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EA340D5-93F5-4C0A-B4DC-0A5A9E9800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<sst xmlns="http://schemas.openxmlformats.org/spreadsheetml/2006/main" count="16797" uniqueCount="2548">
  <si>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</si>
  <si>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</si>
  <si>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</si>
  <si>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</si>
  <si>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</si>
  <si>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</si>
  <si>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</si>
  <si>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</si>
  <si>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</si>
  <si>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</si>
  <si>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</si>
  <si>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</si>
  <si>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</si>
  <si>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</si>
  <si>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</si>
  <si>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</si>
  <si>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</si>
  <si>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</si>
  <si>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</si>
  <si>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</si>
  <si>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</si>
  <si>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</si>
  <si>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</si>
  <si>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</si>
  <si>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</si>
  <si>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</si>
  <si>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</si>
  <si>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</si>
  <si>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</si>
  <si>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</si>
  <si>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</si>
  <si>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</si>
  <si>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</si>
  <si>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</si>
  <si>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</si>
  <si>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</si>
  <si>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</si>
  <si>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</si>
  <si>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</si>
  <si>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</si>
  <si>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</si>
  <si>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</si>
  <si>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</si>
  <si>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</si>
  <si>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</si>
  <si>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</si>
  <si>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</si>
  <si>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</si>
  <si>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</si>
  <si>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</si>
  <si>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</si>
  <si>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</si>
  <si>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</si>
  <si>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</si>
  <si>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</si>
  <si>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</si>
  <si>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</si>
  <si>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</si>
  <si>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</si>
  <si>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</si>
  <si>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</si>
  <si>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</si>
  <si>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</si>
  <si>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</si>
  <si>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</si>
  <si>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</si>
  <si>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</si>
  <si>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</si>
  <si>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</si>
  <si>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</si>
  <si>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</si>
  <si>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</si>
  <si>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</si>
  <si>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</si>
  <si>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</si>
  <si>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</si>
  <si>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</si>
  <si>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</si>
  <si>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</si>
  <si>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</si>
  <si>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</si>
  <si>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</si>
  <si>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</si>
  <si>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</si>
  <si>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</si>
  <si>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</si>
  <si>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</si>
  <si>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</si>
  <si>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</si>
  <si>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</si>
  <si>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</si>
  <si>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</si>
  <si>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</si>
  <si>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</si>
  <si>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</si>
  <si>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</si>
  <si>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</si>
  <si>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</si>
  <si>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</si>
  <si>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</si>
  <si>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</si>
  <si>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</si>
  <si>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</si>
  <si>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</si>
  <si>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</si>
  <si>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</si>
  <si>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</si>
  <si>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</si>
  <si>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</si>
  <si>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</si>
  <si>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</si>
  <si>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</si>
  <si>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</si>
  <si>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</si>
  <si>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</si>
  <si>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</si>
  <si>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</si>
  <si>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</si>
  <si>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</si>
  <si>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</si>
  <si>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</si>
  <si>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</si>
  <si>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</si>
  <si>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</si>
  <si>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</si>
  <si>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</si>
  <si>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</si>
  <si>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</si>
  <si>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</si>
  <si>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</si>
  <si>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</si>
  <si>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</si>
  <si>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</si>
  <si>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</si>
  <si>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</si>
  <si>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</si>
  <si>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</si>
  <si>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</si>
  <si>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</si>
  <si>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</si>
  <si>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</si>
  <si>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</si>
  <si>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</si>
  <si>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</si>
  <si>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</si>
  <si>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</si>
  <si>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</si>
  <si>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</si>
  <si>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</si>
  <si>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</si>
  <si>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</si>
  <si>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</si>
  <si>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</si>
  <si>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</si>
  <si>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</si>
  <si>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</si>
  <si>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</si>
  <si>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</si>
  <si>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</si>
  <si>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</si>
  <si>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</si>
  <si>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</si>
  <si>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</si>
  <si>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</si>
  <si>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</si>
  <si>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</si>
  <si>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</si>
  <si>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</si>
  <si>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</si>
  <si>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</si>
  <si>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</si>
  <si>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</si>
  <si>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</si>
  <si>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</si>
  <si>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</si>
  <si>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</si>
  <si>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</si>
  <si>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</si>
  <si>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</si>
  <si>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</si>
  <si>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</si>
  <si>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</si>
  <si>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</si>
  <si>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</si>
  <si>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</si>
  <si>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</si>
  <si>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</si>
  <si>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</si>
  <si>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</si>
  <si>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</si>
  <si>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</si>
  <si>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</si>
  <si>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</si>
  <si>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</si>
  <si>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</si>
  <si>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</si>
  <si>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</si>
  <si>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</si>
  <si>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</si>
  <si>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</si>
  <si>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</si>
  <si>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</si>
  <si>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</si>
  <si>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</si>
  <si>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</si>
  <si>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</si>
  <si>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</si>
  <si>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</si>
  <si>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</si>
  <si>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</si>
  <si>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</si>
  <si>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</si>
  <si>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</si>
  <si>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</si>
  <si>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</si>
  <si>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</si>
  <si>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</si>
  <si>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</si>
  <si>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</si>
  <si>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</si>
  <si>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</si>
  <si>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</si>
  <si>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</si>
  <si>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</si>
  <si>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</si>
  <si>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</si>
  <si>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</si>
  <si>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</si>
  <si>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</si>
  <si>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</si>
  <si>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</si>
  <si>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</si>
  <si>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</si>
  <si>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</si>
  <si>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</si>
  <si>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</si>
  <si>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</si>
  <si>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</si>
  <si>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</si>
  <si>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</si>
  <si>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</si>
  <si>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</si>
  <si>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</si>
  <si>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</si>
  <si>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</si>
  <si>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</si>
  <si>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</si>
  <si>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</si>
  <si>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</si>
  <si>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</si>
  <si>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</si>
  <si>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</si>
  <si>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</si>
  <si>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</si>
  <si>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</si>
  <si>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</si>
  <si>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</si>
  <si>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</si>
  <si>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</si>
  <si>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</si>
  <si>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</si>
  <si>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</si>
  <si>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</si>
  <si>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</si>
  <si>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</si>
  <si>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</si>
  <si>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</si>
  <si>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</si>
  <si>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</si>
  <si>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</si>
  <si>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</si>
  <si>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</si>
  <si>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</si>
  <si>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</si>
  <si>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</si>
  <si>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</si>
  <si>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</si>
  <si>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</si>
  <si>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</si>
  <si>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</si>
  <si>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</si>
  <si>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</si>
  <si>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</si>
  <si>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</si>
  <si>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</si>
  <si>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</si>
  <si>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</si>
  <si>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</si>
  <si>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</si>
  <si>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</si>
  <si>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</si>
  <si>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</si>
  <si>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</si>
  <si>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</si>
  <si>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</si>
  <si>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</si>
  <si>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</si>
  <si>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</si>
  <si>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</si>
  <si>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</si>
  <si>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</si>
  <si>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</si>
  <si>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</si>
  <si>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</si>
  <si>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</si>
  <si>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</si>
  <si>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</si>
  <si>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</si>
  <si>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</si>
  <si>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</si>
  <si>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</si>
  <si>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</si>
  <si>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</si>
  <si>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</si>
  <si>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</si>
  <si>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</si>
  <si>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</si>
  <si>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</si>
  <si>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</si>
  <si>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</si>
  <si>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</si>
  <si>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</si>
  <si>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</si>
  <si>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</si>
  <si>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</si>
  <si>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</si>
  <si>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</si>
  <si>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</si>
  <si>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</si>
  <si>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</si>
  <si>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</si>
  <si>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</si>
  <si>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</si>
  <si>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</si>
  <si>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</si>
  <si>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</si>
  <si>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</si>
  <si>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</si>
  <si>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</si>
  <si>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</si>
  <si>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</si>
  <si>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</si>
  <si>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</si>
  <si>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</si>
  <si>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</si>
  <si>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</si>
  <si>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</si>
  <si>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</si>
  <si>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</si>
  <si>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</si>
  <si>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</si>
  <si>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</si>
  <si>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</si>
  <si>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</si>
  <si>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</si>
  <si>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</si>
  <si>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</si>
  <si>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</si>
  <si>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</si>
  <si>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</si>
  <si>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</si>
  <si>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</si>
  <si>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</si>
  <si>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</si>
  <si>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</si>
  <si>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</si>
  <si>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</si>
  <si>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</si>
  <si>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</si>
  <si>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</si>
  <si>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</si>
  <si>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</si>
  <si>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</si>
  <si>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</si>
  <si>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</si>
  <si>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</si>
  <si>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</si>
  <si>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</si>
  <si>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</si>
  <si>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</si>
  <si>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</si>
  <si>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</si>
  <si>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</si>
  <si>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</si>
  <si>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</si>
  <si>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</si>
  <si>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</si>
  <si>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</si>
  <si>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</si>
  <si>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</si>
  <si>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</si>
  <si>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</si>
  <si>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</si>
  <si>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</si>
  <si>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</si>
  <si>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</si>
  <si>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</si>
  <si>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</si>
  <si>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</si>
  <si>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</si>
  <si>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</si>
  <si>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</si>
  <si>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</si>
  <si>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</si>
  <si>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</si>
  <si>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</si>
  <si>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</si>
  <si>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</si>
  <si>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</si>
  <si>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</si>
  <si>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</si>
  <si>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</si>
  <si>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</si>
  <si>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</si>
  <si>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</si>
  <si>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</si>
  <si>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</si>
  <si>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</si>
  <si>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</si>
  <si>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</si>
  <si>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</si>
  <si>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</si>
  <si>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</si>
  <si>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</si>
  <si>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</si>
  <si>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</si>
  <si>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</si>
  <si>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</si>
  <si>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</si>
  <si>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</si>
  <si>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</si>
  <si>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</si>
  <si>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</si>
  <si>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</si>
  <si>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</si>
  <si>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</si>
  <si>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</si>
  <si>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</si>
  <si>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</si>
  <si>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</si>
  <si>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</si>
  <si>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</si>
  <si>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</si>
  <si>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</si>
  <si>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</si>
  <si>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</si>
  <si>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</si>
  <si>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</si>
  <si>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</si>
  <si>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</si>
  <si>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</si>
  <si>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</si>
  <si>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</si>
  <si>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</si>
  <si>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</si>
  <si>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</si>
  <si>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</si>
  <si>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</si>
  <si>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</si>
  <si>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</si>
  <si>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</si>
  <si>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</si>
  <si>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</si>
  <si>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</si>
  <si>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</si>
  <si>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</si>
  <si>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</si>
  <si>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</si>
  <si>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</si>
  <si>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</si>
  <si>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</si>
  <si>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</si>
  <si>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</si>
  <si>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</si>
  <si>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</si>
  <si>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</si>
  <si>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</si>
  <si>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</si>
  <si>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</si>
  <si>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</si>
  <si>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</si>
  <si>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</si>
  <si>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</si>
  <si>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</si>
  <si>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</si>
  <si>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</si>
  <si>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</si>
  <si>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</si>
  <si>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</si>
  <si>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</si>
  <si>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</si>
  <si>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</si>
  <si>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</si>
  <si>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</si>
  <si>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</si>
  <si>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</si>
  <si>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</si>
  <si>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</si>
  <si>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</si>
  <si>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</si>
  <si>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</si>
  <si>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</si>
  <si>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</si>
  <si>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</si>
  <si>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</si>
  <si>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</si>
  <si>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</si>
  <si>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</si>
  <si>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</si>
  <si>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</si>
  <si>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</si>
  <si>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</si>
  <si>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</si>
  <si>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</si>
  <si>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</si>
  <si>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</si>
  <si>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</si>
  <si>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</si>
  <si>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</si>
  <si>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</si>
  <si>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</si>
  <si>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</si>
  <si>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</si>
  <si>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</si>
  <si>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</si>
  <si>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</si>
  <si>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</si>
  <si>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</si>
  <si>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</si>
  <si>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</si>
  <si>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</si>
  <si>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</si>
  <si>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</si>
  <si>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</si>
  <si>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</si>
  <si>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</si>
  <si>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</si>
  <si>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</si>
  <si>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</si>
  <si>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</si>
  <si>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</si>
  <si>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</si>
  <si>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</si>
  <si>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</si>
  <si>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</si>
  <si>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</si>
  <si>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</si>
  <si>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</si>
  <si>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</si>
  <si>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</si>
  <si>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</si>
  <si>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</si>
  <si>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</si>
  <si>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</si>
  <si>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</si>
  <si>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</si>
  <si>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</si>
  <si>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</si>
  <si>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</si>
  <si>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</si>
  <si>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</si>
  <si>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</si>
  <si>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</si>
  <si>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</si>
  <si>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</si>
  <si>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</si>
  <si>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</si>
  <si>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</si>
  <si>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</si>
  <si>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</si>
  <si>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</si>
  <si>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</si>
  <si>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</si>
  <si>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</si>
  <si>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</si>
  <si>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</si>
  <si>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</si>
  <si>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</si>
  <si>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</si>
  <si>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</si>
  <si>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</si>
  <si>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</si>
  <si>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</si>
  <si>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</si>
  <si>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</si>
  <si>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</si>
  <si>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</si>
  <si>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</si>
  <si>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</si>
  <si>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</si>
  <si>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</si>
  <si>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</si>
  <si>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</si>
  <si>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</si>
  <si>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</si>
  <si>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</si>
  <si>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</si>
  <si>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</si>
  <si>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</si>
  <si>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</si>
  <si>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</si>
  <si>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</si>
  <si>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</si>
  <si>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</si>
  <si>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</si>
  <si>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</si>
  <si>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</si>
  <si>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</si>
  <si>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</si>
  <si>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</si>
  <si>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</si>
  <si>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</si>
  <si>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</si>
  <si>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</si>
  <si>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</si>
  <si>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</si>
  <si>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</si>
  <si>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</si>
  <si>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</si>
  <si>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</si>
  <si>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</si>
  <si>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</si>
  <si>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</si>
  <si>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</si>
  <si>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</si>
  <si>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</si>
  <si>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</si>
  <si>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</si>
  <si>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</si>
  <si>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</si>
  <si>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</si>
  <si>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</si>
  <si>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</si>
  <si>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</si>
  <si>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</si>
  <si>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</si>
  <si>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</si>
  <si>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</si>
  <si>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</si>
  <si>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</si>
  <si>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</si>
  <si>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</si>
  <si>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</si>
  <si>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</si>
  <si>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</si>
  <si>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</si>
  <si>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</si>
  <si>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</si>
  <si>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</si>
  <si>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</si>
  <si>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</si>
  <si>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</si>
  <si>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</si>
  <si>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</si>
  <si>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</si>
  <si>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</si>
  <si>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</si>
  <si>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</si>
  <si>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</si>
  <si>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</si>
  <si>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</si>
  <si>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</si>
  <si>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</si>
  <si>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</si>
  <si>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</si>
  <si>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</si>
  <si>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</si>
  <si>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</si>
  <si>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</si>
  <si>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</si>
  <si>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</si>
  <si>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</si>
  <si>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</si>
  <si>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</si>
  <si>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</si>
  <si>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</si>
  <si>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</si>
  <si>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</si>
  <si>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</si>
  <si>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</si>
  <si>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</si>
  <si>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</si>
  <si>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</si>
  <si>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</si>
  <si>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</si>
  <si>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</si>
  <si>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</si>
  <si>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</si>
  <si>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</si>
  <si>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</si>
  <si>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</si>
  <si>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</si>
  <si>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</si>
  <si>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</si>
  <si>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</si>
  <si>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</si>
  <si>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</si>
  <si>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</si>
  <si>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</si>
  <si>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</si>
  <si>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</si>
  <si>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</si>
  <si>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</si>
  <si>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</si>
  <si>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</si>
  <si>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</si>
  <si>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</si>
  <si>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</si>
  <si>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</si>
  <si>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</si>
  <si>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</si>
  <si>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</si>
  <si>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</si>
  <si>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</si>
  <si>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</si>
  <si>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</si>
  <si>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</si>
  <si>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</si>
  <si>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</si>
  <si>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</si>
  <si>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</si>
  <si>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</si>
  <si>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</si>
  <si>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</si>
  <si>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</si>
  <si>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</si>
  <si>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</si>
  <si>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</si>
  <si>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</si>
  <si>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</si>
  <si>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</si>
  <si>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</si>
  <si>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</si>
  <si>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</si>
  <si>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</si>
  <si>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</si>
  <si>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</si>
  <si>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</si>
  <si>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</si>
  <si>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</si>
  <si>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</si>
  <si>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</si>
  <si>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</si>
  <si>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</si>
  <si>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</si>
  <si>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</si>
  <si>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</si>
  <si>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</si>
  <si>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</si>
  <si>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</si>
  <si>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</si>
  <si>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</si>
  <si>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</si>
  <si>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</si>
  <si>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</si>
  <si>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</si>
  <si>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</si>
  <si>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</si>
  <si>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</si>
  <si>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</si>
  <si>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</si>
  <si>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</si>
  <si>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</si>
  <si>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</si>
  <si>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</si>
  <si>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</si>
  <si>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</si>
  <si>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</si>
  <si>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</si>
  <si>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</si>
  <si>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</si>
  <si>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</si>
  <si>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</si>
  <si>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</si>
  <si>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</si>
  <si>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</si>
  <si>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</si>
  <si>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</si>
  <si>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</si>
  <si>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</si>
  <si>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</si>
  <si>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</si>
  <si>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</si>
  <si>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</si>
  <si>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</si>
  <si>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</si>
  <si>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</si>
  <si>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</si>
  <si>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</si>
  <si>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</si>
  <si>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</si>
  <si>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</si>
  <si>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</si>
  <si>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</si>
  <si>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</si>
  <si>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</si>
  <si>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</si>
  <si>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</si>
  <si>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</si>
  <si>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</si>
  <si>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</si>
  <si>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</si>
  <si>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</si>
  <si>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</si>
  <si>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</si>
  <si>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</si>
  <si>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</si>
  <si>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</si>
  <si>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</si>
  <si>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</si>
  <si>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</si>
  <si>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</si>
  <si>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</si>
  <si>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</si>
  <si>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</si>
  <si>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</si>
  <si>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</si>
  <si>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</si>
  <si>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</si>
  <si>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</si>
  <si>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</si>
  <si>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</si>
  <si>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</si>
  <si>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</si>
  <si>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</si>
  <si>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</si>
  <si>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</si>
  <si>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</si>
  <si>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</si>
  <si>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</si>
  <si>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</si>
  <si>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</si>
  <si>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</si>
  <si>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</si>
  <si>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</si>
  <si>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</si>
  <si>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</si>
  <si>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</si>
  <si>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</si>
  <si>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</si>
  <si>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</si>
  <si>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</si>
  <si>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</si>
  <si>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</si>
  <si>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</si>
  <si>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</si>
  <si>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</si>
  <si>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</si>
  <si>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</si>
  <si>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</si>
  <si>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</si>
  <si>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</si>
  <si>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</si>
  <si>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</si>
  <si>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</si>
  <si>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</si>
  <si>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</si>
  <si>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</si>
  <si>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</si>
  <si>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</si>
  <si>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</si>
  <si>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</si>
  <si>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</si>
  <si>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</si>
  <si>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</si>
  <si>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</si>
  <si>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</si>
  <si>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</si>
  <si>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</si>
  <si>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</si>
  <si>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</si>
  <si>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</si>
  <si>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</si>
  <si>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</si>
  <si>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</si>
  <si>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</si>
  <si>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</si>
  <si>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</si>
  <si>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</si>
  <si>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</si>
  <si>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</si>
  <si>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</si>
  <si>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</si>
  <si>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</si>
  <si>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</si>
  <si>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</si>
  <si>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</si>
  <si>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</si>
  <si>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</si>
  <si>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</si>
  <si>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</si>
  <si>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</si>
  <si>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</si>
  <si>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</si>
  <si>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</si>
  <si>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</si>
  <si>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</si>
  <si>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</si>
  <si>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</si>
  <si>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</si>
  <si>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</si>
  <si>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</si>
  <si>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</si>
  <si>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</si>
  <si>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</si>
  <si>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</si>
  <si>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</si>
  <si>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</si>
  <si>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</si>
  <si>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</si>
  <si>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</si>
  <si>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</si>
  <si>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</si>
  <si>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</si>
  <si>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</si>
  <si>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</si>
  <si>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</si>
  <si>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</si>
  <si>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</si>
  <si>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</si>
  <si>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</si>
  <si>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</si>
  <si>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</si>
  <si>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</si>
  <si>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</si>
  <si>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</si>
  <si>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</si>
  <si>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</si>
  <si>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</si>
  <si>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</si>
  <si>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</si>
  <si>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</si>
  <si>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</si>
  <si>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</si>
  <si>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</si>
  <si>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</si>
  <si>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</si>
  <si>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</si>
  <si>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</si>
  <si>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</si>
  <si>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</si>
  <si>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</si>
  <si>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</si>
  <si>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</si>
  <si>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</si>
  <si>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</si>
  <si>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</si>
  <si>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</si>
  <si>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</si>
  <si>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</si>
  <si>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</si>
  <si>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</si>
  <si>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</si>
  <si>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</si>
  <si>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</si>
  <si>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</si>
  <si>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</si>
  <si>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</si>
  <si>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</si>
  <si>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</si>
  <si>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</si>
  <si>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</si>
  <si>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</si>
  <si>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</si>
  <si>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</si>
  <si>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</si>
  <si>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</si>
  <si>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</si>
  <si>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</si>
  <si>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</si>
  <si>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</si>
  <si>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</si>
  <si>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</si>
  <si>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</si>
  <si>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</si>
  <si>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</si>
  <si>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</si>
  <si>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</si>
  <si>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</si>
  <si>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</si>
  <si>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</si>
  <si>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</si>
  <si>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</si>
  <si>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</si>
  <si>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</si>
  <si>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</si>
  <si>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</si>
  <si>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</si>
  <si>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</si>
  <si>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</si>
  <si>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</si>
  <si>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</si>
  <si>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</si>
  <si>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</si>
  <si>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</si>
  <si>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</si>
  <si>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</si>
  <si>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</si>
  <si>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</si>
  <si>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</si>
  <si>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</si>
  <si>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</si>
  <si>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</si>
  <si>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</si>
  <si>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</si>
  <si>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</si>
  <si>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</si>
  <si>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</si>
  <si>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</si>
  <si>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</si>
  <si>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</si>
  <si>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</si>
  <si>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</si>
  <si>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</si>
  <si>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</si>
  <si>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</si>
  <si>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</si>
  <si>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</si>
  <si>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</si>
  <si>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</si>
  <si>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</si>
  <si>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</si>
  <si>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</si>
  <si>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</si>
  <si>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</si>
  <si>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</si>
  <si>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</si>
  <si>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</si>
  <si>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</si>
  <si>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</si>
  <si>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</si>
  <si>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</si>
  <si>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</si>
  <si>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</si>
  <si>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</si>
  <si>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</si>
  <si>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</si>
  <si>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</si>
  <si>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</si>
  <si>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</si>
  <si>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</si>
  <si>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</si>
  <si>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</si>
  <si>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</si>
  <si>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</si>
  <si>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</si>
  <si>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</si>
  <si>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</si>
  <si>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</si>
  <si>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</si>
  <si>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</si>
  <si>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</si>
  <si>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</si>
  <si>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</si>
  <si>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</si>
  <si>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</si>
  <si>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</si>
  <si>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</si>
  <si>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</si>
  <si>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</si>
  <si>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</si>
  <si>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</si>
  <si>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</si>
  <si>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</si>
  <si>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</si>
  <si>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</si>
  <si>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</si>
  <si>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</si>
  <si>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</si>
  <si>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</si>
  <si>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</si>
  <si>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</si>
  <si>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</si>
  <si>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</si>
  <si>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</si>
  <si>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</si>
  <si>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</si>
  <si>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</si>
  <si>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</si>
  <si>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</si>
  <si>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</si>
  <si>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</si>
  <si>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</si>
  <si>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</si>
  <si>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</si>
  <si>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</si>
  <si>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</si>
  <si>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</si>
  <si>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</si>
  <si>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</si>
  <si>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</si>
  <si>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</si>
  <si>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</si>
  <si>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</si>
  <si>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</si>
  <si>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</si>
  <si>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</si>
  <si>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</si>
  <si>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</si>
  <si>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</si>
  <si>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</si>
  <si>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</si>
  <si>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</si>
  <si>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</si>
  <si>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</si>
  <si>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</si>
  <si>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</si>
  <si>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</si>
  <si>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</si>
  <si>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</si>
  <si>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</si>
  <si>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</si>
  <si>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</si>
  <si>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</si>
  <si>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</si>
  <si>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</si>
  <si>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</si>
  <si>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</si>
  <si>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</si>
  <si>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</si>
  <si>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</si>
  <si>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</si>
  <si>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</si>
  <si>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</si>
  <si>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</si>
  <si>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</si>
  <si>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</si>
  <si>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</si>
  <si>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</si>
  <si>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</si>
  <si>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</si>
  <si>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</si>
  <si>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</si>
  <si>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</si>
  <si>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</si>
  <si>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</si>
  <si>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</si>
  <si>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</si>
  <si>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</si>
  <si>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</si>
  <si>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</si>
  <si>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</si>
  <si>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</si>
  <si>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</si>
  <si>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</si>
  <si>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</si>
  <si>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</si>
  <si>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</si>
  <si>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</si>
  <si>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</si>
  <si>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</si>
  <si>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</si>
  <si>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</si>
  <si>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</si>
  <si>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</si>
  <si>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</si>
  <si>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</si>
  <si>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</si>
  <si>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</si>
  <si>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</si>
  <si>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</si>
  <si>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</si>
  <si>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</si>
  <si>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</si>
  <si>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</si>
  <si>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</si>
  <si>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</si>
  <si>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</si>
  <si>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</si>
  <si>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</si>
  <si>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</si>
  <si>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</si>
  <si>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</si>
  <si>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</si>
  <si>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</si>
  <si>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</si>
  <si>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</si>
  <si>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</si>
  <si>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</si>
  <si>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</si>
  <si>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</si>
  <si>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</si>
  <si>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</si>
  <si>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</si>
  <si>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</si>
  <si>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</si>
  <si>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</si>
  <si>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</si>
  <si>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</si>
  <si>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</si>
  <si>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</si>
  <si>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</si>
  <si>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</si>
  <si>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</si>
  <si>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</si>
  <si>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</si>
  <si>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</si>
  <si>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</si>
  <si>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</si>
  <si>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</si>
  <si>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</si>
  <si>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</si>
  <si>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</si>
  <si>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</si>
  <si>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</si>
  <si>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</si>
  <si>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</si>
  <si>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</si>
  <si>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</si>
  <si>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</si>
  <si>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</si>
  <si>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</si>
  <si>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</si>
  <si>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</si>
  <si>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</si>
  <si>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</si>
  <si>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</si>
  <si>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</si>
  <si>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</si>
  <si>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</si>
  <si>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</si>
  <si>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</si>
  <si>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</si>
  <si>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</si>
  <si>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</si>
  <si>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</si>
  <si>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</si>
  <si>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</si>
  <si>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</si>
  <si>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</si>
  <si>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</si>
  <si>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</si>
  <si>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</si>
  <si>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</si>
  <si>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</si>
  <si>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</si>
  <si>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</si>
  <si>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</si>
  <si>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</si>
  <si>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</si>
  <si>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</si>
  <si>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</si>
  <si>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</si>
  <si>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</si>
  <si>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</si>
  <si>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</si>
  <si>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</si>
  <si>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</si>
  <si>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</si>
  <si>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</si>
  <si>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</si>
  <si>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</si>
  <si>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</si>
  <si>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</si>
  <si>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</si>
  <si>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</si>
  <si>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</si>
  <si>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</si>
  <si>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</si>
  <si>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</si>
  <si>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</si>
  <si>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</si>
  <si>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</si>
  <si>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</si>
  <si>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</si>
  <si>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</si>
  <si>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</si>
  <si>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</si>
  <si>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</si>
  <si>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</si>
  <si>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</si>
  <si>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</si>
  <si>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</si>
  <si>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</si>
  <si>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</si>
  <si>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</si>
  <si>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</si>
  <si>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</si>
  <si>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</si>
  <si>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</si>
  <si>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</si>
  <si>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</si>
  <si>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</si>
  <si>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</si>
  <si>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</si>
  <si>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</si>
  <si>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</si>
  <si>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</si>
  <si>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</si>
  <si>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</si>
  <si>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</si>
  <si>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</si>
  <si>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</si>
  <si>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</si>
  <si>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</si>
  <si>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</si>
  <si>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</si>
  <si>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</si>
  <si>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</si>
  <si>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</si>
  <si>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</si>
  <si>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</si>
  <si>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</si>
  <si>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</si>
  <si>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</si>
  <si>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</si>
  <si>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</si>
  <si>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</si>
  <si>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</si>
  <si>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</si>
  <si>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</si>
  <si>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</si>
  <si>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</si>
  <si>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</si>
  <si>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</si>
  <si>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</si>
  <si>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</si>
  <si>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</si>
  <si>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</si>
  <si>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</si>
  <si>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</si>
  <si>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</si>
  <si>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</si>
  <si>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</si>
  <si>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</si>
  <si>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</si>
  <si>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</si>
  <si>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</si>
  <si>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</si>
  <si>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</si>
  <si>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</si>
  <si>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</si>
  <si>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</si>
  <si>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</si>
  <si>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</si>
  <si>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</si>
  <si>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</si>
  <si>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</si>
  <si>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</si>
  <si>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</si>
  <si>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</si>
  <si>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</si>
  <si>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</si>
  <si>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</si>
  <si>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</si>
  <si>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</si>
  <si>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</si>
  <si>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</si>
  <si>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</si>
  <si>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</si>
  <si>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</si>
  <si>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</si>
  <si>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</si>
  <si>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</si>
  <si>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</si>
  <si>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</si>
  <si>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</si>
  <si>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</si>
  <si>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</si>
  <si>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</si>
  <si>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</si>
  <si>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</si>
  <si>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</si>
  <si>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</si>
  <si>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</si>
  <si>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</si>
  <si>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</si>
  <si>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</si>
  <si>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</si>
  <si>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</si>
  <si>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</si>
  <si>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</si>
  <si>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</si>
  <si>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</si>
  <si>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</si>
  <si>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</si>
  <si>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</si>
  <si>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</si>
  <si>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</si>
  <si>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</si>
  <si>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</si>
  <si>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</si>
  <si>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</si>
  <si>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</si>
  <si>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</si>
  <si>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</si>
  <si>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</si>
  <si>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</si>
  <si>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</si>
  <si>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</si>
  <si>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</si>
  <si>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</si>
  <si>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</si>
  <si>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</si>
  <si>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</si>
  <si>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</si>
  <si>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</si>
  <si>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</si>
  <si>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</si>
  <si>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</si>
  <si>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</si>
  <si>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</si>
  <si>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</si>
  <si>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</si>
  <si>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</si>
  <si>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</si>
  <si>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</si>
  <si>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</si>
  <si>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</si>
  <si>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</si>
  <si>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</si>
  <si>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</si>
  <si>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</si>
  <si>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</si>
  <si>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</si>
  <si>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</si>
  <si>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</si>
  <si>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</si>
  <si>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</si>
  <si>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</si>
  <si>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</si>
  <si>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</si>
  <si>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</si>
  <si>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</si>
  <si>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</si>
  <si>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</si>
  <si>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</si>
  <si>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</si>
  <si>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</si>
  <si>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</si>
  <si>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</si>
  <si>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</si>
  <si>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</si>
  <si>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</si>
  <si>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</si>
  <si>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</si>
  <si>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</si>
  <si>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</si>
  <si>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</si>
  <si>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</si>
  <si>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</si>
  <si>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</si>
  <si>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</si>
  <si>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</si>
  <si>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</si>
  <si>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</si>
  <si>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</si>
  <si>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</si>
  <si>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</si>
  <si>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</si>
  <si>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</si>
  <si>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</si>
  <si>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</si>
  <si>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</si>
  <si>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</si>
  <si>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</si>
  <si>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</si>
  <si>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</si>
  <si>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</si>
  <si>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</si>
  <si>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</si>
  <si>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</si>
  <si>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</si>
  <si>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</si>
  <si>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</si>
  <si>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</si>
  <si>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</si>
  <si>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</si>
  <si>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</si>
  <si>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</si>
  <si>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</si>
  <si>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</si>
  <si>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</si>
  <si>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</si>
  <si>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</si>
  <si>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</si>
  <si>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</si>
  <si>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</si>
  <si>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</si>
  <si>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</si>
  <si>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</si>
  <si>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</si>
  <si>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</si>
  <si>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</si>
  <si>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</si>
  <si>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</si>
  <si>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</si>
  <si>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</si>
  <si>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</si>
  <si>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</si>
  <si>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</si>
  <si>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</si>
  <si>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</si>
  <si>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</si>
  <si>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</si>
  <si>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</si>
  <si>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</si>
  <si>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</si>
  <si>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</si>
  <si>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</si>
  <si>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</si>
  <si>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</si>
  <si>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</si>
  <si>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</si>
  <si>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</si>
  <si>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</si>
  <si>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</si>
  <si>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</si>
  <si>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</si>
  <si>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</si>
  <si>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</si>
  <si>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</si>
  <si>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</si>
  <si>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</si>
  <si>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</si>
  <si>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</si>
  <si>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</si>
  <si>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</si>
  <si>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</si>
  <si>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</si>
  <si>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</si>
  <si>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</si>
  <si>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</si>
  <si>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</si>
  <si>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</si>
  <si>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</si>
  <si>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</si>
  <si>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</si>
  <si>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</si>
  <si>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</si>
  <si>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</si>
  <si>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</si>
  <si>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</si>
  <si>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</si>
  <si>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</si>
  <si>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</si>
  <si>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</si>
  <si>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</si>
  <si>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</si>
  <si>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</si>
  <si>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</si>
  <si>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</si>
  <si>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</si>
  <si>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</si>
  <si>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</si>
  <si>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</si>
  <si>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</si>
  <si>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</si>
  <si>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</si>
  <si>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</si>
  <si>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</si>
  <si>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</si>
  <si>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</si>
  <si>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</si>
  <si>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</si>
  <si>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</si>
  <si>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</si>
  <si>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</si>
  <si>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</si>
  <si>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</si>
  <si>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</si>
  <si>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</si>
  <si>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</si>
  <si>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</si>
  <si>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</si>
  <si>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</si>
  <si>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</si>
  <si>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</si>
  <si>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</si>
  <si>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</si>
  <si>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</si>
  <si>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</si>
  <si>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</si>
  <si>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</si>
  <si>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</si>
  <si>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</si>
  <si>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</si>
  <si>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</si>
  <si>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</si>
  <si>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</si>
  <si>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</si>
  <si>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</si>
  <si>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</si>
  <si>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</si>
  <si>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</si>
  <si>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</si>
  <si>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</si>
  <si>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</si>
  <si>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</si>
  <si>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</si>
  <si>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</si>
  <si>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</si>
  <si>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</si>
  <si>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</si>
  <si>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</si>
  <si>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</si>
  <si>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</si>
  <si>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</si>
  <si>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</si>
  <si>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</si>
  <si>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</si>
  <si>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</si>
  <si>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</si>
  <si>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</si>
  <si>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</si>
  <si>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</si>
  <si>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</si>
  <si>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</si>
  <si>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</si>
  <si>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</si>
  <si>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</si>
  <si>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</si>
  <si>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</si>
  <si>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</si>
  <si>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</si>
  <si>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</si>
  <si>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</si>
  <si>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</si>
  <si>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</si>
  <si>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</si>
  <si>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</si>
  <si>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</si>
  <si>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</si>
  <si>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</si>
  <si>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</si>
  <si>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</si>
  <si>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</si>
  <si>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</si>
  <si>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</si>
  <si>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</si>
  <si>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</si>
  <si>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</si>
  <si>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</si>
  <si>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</si>
  <si>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</si>
  <si>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</si>
  <si>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</si>
  <si>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</si>
  <si>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</si>
  <si>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</si>
  <si>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</si>
  <si>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</si>
  <si>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</si>
  <si>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</si>
  <si>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</si>
  <si>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</si>
  <si>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</si>
  <si>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</si>
  <si>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</si>
  <si>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</si>
  <si>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</si>
  <si>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</si>
  <si>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</si>
  <si>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</si>
  <si>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</si>
  <si>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</si>
  <si>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</si>
  <si>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</si>
  <si>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</si>
  <si>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</si>
  <si>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</si>
  <si>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</si>
  <si>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</si>
  <si>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</si>
  <si>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</si>
  <si>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</si>
  <si>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</si>
  <si>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</si>
  <si>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</si>
  <si>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</si>
  <si>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</si>
  <si>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</si>
  <si>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</si>
  <si>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</si>
  <si>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</si>
  <si>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</si>
  <si>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</si>
  <si>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</si>
  <si>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</si>
  <si>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</si>
  <si>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</si>
  <si>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</si>
  <si>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</si>
  <si>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</si>
  <si>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</si>
  <si>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</si>
  <si>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</si>
  <si>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</si>
  <si>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</si>
  <si>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</si>
  <si>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</si>
  <si>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</si>
  <si>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</si>
  <si>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</si>
  <si>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</si>
  <si>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</si>
  <si>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</si>
  <si>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</si>
  <si>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</si>
  <si>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</si>
  <si>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</si>
  <si>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</si>
  <si>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</si>
  <si>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</si>
  <si>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</si>
  <si>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</si>
  <si>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</si>
  <si>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</si>
  <si>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</si>
  <si>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</si>
  <si>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</si>
  <si>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</si>
  <si>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</si>
  <si>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</si>
  <si>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</si>
  <si>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</si>
  <si>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</si>
  <si>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</si>
  <si>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</si>
  <si>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</si>
  <si>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</si>
  <si>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</si>
  <si>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</si>
  <si>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</si>
  <si>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</si>
  <si>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</si>
  <si>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</si>
  <si>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</si>
  <si>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</si>
  <si>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</si>
  <si>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</si>
  <si>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</si>
  <si>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</si>
  <si>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</si>
  <si>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</si>
  <si>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</si>
  <si>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</si>
  <si>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</si>
  <si>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</si>
  <si>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</si>
  <si>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</si>
  <si>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</si>
  <si>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</si>
  <si>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</si>
  <si>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</si>
  <si>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</si>
  <si>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</si>
  <si>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</si>
  <si>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</si>
  <si>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</si>
  <si>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</si>
  <si>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</si>
  <si>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</si>
  <si>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</si>
  <si>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</si>
  <si>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</si>
  <si>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</si>
  <si>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</si>
  <si>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</si>
  <si>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</si>
  <si>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</si>
  <si>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</si>
  <si>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</si>
  <si>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</si>
  <si>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</si>
  <si>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</si>
  <si>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</si>
  <si>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</si>
  <si>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</si>
  <si>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</si>
  <si>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</si>
  <si>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</si>
  <si>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</si>
  <si>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</si>
  <si>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</si>
  <si>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</si>
  <si>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</si>
  <si>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</si>
  <si>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</si>
  <si>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</si>
  <si>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</si>
  <si>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</si>
  <si>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</si>
  <si>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</si>
  <si>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</si>
  <si>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</si>
  <si>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</si>
  <si>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</si>
  <si>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</si>
  <si>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</si>
  <si>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</si>
  <si>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</si>
  <si>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</si>
  <si>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</si>
  <si>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</si>
  <si>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</si>
  <si>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</si>
  <si>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</si>
  <si>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</si>
  <si>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</si>
  <si>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</si>
  <si>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</si>
  <si>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</si>
  <si>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</si>
  <si>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</si>
  <si>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</si>
  <si>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</si>
  <si>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</si>
  <si>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</si>
  <si>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</si>
  <si>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</si>
  <si>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</si>
  <si>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</si>
  <si>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</si>
  <si>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</si>
  <si>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</si>
  <si>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</si>
  <si>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</si>
  <si>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</si>
  <si>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</si>
  <si>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</si>
  <si>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</si>
  <si>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</si>
  <si>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</si>
  <si>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</si>
  <si>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</si>
  <si>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</si>
  <si>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</si>
  <si>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</si>
  <si>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</si>
  <si>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</si>
  <si>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</si>
  <si>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</si>
  <si>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</si>
  <si>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</si>
  <si>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</si>
  <si>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</si>
  <si>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</si>
  <si>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</si>
  <si>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</si>
  <si>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</si>
  <si>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</si>
  <si>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</si>
  <si>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</si>
  <si>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</si>
  <si>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</si>
  <si>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</si>
  <si>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</si>
  <si>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</si>
  <si>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</si>
  <si>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</si>
  <si>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</si>
  <si>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</si>
  <si>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</si>
  <si>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</si>
  <si>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</si>
  <si>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</si>
  <si>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</si>
  <si>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</si>
  <si>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</si>
  <si>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</si>
  <si>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</si>
  <si>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</si>
  <si>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</si>
  <si>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</si>
  <si>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</si>
  <si>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</si>
  <si>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</si>
  <si>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</si>
  <si>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</si>
  <si>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</si>
  <si>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</si>
  <si>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</si>
  <si>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</si>
  <si>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</si>
  <si>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</si>
  <si>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</si>
  <si>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</si>
  <si>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</si>
  <si>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</si>
  <si>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</si>
  <si>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</si>
  <si>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</si>
  <si>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</si>
  <si>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</si>
  <si>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</si>
  <si>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</si>
  <si>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</si>
  <si>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</si>
  <si>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</si>
  <si>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</si>
  <si>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</si>
  <si>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</si>
  <si>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</si>
  <si>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</si>
  <si>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</si>
  <si>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</si>
  <si>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</si>
  <si>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</si>
  <si>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</si>
  <si>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</si>
  <si>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</si>
  <si>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</si>
  <si>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</si>
  <si>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</si>
  <si>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</si>
  <si>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</si>
  <si>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</si>
  <si>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</si>
  <si>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</si>
  <si>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</si>
  <si>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</si>
  <si>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</si>
  <si>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</si>
  <si>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</si>
  <si>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</si>
  <si>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</si>
  <si>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</si>
  <si>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</si>
  <si>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</si>
  <si>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</si>
  <si>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</si>
  <si>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</si>
  <si>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</si>
  <si>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</si>
  <si>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</si>
  <si>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</si>
  <si>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</si>
  <si>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</si>
  <si>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</si>
  <si>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</si>
  <si>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</si>
  <si>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</si>
  <si>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</si>
  <si>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</si>
  <si>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</si>
  <si>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</si>
  <si>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</si>
  <si>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</si>
  <si>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</si>
  <si>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</si>
  <si>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</si>
  <si>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</si>
  <si>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</si>
  <si>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</si>
  <si>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</si>
  <si>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</si>
  <si>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</si>
  <si>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</si>
  <si>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</si>
  <si>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</si>
  <si>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</si>
  <si>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</si>
  <si>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</si>
  <si>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</si>
  <si>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</si>
  <si>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</si>
  <si>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</si>
  <si>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</si>
  <si>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</si>
  <si>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</si>
  <si>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</si>
  <si>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</si>
  <si>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</si>
  <si>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</si>
  <si>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</si>
  <si>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</si>
  <si>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</si>
  <si>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</si>
  <si>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</si>
  <si>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</si>
  <si>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</si>
  <si>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</si>
  <si>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</si>
  <si>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</si>
  <si>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</si>
  <si>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</si>
  <si>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</si>
  <si>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</si>
  <si>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</si>
  <si>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</si>
  <si>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</si>
  <si>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</si>
  <si>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</si>
  <si>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</si>
  <si>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</si>
  <si>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</si>
  <si>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</si>
  <si>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</si>
  <si>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</si>
  <si>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</si>
  <si>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</si>
  <si>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</si>
  <si>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</si>
  <si>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</si>
  <si>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</si>
  <si>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</si>
  <si>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</si>
  <si>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</si>
  <si>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</si>
  <si>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</si>
  <si>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</si>
  <si>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</si>
  <si>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</si>
  <si>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</si>
  <si>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</si>
  <si>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</si>
  <si>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</si>
  <si>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</si>
  <si>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</si>
  <si>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</si>
  <si>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</si>
  <si>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</si>
  <si>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</si>
  <si>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</si>
  <si>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</si>
  <si>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</si>
  <si>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</si>
  <si>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</si>
  <si>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</si>
  <si>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</si>
  <si>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</si>
  <si>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</si>
  <si>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</si>
  <si>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</si>
  <si>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</si>
  <si>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</si>
  <si>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</si>
  <si>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</si>
  <si>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</si>
  <si>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</si>
  <si>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</si>
  <si>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</si>
  <si>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</si>
  <si>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</si>
  <si>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</si>
  <si>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</si>
  <si>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</si>
  <si>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</si>
  <si>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</si>
  <si>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</si>
  <si>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</si>
  <si>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</si>
  <si>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</si>
  <si>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</si>
  <si>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</si>
  <si>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</si>
  <si>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</si>
  <si>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</si>
  <si>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</si>
  <si>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</si>
  <si>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</si>
  <si>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</si>
  <si>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</si>
  <si>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</si>
  <si>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</si>
  <si>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</si>
  <si>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</si>
  <si>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</si>
  <si>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</si>
  <si>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</si>
  <si>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</si>
  <si>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</si>
  <si>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</si>
  <si>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</si>
  <si>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</si>
  <si>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</si>
  <si>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</si>
  <si>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</si>
  <si>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</si>
  <si>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</si>
  <si>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</si>
  <si>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</si>
  <si>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</si>
  <si>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</si>
  <si>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</si>
  <si>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</si>
  <si>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</si>
  <si>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</si>
  <si>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</si>
  <si>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</si>
  <si>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</si>
  <si>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</si>
  <si>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</si>
  <si>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</si>
  <si>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</si>
  <si>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</si>
  <si>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</si>
  <si>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</si>
  <si>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</si>
  <si>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</si>
  <si>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</si>
  <si>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</si>
  <si>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</si>
  <si>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</si>
  <si>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</si>
  <si>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</si>
  <si>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</si>
  <si>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</si>
  <si>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</si>
  <si>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</si>
  <si>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</si>
  <si>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</si>
  <si>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</si>
  <si>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</si>
  <si>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</si>
  <si>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</si>
  <si>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</si>
  <si>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</si>
  <si>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</si>
  <si>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</si>
  <si>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</si>
  <si>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</si>
  <si>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</si>
  <si>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</si>
  <si>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</si>
  <si>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</si>
  <si>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</si>
  <si>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</si>
  <si>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</si>
  <si>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</si>
  <si>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</si>
  <si>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</si>
  <si>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</si>
  <si>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</si>
  <si>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</si>
  <si>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</si>
  <si>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</si>
  <si>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</si>
  <si>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</si>
  <si>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</si>
  <si>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</si>
  <si>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</si>
  <si>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</si>
  <si>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</si>
  <si>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</si>
  <si>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</si>
  <si>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</si>
  <si>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</si>
  <si>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</si>
  <si>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</si>
  <si>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</si>
  <si>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</si>
  <si>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</si>
  <si>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</si>
  <si>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</si>
  <si>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</si>
  <si>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</si>
  <si>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</si>
  <si>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</si>
  <si>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</si>
  <si>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</si>
  <si>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</si>
  <si>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</si>
  <si>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</si>
  <si>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</si>
  <si>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</si>
  <si>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</si>
  <si>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</si>
  <si>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</si>
  <si>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</si>
  <si>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</si>
  <si>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</si>
  <si>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</si>
  <si>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</si>
  <si>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</si>
  <si>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</si>
  <si>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</si>
  <si>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</si>
  <si>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</si>
  <si>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</si>
  <si>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</si>
  <si>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</si>
  <si>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</si>
  <si>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</si>
  <si>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</si>
  <si>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</si>
  <si>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</si>
  <si>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</si>
  <si>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</si>
  <si>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</si>
  <si>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</si>
  <si>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</si>
  <si>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</si>
  <si>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</si>
  <si>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</si>
  <si>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</si>
  <si>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</si>
  <si>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</si>
  <si>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</si>
  <si>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</si>
  <si>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</si>
  <si>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</si>
  <si>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</si>
  <si>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</si>
  <si>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</si>
  <si>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</si>
  <si>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</si>
  <si>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</si>
  <si>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</si>
  <si>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</si>
  <si>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</si>
  <si>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</si>
  <si>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</si>
  <si>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</si>
  <si>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</si>
  <si>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</si>
  <si>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</si>
  <si>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</si>
  <si>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</si>
  <si>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</si>
  <si>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</si>
  <si>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</si>
  <si>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</si>
  <si>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</si>
  <si>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</si>
  <si>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</si>
  <si>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</si>
  <si>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</si>
  <si>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</si>
  <si>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</si>
  <si>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</si>
  <si>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</si>
  <si>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</si>
  <si>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</si>
  <si>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</si>
  <si>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</si>
  <si>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</si>
  <si>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</si>
  <si>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</si>
  <si>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</si>
  <si>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</si>
  <si>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</si>
  <si>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</si>
  <si>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</si>
  <si>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</si>
  <si>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</si>
  <si>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</si>
  <si>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</si>
  <si>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</si>
  <si>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</si>
  <si>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</si>
  <si>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</si>
  <si>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</si>
  <si>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</si>
  <si>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</si>
  <si>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</si>
  <si>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</si>
  <si>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</si>
  <si>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</si>
  <si>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</si>
  <si>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</si>
  <si>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</si>
  <si>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</si>
  <si>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</si>
  <si>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</si>
  <si>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</si>
  <si>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</si>
  <si>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</si>
  <si>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</si>
  <si>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</si>
  <si>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</si>
  <si>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</si>
  <si>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</si>
  <si>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</si>
  <si>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</si>
  <si>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</si>
  <si>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</si>
  <si>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</si>
  <si>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</si>
  <si>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</si>
  <si>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</si>
  <si>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</si>
  <si>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</si>
  <si>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</si>
  <si>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</si>
  <si>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</si>
  <si>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</si>
  <si>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</si>
  <si>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</si>
  <si>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</si>
  <si>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</si>
  <si>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</si>
  <si>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</si>
  <si>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</si>
  <si>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</si>
  <si>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</si>
  <si>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</si>
  <si>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</si>
  <si>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</si>
  <si>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</si>
  <si>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</si>
  <si>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</si>
  <si>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</si>
  <si>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</si>
  <si>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</si>
  <si>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</si>
  <si>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</si>
  <si>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</si>
  <si>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</si>
  <si>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</si>
  <si>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</si>
  <si>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</si>
  <si>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</si>
  <si>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</si>
  <si>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</si>
  <si>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</si>
  <si>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</si>
  <si>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</si>
  <si>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</si>
  <si>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</si>
  <si>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</si>
  <si>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</si>
  <si>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</si>
  <si>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</si>
  <si>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</si>
  <si>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</si>
  <si>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</si>
  <si>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</si>
  <si>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</si>
  <si>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</si>
  <si>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</si>
  <si>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</si>
  <si>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</si>
  <si>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</si>
  <si>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</si>
  <si>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</si>
  <si>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</si>
  <si>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</si>
  <si>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</si>
  <si>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</si>
  <si>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</si>
  <si>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</si>
  <si>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</si>
  <si>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</si>
  <si>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</si>
  <si>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</si>
  <si>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</si>
  <si>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</si>
  <si>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</si>
  <si>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</si>
  <si>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</si>
  <si>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</si>
  <si>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</si>
  <si>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</si>
  <si>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</si>
  <si>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</si>
  <si>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</si>
  <si>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</si>
  <si>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</si>
  <si>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</si>
  <si>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</si>
  <si>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</si>
  <si>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</si>
  <si>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</si>
  <si>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</si>
  <si>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</si>
  <si>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</si>
  <si>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</si>
  <si>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</si>
  <si>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</si>
  <si>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</si>
  <si>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</si>
  <si>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</si>
  <si>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</si>
  <si>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</si>
  <si>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</si>
  <si>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</si>
  <si>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</si>
  <si>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</si>
  <si>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</si>
  <si>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</si>
  <si>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</si>
  <si>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</si>
  <si>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</si>
  <si>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</si>
  <si>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</si>
  <si>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</si>
  <si>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</si>
  <si>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</si>
  <si>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</si>
  <si>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</si>
  <si>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</si>
  <si>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</si>
  <si>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</si>
  <si>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</si>
  <si>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</si>
  <si>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</si>
  <si>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</si>
  <si>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</si>
  <si>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</si>
  <si>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</si>
  <si>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</si>
  <si>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</si>
  <si>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</si>
  <si>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</si>
  <si>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</si>
  <si>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</si>
  <si>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</si>
  <si>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</si>
  <si>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</si>
  <si>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</si>
  <si>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</si>
  <si>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</si>
  <si>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</si>
  <si>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</si>
  <si>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</si>
  <si>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</si>
  <si>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</si>
  <si>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</si>
  <si>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</si>
  <si>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</si>
  <si>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</si>
  <si>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</si>
  <si>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</si>
  <si>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</si>
  <si>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</si>
  <si>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</si>
  <si>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</si>
  <si>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</si>
  <si>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</si>
  <si>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</si>
  <si>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</si>
  <si>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</si>
  <si>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</si>
  <si>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</si>
  <si>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</si>
  <si>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</si>
  <si>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</si>
  <si>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</si>
  <si>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</si>
  <si>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</si>
  <si>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</si>
  <si>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</si>
  <si>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</si>
  <si>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</si>
  <si>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</si>
  <si>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</si>
  <si>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</si>
  <si>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</si>
  <si>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</si>
  <si>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</si>
  <si>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</si>
  <si>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</si>
  <si>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</si>
  <si>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</si>
  <si>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</si>
  <si>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</si>
  <si>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</si>
  <si>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</si>
  <si>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</si>
  <si>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</si>
  <si>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</si>
  <si>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</si>
  <si>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</si>
  <si>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</si>
  <si>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</si>
  <si>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</si>
  <si>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</si>
  <si>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</si>
  <si>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</si>
  <si>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</si>
  <si>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</si>
  <si>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</si>
  <si>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</si>
  <si>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</si>
  <si>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</si>
  <si>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</si>
  <si>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</si>
  <si>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</si>
  <si>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</si>
  <si>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</si>
  <si>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</si>
  <si>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</si>
  <si>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</si>
  <si>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</si>
  <si>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</si>
  <si>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</si>
  <si>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</si>
  <si>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</si>
  <si>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</si>
  <si>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</si>
  <si>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</si>
  <si>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</si>
  <si>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</si>
  <si>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</si>
  <si>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</si>
  <si>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</si>
  <si>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</si>
  <si>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</si>
  <si>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</si>
  <si>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</si>
  <si>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</si>
  <si>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</si>
  <si>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</si>
  <si>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</si>
  <si>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</si>
  <si>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</si>
  <si>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</si>
  <si>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</si>
  <si>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</si>
  <si>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</si>
  <si>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</si>
  <si>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</si>
  <si>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</si>
  <si>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</si>
  <si>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</si>
  <si>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</si>
  <si>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</si>
  <si>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</si>
  <si>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</si>
  <si>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</si>
  <si>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</si>
  <si>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</si>
  <si>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</si>
  <si>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</si>
  <si>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</si>
  <si>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</si>
  <si>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</si>
  <si>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</si>
  <si>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</si>
  <si>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</si>
  <si>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</si>
  <si>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</si>
  <si>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</si>
  <si>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</si>
  <si>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</si>
  <si>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</si>
  <si>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</si>
  <si>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</si>
  <si>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</si>
  <si>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</si>
  <si>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</si>
  <si>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</si>
  <si>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</si>
  <si>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</si>
  <si>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</si>
  <si>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</si>
  <si>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</si>
  <si>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</si>
  <si>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</si>
  <si>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</si>
  <si>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11232_令和7年度</t>
  </si>
  <si>
    <t>11232_令和8年度</t>
  </si>
  <si>
    <t>11232_令和9年度</t>
  </si>
  <si>
    <t>11232_令和10年度</t>
  </si>
  <si>
    <t>11232_令和11年度</t>
  </si>
  <si>
    <t>11232_令和12年度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</si>
</sst>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7.5122955446745676</c:v>
                </c:pt>
                <c:pt idx="1">
                  <c:v>10.37457708812887</c:v>
                </c:pt>
                <c:pt idx="2">
                  <c:v>8.3402415018457976</c:v>
                </c:pt>
                <c:pt idx="3">
                  <c:v>8.5058557868770119</c:v>
                </c:pt>
                <c:pt idx="4">
                  <c:v>9.0881878651242989</c:v>
                </c:pt>
                <c:pt idx="5">
                  <c:v>9.9806615578141038</c:v>
                </c:pt>
                <c:pt idx="6">
                  <c:v>8.8556739603376684</c:v>
                </c:pt>
                <c:pt idx="7">
                  <c:v>10.866323344802806</c:v>
                </c:pt>
                <c:pt idx="8">
                  <c:v>9.103748655368527</c:v>
                </c:pt>
                <c:pt idx="9">
                  <c:v>9.291028293782885</c:v>
                </c:pt>
                <c:pt idx="10">
                  <c:v>9.6100036353814744</c:v>
                </c:pt>
                <c:pt idx="11">
                  <c:v>11.19683727687868</c:v>
                </c:pt>
                <c:pt idx="12">
                  <c:v>8.1647577288855153</c:v>
                </c:pt>
                <c:pt idx="13">
                  <c:v>8.7323381167225378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229.87980836806079</c:v>
                </c:pt>
                <c:pt idx="1">
                  <c:v>232.05717114770374</c:v>
                </c:pt>
                <c:pt idx="2">
                  <c:v>229.96764471700013</c:v>
                </c:pt>
                <c:pt idx="3">
                  <c:v>232.09960807653619</c:v>
                </c:pt>
                <c:pt idx="4">
                  <c:v>229.13261072363193</c:v>
                </c:pt>
                <c:pt idx="5">
                  <c:v>223.48636027497321</c:v>
                </c:pt>
                <c:pt idx="6">
                  <c:v>223.37008835191889</c:v>
                </c:pt>
                <c:pt idx="7">
                  <c:v>221.29999938455816</c:v>
                </c:pt>
                <c:pt idx="8">
                  <c:v>220.79024267462728</c:v>
                </c:pt>
                <c:pt idx="9">
                  <c:v>218.43561473145755</c:v>
                </c:pt>
                <c:pt idx="10">
                  <c:v>213.59790143291383</c:v>
                </c:pt>
                <c:pt idx="11">
                  <c:v>193.14540234679637</c:v>
                </c:pt>
                <c:pt idx="12">
                  <c:v>191.638396552828</c:v>
                </c:pt>
                <c:pt idx="13">
                  <c:v>197.46972622876655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172.66695197147081</c:v>
                </c:pt>
                <c:pt idx="1">
                  <c:v>191.49794415316339</c:v>
                </c:pt>
                <c:pt idx="2">
                  <c:v>206.63309520218601</c:v>
                </c:pt>
                <c:pt idx="3">
                  <c:v>222.97859191464121</c:v>
                </c:pt>
                <c:pt idx="4">
                  <c:v>224.24240823590381</c:v>
                </c:pt>
                <c:pt idx="5">
                  <c:v>196.59315066488881</c:v>
                </c:pt>
                <c:pt idx="6">
                  <c:v>197.63711106878779</c:v>
                </c:pt>
                <c:pt idx="7">
                  <c:v>176.05890050339025</c:v>
                </c:pt>
                <c:pt idx="8">
                  <c:v>193.52868813488652</c:v>
                </c:pt>
                <c:pt idx="9">
                  <c:v>184.16141692842317</c:v>
                </c:pt>
                <c:pt idx="10">
                  <c:v>161.64519710959959</c:v>
                </c:pt>
                <c:pt idx="11">
                  <c:v>170.0981369596598</c:v>
                </c:pt>
                <c:pt idx="12">
                  <c:v>168.58733903902018</c:v>
                </c:pt>
                <c:pt idx="13">
                  <c:v>172.00325873847805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157.41382065938859</c:v>
                </c:pt>
                <c:pt idx="1">
                  <c:v>160.41139746240509</c:v>
                </c:pt>
                <c:pt idx="2">
                  <c:v>203.5444040560273</c:v>
                </c:pt>
                <c:pt idx="3">
                  <c:v>210.41713419831191</c:v>
                </c:pt>
                <c:pt idx="4">
                  <c:v>202.71987910146601</c:v>
                </c:pt>
                <c:pt idx="5">
                  <c:v>197.6863526564228</c:v>
                </c:pt>
                <c:pt idx="6">
                  <c:v>207.15764084670559</c:v>
                </c:pt>
                <c:pt idx="7">
                  <c:v>181.29705034605004</c:v>
                </c:pt>
                <c:pt idx="8">
                  <c:v>174.86896050689555</c:v>
                </c:pt>
                <c:pt idx="9">
                  <c:v>172.88834385964978</c:v>
                </c:pt>
                <c:pt idx="10">
                  <c:v>163.69985029467037</c:v>
                </c:pt>
                <c:pt idx="11">
                  <c:v>155.34773446695348</c:v>
                </c:pt>
                <c:pt idx="12">
                  <c:v>176.09015480827941</c:v>
                </c:pt>
                <c:pt idx="13">
                  <c:v>169.60726818870856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290.77363782391376</c:v>
                </c:pt>
                <c:pt idx="1">
                  <c:v>282.83249440598252</c:v>
                </c:pt>
                <c:pt idx="2">
                  <c:v>276.57859225871482</c:v>
                </c:pt>
                <c:pt idx="3">
                  <c:v>299.06896711936236</c:v>
                </c:pt>
                <c:pt idx="4">
                  <c:v>320.03272317882812</c:v>
                </c:pt>
                <c:pt idx="5">
                  <c:v>299.94151736162019</c:v>
                </c:pt>
                <c:pt idx="6">
                  <c:v>376.54897018877699</c:v>
                </c:pt>
                <c:pt idx="7">
                  <c:v>278.09407326310679</c:v>
                </c:pt>
                <c:pt idx="8">
                  <c:v>297.22960529239708</c:v>
                </c:pt>
                <c:pt idx="9">
                  <c:v>292.842987434745</c:v>
                </c:pt>
                <c:pt idx="10">
                  <c:v>283.40999836137718</c:v>
                </c:pt>
                <c:pt idx="11">
                  <c:v>276.84723222285288</c:v>
                </c:pt>
                <c:pt idx="12">
                  <c:v>264.58591419836642</c:v>
                </c:pt>
                <c:pt idx="13">
                  <c:v>235.85170396932506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76956</c:v>
                </c:pt>
                <c:pt idx="1">
                  <c:v>77417</c:v>
                </c:pt>
                <c:pt idx="2">
                  <c:v>77881</c:v>
                </c:pt>
                <c:pt idx="3">
                  <c:v>78861</c:v>
                </c:pt>
                <c:pt idx="4">
                  <c:v>79736</c:v>
                </c:pt>
                <c:pt idx="5">
                  <c:v>80153</c:v>
                </c:pt>
                <c:pt idx="6">
                  <c:v>80717</c:v>
                </c:pt>
                <c:pt idx="7">
                  <c:v>81346</c:v>
                </c:pt>
                <c:pt idx="8">
                  <c:v>81931</c:v>
                </c:pt>
                <c:pt idx="9">
                  <c:v>82658</c:v>
                </c:pt>
                <c:pt idx="10">
                  <c:v>82689</c:v>
                </c:pt>
                <c:pt idx="11">
                  <c:v>82731</c:v>
                </c:pt>
                <c:pt idx="12">
                  <c:v>82642</c:v>
                </c:pt>
                <c:pt idx="13">
                  <c:v>82803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13814</c:v>
                </c:pt>
                <c:pt idx="1">
                  <c:v>13782</c:v>
                </c:pt>
                <c:pt idx="2">
                  <c:v>13961</c:v>
                </c:pt>
                <c:pt idx="3">
                  <c:v>13958</c:v>
                </c:pt>
                <c:pt idx="4">
                  <c:v>14252</c:v>
                </c:pt>
                <c:pt idx="5">
                  <c:v>14482</c:v>
                </c:pt>
                <c:pt idx="6">
                  <c:v>14569</c:v>
                </c:pt>
                <c:pt idx="7">
                  <c:v>14838</c:v>
                </c:pt>
                <c:pt idx="8">
                  <c:v>15168</c:v>
                </c:pt>
                <c:pt idx="9">
                  <c:v>15281</c:v>
                </c:pt>
                <c:pt idx="10">
                  <c:v>14966</c:v>
                </c:pt>
                <c:pt idx="11">
                  <c:v>15091</c:v>
                </c:pt>
                <c:pt idx="12">
                  <c:v>15164</c:v>
                </c:pt>
                <c:pt idx="13">
                  <c:v>15323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58732</c:v>
                </c:pt>
                <c:pt idx="1">
                  <c:v>59501</c:v>
                </c:pt>
                <c:pt idx="2">
                  <c:v>60068</c:v>
                </c:pt>
                <c:pt idx="3">
                  <c:v>61578</c:v>
                </c:pt>
                <c:pt idx="4">
                  <c:v>62009</c:v>
                </c:pt>
                <c:pt idx="5">
                  <c:v>62572</c:v>
                </c:pt>
                <c:pt idx="6">
                  <c:v>63507</c:v>
                </c:pt>
                <c:pt idx="7">
                  <c:v>64318</c:v>
                </c:pt>
                <c:pt idx="8">
                  <c:v>65339</c:v>
                </c:pt>
                <c:pt idx="9">
                  <c:v>65987</c:v>
                </c:pt>
                <c:pt idx="10">
                  <c:v>66625</c:v>
                </c:pt>
                <c:pt idx="11">
                  <c:v>67324</c:v>
                </c:pt>
                <c:pt idx="12">
                  <c:v>67665</c:v>
                </c:pt>
                <c:pt idx="13">
                  <c:v>68201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132</c:v>
                </c:pt>
                <c:pt idx="1">
                  <c:v>132</c:v>
                </c:pt>
                <c:pt idx="2">
                  <c:v>132</c:v>
                </c:pt>
                <c:pt idx="3">
                  <c:v>132</c:v>
                </c:pt>
                <c:pt idx="4">
                  <c:v>132</c:v>
                </c:pt>
                <c:pt idx="5">
                  <c:v>180</c:v>
                </c:pt>
                <c:pt idx="6">
                  <c:v>180</c:v>
                </c:pt>
                <c:pt idx="7">
                  <c:v>180</c:v>
                </c:pt>
                <c:pt idx="8">
                  <c:v>180</c:v>
                </c:pt>
                <c:pt idx="9">
                  <c:v>180</c:v>
                </c:pt>
                <c:pt idx="10">
                  <c:v>180</c:v>
                </c:pt>
                <c:pt idx="11">
                  <c:v>199</c:v>
                </c:pt>
                <c:pt idx="12">
                  <c:v>199</c:v>
                </c:pt>
                <c:pt idx="13">
                  <c:v>199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3642</c:v>
                </c:pt>
                <c:pt idx="1">
                  <c:v>3642</c:v>
                </c:pt>
                <c:pt idx="2">
                  <c:v>3642</c:v>
                </c:pt>
                <c:pt idx="3">
                  <c:v>3642</c:v>
                </c:pt>
                <c:pt idx="4">
                  <c:v>3642</c:v>
                </c:pt>
                <c:pt idx="5">
                  <c:v>3266</c:v>
                </c:pt>
                <c:pt idx="6">
                  <c:v>3266</c:v>
                </c:pt>
                <c:pt idx="7">
                  <c:v>3266</c:v>
                </c:pt>
                <c:pt idx="8">
                  <c:v>3266</c:v>
                </c:pt>
                <c:pt idx="9">
                  <c:v>3266</c:v>
                </c:pt>
                <c:pt idx="10">
                  <c:v>3266</c:v>
                </c:pt>
                <c:pt idx="11">
                  <c:v>2860</c:v>
                </c:pt>
                <c:pt idx="12">
                  <c:v>2860</c:v>
                </c:pt>
                <c:pt idx="13">
                  <c:v>2860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4207.4766</c:v>
                </c:pt>
                <c:pt idx="1">
                  <c:v>4390.5693000000001</c:v>
                </c:pt>
                <c:pt idx="2">
                  <c:v>3745.0774999999999</c:v>
                </c:pt>
                <c:pt idx="3">
                  <c:v>3891.7231999999999</c:v>
                </c:pt>
                <c:pt idx="4">
                  <c:v>3878.7556</c:v>
                </c:pt>
                <c:pt idx="5">
                  <c:v>3991.0061000000001</c:v>
                </c:pt>
                <c:pt idx="6">
                  <c:v>5433.0164999999997</c:v>
                </c:pt>
                <c:pt idx="7">
                  <c:v>4104.7673999999997</c:v>
                </c:pt>
                <c:pt idx="8">
                  <c:v>4806.8175000000001</c:v>
                </c:pt>
                <c:pt idx="9">
                  <c:v>5052.9727000000003</c:v>
                </c:pt>
                <c:pt idx="10">
                  <c:v>5115.5299000000005</c:v>
                </c:pt>
                <c:pt idx="11">
                  <c:v>4682.8050999999996</c:v>
                </c:pt>
                <c:pt idx="12">
                  <c:v>5157.9440000000004</c:v>
                </c:pt>
                <c:pt idx="13">
                  <c:v>4952.3797999999997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9.44</c:v>
                </c:pt>
                <c:pt idx="2">
                  <c:v>9.4930000000000003</c:v>
                </c:pt>
                <c:pt idx="3">
                  <c:v>9.1020000000000003</c:v>
                </c:pt>
                <c:pt idx="4">
                  <c:v>9.0559999999999992</c:v>
                </c:pt>
                <c:pt idx="5">
                  <c:v>12.06</c:v>
                </c:pt>
                <c:pt idx="6">
                  <c:v>9.3670000000000009</c:v>
                </c:pt>
                <c:pt idx="7">
                  <c:v>9.8059999999999992</c:v>
                </c:pt>
                <c:pt idx="8">
                  <c:v>9.9570000000000007</c:v>
                </c:pt>
                <c:pt idx="9">
                  <c:v>9.2959999999999994</c:v>
                </c:pt>
                <c:pt idx="10">
                  <c:v>8.9350000000000005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313.78399999999999</c:v>
                </c:pt>
                <c:pt idx="1">
                  <c:v>353.18</c:v>
                </c:pt>
                <c:pt idx="2">
                  <c:v>356.613</c:v>
                </c:pt>
                <c:pt idx="3">
                  <c:v>368.61099999999999</c:v>
                </c:pt>
                <c:pt idx="4">
                  <c:v>334.10399999999998</c:v>
                </c:pt>
                <c:pt idx="5">
                  <c:v>330.36399999999998</c:v>
                </c:pt>
                <c:pt idx="6">
                  <c:v>327.04899999999998</c:v>
                </c:pt>
                <c:pt idx="7">
                  <c:v>332.92200000000003</c:v>
                </c:pt>
                <c:pt idx="8">
                  <c:v>310.12099999999998</c:v>
                </c:pt>
                <c:pt idx="9">
                  <c:v>302.00700000000001</c:v>
                </c:pt>
                <c:pt idx="10">
                  <c:v>302.82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15.321000000000002</c:v>
                </c:pt>
                <c:pt idx="1">
                  <c:v>24.776999999999997</c:v>
                </c:pt>
                <c:pt idx="2">
                  <c:v>21.544</c:v>
                </c:pt>
                <c:pt idx="3">
                  <c:v>26.392000000000003</c:v>
                </c:pt>
                <c:pt idx="4">
                  <c:v>22.341999999999999</c:v>
                </c:pt>
                <c:pt idx="5">
                  <c:v>21.539000000000001</c:v>
                </c:pt>
                <c:pt idx="6">
                  <c:v>17.574999999999999</c:v>
                </c:pt>
                <c:pt idx="7">
                  <c:v>23.564</c:v>
                </c:pt>
                <c:pt idx="8">
                  <c:v>23.366</c:v>
                </c:pt>
                <c:pt idx="9">
                  <c:v>24.353999999999999</c:v>
                </c:pt>
                <c:pt idx="10">
                  <c:v>28.056000000000004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298.46300000000002</c:v>
                </c:pt>
                <c:pt idx="1">
                  <c:v>337.84300000000002</c:v>
                </c:pt>
                <c:pt idx="2">
                  <c:v>344.56200000000001</c:v>
                </c:pt>
                <c:pt idx="3">
                  <c:v>351.32100000000003</c:v>
                </c:pt>
                <c:pt idx="4">
                  <c:v>320.81799999999998</c:v>
                </c:pt>
                <c:pt idx="5">
                  <c:v>320.88499999999999</c:v>
                </c:pt>
                <c:pt idx="6">
                  <c:v>318.84100000000001</c:v>
                </c:pt>
                <c:pt idx="7">
                  <c:v>319.16399999999999</c:v>
                </c:pt>
                <c:pt idx="8">
                  <c:v>296.71199999999999</c:v>
                </c:pt>
                <c:pt idx="9">
                  <c:v>286.94900000000001</c:v>
                </c:pt>
                <c:pt idx="10">
                  <c:v>283.69900000000001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203.5444040560273</c:v>
                </c:pt>
                <c:pt idx="1">
                  <c:v>210.41713419831191</c:v>
                </c:pt>
                <c:pt idx="2">
                  <c:v>202.71987910146601</c:v>
                </c:pt>
                <c:pt idx="3">
                  <c:v>197.6863526564228</c:v>
                </c:pt>
                <c:pt idx="4">
                  <c:v>207.15764084670559</c:v>
                </c:pt>
                <c:pt idx="5">
                  <c:v>181.29705034605004</c:v>
                </c:pt>
                <c:pt idx="6">
                  <c:v>174.86896050689555</c:v>
                </c:pt>
                <c:pt idx="7">
                  <c:v>172.88834385964978</c:v>
                </c:pt>
                <c:pt idx="8">
                  <c:v>163.69985029467037</c:v>
                </c:pt>
                <c:pt idx="9">
                  <c:v>155.34773446695348</c:v>
                </c:pt>
                <c:pt idx="10">
                  <c:v>176.09015480827941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276.57859225871482</c:v>
                </c:pt>
                <c:pt idx="1">
                  <c:v>299.06896711936236</c:v>
                </c:pt>
                <c:pt idx="2">
                  <c:v>320.03272317882812</c:v>
                </c:pt>
                <c:pt idx="3">
                  <c:v>299.94151736162019</c:v>
                </c:pt>
                <c:pt idx="4">
                  <c:v>376.54897018877699</c:v>
                </c:pt>
                <c:pt idx="5">
                  <c:v>278.09407326310679</c:v>
                </c:pt>
                <c:pt idx="6">
                  <c:v>297.22960529239708</c:v>
                </c:pt>
                <c:pt idx="7">
                  <c:v>292.842987434745</c:v>
                </c:pt>
                <c:pt idx="8">
                  <c:v>283.40999836137718</c:v>
                </c:pt>
                <c:pt idx="9">
                  <c:v>276.84723222285288</c:v>
                </c:pt>
                <c:pt idx="10">
                  <c:v>264.58591419836642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0.85199542529398731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7.52710450137591E-2</c:v>
                </c:pt>
                <c:pt idx="1">
                  <c:v>0.11775181757132197</c:v>
                </c:pt>
                <c:pt idx="2">
                  <c:v>0.10627472794227905</c:v>
                </c:pt>
                <c:pt idx="3">
                  <c:v>0.13350441062499177</c:v>
                </c:pt>
                <c:pt idx="4">
                  <c:v>0.10785023380591999</c:v>
                </c:pt>
                <c:pt idx="5">
                  <c:v>0.1188050216971954</c:v>
                </c:pt>
                <c:pt idx="6">
                  <c:v>0.10050382840416651</c:v>
                </c:pt>
                <c:pt idx="7">
                  <c:v>0.13629605949102724</c:v>
                </c:pt>
                <c:pt idx="8">
                  <c:v>0.14273684403461384</c:v>
                </c:pt>
                <c:pt idx="9">
                  <c:v>0.1567708733157015</c:v>
                </c:pt>
                <c:pt idx="10">
                  <c:v>0.15932747648808851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283.69900000000001</c:v>
                </c:pt>
                <c:pt idx="2">
                  <c:v>0</c:v>
                </c:pt>
                <c:pt idx="3">
                  <c:v>0</c:v>
                </c:pt>
                <c:pt idx="4">
                  <c:v>28.056000000000004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283.69900000000001</c:v>
                </c:pt>
                <c:pt idx="4" formatCode="#,##0">
                  <c:v>28.056000000000004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17：石油製品・石炭製品製造業(N=1)</c:v>
                </c:pt>
                <c:pt idx="3">
                  <c:v>21：窯業・土石製品製造業(N=0)</c:v>
                </c:pt>
                <c:pt idx="4">
                  <c:v>22：鉄鋼業(N=2)</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18：プラスチック製品製造業(N=3)</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G：情報通信業(N=1)</c:v>
                </c:pt>
                <c:pt idx="26">
                  <c:v>H：運輸業，郵便業(N=1)</c:v>
                </c:pt>
                <c:pt idx="27">
                  <c:v>I：卸売業，小売業(N=4)</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4.9720000000000004</c:v>
                </c:pt>
                <c:pt idx="1">
                  <c:v>21.494</c:v>
                </c:pt>
                <c:pt idx="2">
                  <c:v>4.1470000000000002</c:v>
                </c:pt>
                <c:pt idx="3">
                  <c:v>0</c:v>
                </c:pt>
                <c:pt idx="4">
                  <c:v>116.30200000000001</c:v>
                </c:pt>
                <c:pt idx="5">
                  <c:v>18.285</c:v>
                </c:pt>
                <c:pt idx="6">
                  <c:v>0</c:v>
                </c:pt>
                <c:pt idx="7">
                  <c:v>0</c:v>
                </c:pt>
                <c:pt idx="8">
                  <c:v>0</c:v>
                </c:pt>
                <c:pt idx="9">
                  <c:v>0</c:v>
                </c:pt>
                <c:pt idx="10">
                  <c:v>36.201999999999998</c:v>
                </c:pt>
                <c:pt idx="11">
                  <c:v>66.522000000000006</c:v>
                </c:pt>
                <c:pt idx="12">
                  <c:v>0</c:v>
                </c:pt>
                <c:pt idx="13">
                  <c:v>0</c:v>
                </c:pt>
                <c:pt idx="14">
                  <c:v>0</c:v>
                </c:pt>
                <c:pt idx="15">
                  <c:v>11.398</c:v>
                </c:pt>
                <c:pt idx="16">
                  <c:v>0</c:v>
                </c:pt>
                <c:pt idx="17">
                  <c:v>0</c:v>
                </c:pt>
                <c:pt idx="18">
                  <c:v>0</c:v>
                </c:pt>
                <c:pt idx="19">
                  <c:v>0</c:v>
                </c:pt>
                <c:pt idx="20">
                  <c:v>0</c:v>
                </c:pt>
                <c:pt idx="21">
                  <c:v>0</c:v>
                </c:pt>
                <c:pt idx="22">
                  <c:v>4.3769999999999998</c:v>
                </c:pt>
                <c:pt idx="23">
                  <c:v>0</c:v>
                </c:pt>
                <c:pt idx="24">
                  <c:v>3.8559999999999999</c:v>
                </c:pt>
                <c:pt idx="25">
                  <c:v>3.1760000000000002</c:v>
                </c:pt>
                <c:pt idx="26">
                  <c:v>2.7559999999999998</c:v>
                </c:pt>
                <c:pt idx="27">
                  <c:v>14.214</c:v>
                </c:pt>
                <c:pt idx="28">
                  <c:v>0</c:v>
                </c:pt>
                <c:pt idx="29">
                  <c:v>0</c:v>
                </c:pt>
                <c:pt idx="30">
                  <c:v>0</c:v>
                </c:pt>
                <c:pt idx="31">
                  <c:v>0</c:v>
                </c:pt>
                <c:pt idx="32">
                  <c:v>0</c:v>
                </c:pt>
                <c:pt idx="33">
                  <c:v>0</c:v>
                </c:pt>
                <c:pt idx="34">
                  <c:v>4.0540000000000003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306.09834841476493</c:v>
                </c:pt>
                <c:pt idx="2">
                  <c:v>8.161542186505514</c:v>
                </c:pt>
                <c:pt idx="3">
                  <c:v>13.313544192182009</c:v>
                </c:pt>
                <c:pt idx="4">
                  <c:v>163.9203519431241</c:v>
                </c:pt>
                <c:pt idx="5">
                  <c:v>166.39567011828109</c:v>
                </c:pt>
                <c:pt idx="7">
                  <c:v>230.82009724241288</c:v>
                </c:pt>
                <c:pt idx="8">
                  <c:v>9.1379051290526707</c:v>
                </c:pt>
                <c:pt idx="9">
                  <c:v>0</c:v>
                </c:pt>
                <c:pt idx="10">
                  <c:v>11.480785890110541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327.57343479345246</c:v>
                </c:pt>
                <c:pt idx="4" formatCode="#,##0">
                  <c:v>163.9203519431241</c:v>
                </c:pt>
                <c:pt idx="5" formatCode="#,##0">
                  <c:v>166.39567011828109</c:v>
                </c:pt>
                <c:pt idx="6" formatCode="#,##0">
                  <c:v>239.95800237146557</c:v>
                </c:pt>
                <c:pt idx="10" formatCode="#,##0">
                  <c:v>11.480785890110541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302.82</c:v>
                </c:pt>
                <c:pt idx="2" formatCode="#,##0_);[Red]\(#,##0\)">
                  <c:v>8.9350000000000005</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302.82</c:v>
                </c:pt>
                <c:pt idx="1">
                  <c:v>8.9350000000000005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久喜市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6.0949999999999998</c:v>
                </c:pt>
                <c:pt idx="1">
                  <c:v>0</c:v>
                </c:pt>
                <c:pt idx="2">
                  <c:v>0</c:v>
                </c:pt>
                <c:pt idx="3">
                  <c:v>0</c:v>
                </c:pt>
                <c:pt idx="4">
                  <c:v>0</c:v>
                </c:pt>
                <c:pt idx="5">
                  <c:v>36.201999999999998</c:v>
                </c:pt>
                <c:pt idx="6">
                  <c:v>22.174000000000003</c:v>
                </c:pt>
                <c:pt idx="7">
                  <c:v>0</c:v>
                </c:pt>
                <c:pt idx="8">
                  <c:v>0</c:v>
                </c:pt>
                <c:pt idx="9">
                  <c:v>0</c:v>
                </c:pt>
                <c:pt idx="10">
                  <c:v>5.6989999999999998</c:v>
                </c:pt>
                <c:pt idx="11">
                  <c:v>0</c:v>
                </c:pt>
                <c:pt idx="12">
                  <c:v>0</c:v>
                </c:pt>
                <c:pt idx="13">
                  <c:v>0</c:v>
                </c:pt>
                <c:pt idx="14">
                  <c:v>0</c:v>
                </c:pt>
                <c:pt idx="15">
                  <c:v>0</c:v>
                </c:pt>
                <c:pt idx="16">
                  <c:v>0</c:v>
                </c:pt>
                <c:pt idx="17">
                  <c:v>4.3769999999999998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久喜市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H：運輸業，郵便業(N=1)</c:v>
                </c:pt>
                <c:pt idx="3">
                  <c:v>I：卸売業，小売業(N=4)</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3.8559999999999999</c:v>
                </c:pt>
                <c:pt idx="1">
                  <c:v>3.1760000000000002</c:v>
                </c:pt>
                <c:pt idx="2">
                  <c:v>2.7559999999999998</c:v>
                </c:pt>
                <c:pt idx="3">
                  <c:v>3.5535000000000001</c:v>
                </c:pt>
                <c:pt idx="4">
                  <c:v>0</c:v>
                </c:pt>
                <c:pt idx="5">
                  <c:v>0</c:v>
                </c:pt>
                <c:pt idx="6">
                  <c:v>0</c:v>
                </c:pt>
                <c:pt idx="7">
                  <c:v>0</c:v>
                </c:pt>
                <c:pt idx="8">
                  <c:v>0</c:v>
                </c:pt>
                <c:pt idx="9">
                  <c:v>0</c:v>
                </c:pt>
                <c:pt idx="10">
                  <c:v>4.0540000000000003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H：運輸業，郵便業(N=1)</c:v>
                </c:pt>
                <c:pt idx="3">
                  <c:v>I：卸売業，小売業(N=4)</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久喜市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21：窯業・土石製品製造業(N=0)</c:v>
                </c:pt>
                <c:pt idx="4">
                  <c:v>22：鉄鋼業(N=2)</c:v>
                </c:pt>
              </c:strCache>
            </c:strRef>
          </c:cat>
          <c:val>
            <c:numRef>
              <c:f>③特定事業所の現状把握!$BG$16:$BG$20</c:f>
              <c:numCache>
                <c:formatCode>[=0]#,##0;[&lt;1]0.00;#,##0</c:formatCode>
                <c:ptCount val="5"/>
                <c:pt idx="0">
                  <c:v>4.9720000000000004</c:v>
                </c:pt>
                <c:pt idx="1">
                  <c:v>7.1646666666666663</c:v>
                </c:pt>
                <c:pt idx="2">
                  <c:v>4.1470000000000002</c:v>
                </c:pt>
                <c:pt idx="3">
                  <c:v>0</c:v>
                </c:pt>
                <c:pt idx="4">
                  <c:v>58.151000000000003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55,806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24282.899999999914</c:v>
                </c:pt>
                <c:pt idx="1">
                  <c:v>31522.700000000019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70,839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29142.393947999899</c:v>
                </c:pt>
                <c:pt idx="1">
                  <c:v>41696.966652000025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29.695226760000001</c:v>
                </c:pt>
                <c:pt idx="1">
                  <c:v>0</c:v>
                </c:pt>
                <c:pt idx="2">
                  <c:v>0</c:v>
                </c:pt>
                <c:pt idx="3">
                  <c:v>0</c:v>
                </c:pt>
                <c:pt idx="4">
                  <c:v>12.110455630000001</c:v>
                </c:pt>
                <c:pt idx="5">
                  <c:v>53.889209139999998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594,274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594274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19636.900000000001</c:v>
                </c:pt>
                <c:pt idx="1">
                  <c:v>21270.2</c:v>
                </c:pt>
                <c:pt idx="2">
                  <c:v>23708.999999999989</c:v>
                </c:pt>
                <c:pt idx="3">
                  <c:v>26755.5</c:v>
                </c:pt>
                <c:pt idx="4">
                  <c:v>27510.399999999991</c:v>
                </c:pt>
                <c:pt idx="5">
                  <c:v>31408.40000000002</c:v>
                </c:pt>
                <c:pt idx="6">
                  <c:v>31489.10000000002</c:v>
                </c:pt>
                <c:pt idx="7">
                  <c:v>31489.100000000017</c:v>
                </c:pt>
                <c:pt idx="8">
                  <c:v>31522.700000000019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12103.2</c:v>
                </c:pt>
                <c:pt idx="1">
                  <c:v>13416.2</c:v>
                </c:pt>
                <c:pt idx="2">
                  <c:v>14443.3</c:v>
                </c:pt>
                <c:pt idx="3">
                  <c:v>15704.700000000003</c:v>
                </c:pt>
                <c:pt idx="4">
                  <c:v>17011.39999999994</c:v>
                </c:pt>
                <c:pt idx="5">
                  <c:v>18543.699999999939</c:v>
                </c:pt>
                <c:pt idx="6">
                  <c:v>20125.599999999911</c:v>
                </c:pt>
                <c:pt idx="7">
                  <c:v>22400.99999999988</c:v>
                </c:pt>
                <c:pt idx="8">
                  <c:v>24282.899999999914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3.8594717251850146E-2</c:v>
                </c:pt>
                <c:pt idx="1">
                  <c:v>5.0317595713482155E-2</c:v>
                </c:pt>
                <c:pt idx="2">
                  <c:v>5.1880618570778615E-2</c:v>
                </c:pt>
                <c:pt idx="3">
                  <c:v>5.7901724483848831E-2</c:v>
                </c:pt>
                <c:pt idx="4">
                  <c:v>6.3353634684413476E-2</c:v>
                </c:pt>
                <c:pt idx="5">
                  <c:v>6.9897982383207005E-2</c:v>
                </c:pt>
                <c:pt idx="6">
                  <c:v>7.333132200470828E-2</c:v>
                </c:pt>
                <c:pt idx="7">
                  <c:v>7.8881678881954589E-2</c:v>
                </c:pt>
                <c:pt idx="8">
                  <c:v>8.1532249677463836E-2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307.12080983471822</c:v>
                </c:pt>
                <c:pt idx="2">
                  <c:v>7.3435931926555966</c:v>
                </c:pt>
                <c:pt idx="3">
                  <c:v>5.5683201514543317</c:v>
                </c:pt>
                <c:pt idx="4">
                  <c:v>202.71987910146601</c:v>
                </c:pt>
                <c:pt idx="5">
                  <c:v>224.24240823590381</c:v>
                </c:pt>
                <c:pt idx="7">
                  <c:v>217.13038011172162</c:v>
                </c:pt>
                <c:pt idx="8">
                  <c:v>12.002230611910299</c:v>
                </c:pt>
                <c:pt idx="9">
                  <c:v>0</c:v>
                </c:pt>
                <c:pt idx="10">
                  <c:v>9.0881878651242989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320.03272317882812</c:v>
                </c:pt>
                <c:pt idx="4" formatCode="#,##0">
                  <c:v>202.71987910146601</c:v>
                </c:pt>
                <c:pt idx="5" formatCode="#,##0">
                  <c:v>224.24240823590381</c:v>
                </c:pt>
                <c:pt idx="6" formatCode="#,##0">
                  <c:v>229.13261072363193</c:v>
                </c:pt>
                <c:pt idx="10" formatCode="#,##0">
                  <c:v>9.0881878651242989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3260</c:v>
                </c:pt>
                <c:pt idx="1">
                  <c:v>3546</c:v>
                </c:pt>
                <c:pt idx="2">
                  <c:v>3773</c:v>
                </c:pt>
                <c:pt idx="3">
                  <c:v>4053</c:v>
                </c:pt>
                <c:pt idx="4">
                  <c:v>4334</c:v>
                </c:pt>
                <c:pt idx="5">
                  <c:v>4624</c:v>
                </c:pt>
                <c:pt idx="6">
                  <c:v>4898</c:v>
                </c:pt>
                <c:pt idx="7">
                  <c:v>5303</c:v>
                </c:pt>
                <c:pt idx="8">
                  <c:v>5647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868850.80296736234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70839.360599999927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824867.41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824867.41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70839.360599999927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222.40413451126778</c:v>
                </c:pt>
                <c:pt idx="2">
                  <c:v>6.3676487292399706</c:v>
                </c:pt>
                <c:pt idx="3">
                  <c:v>7.0799207288173029</c:v>
                </c:pt>
                <c:pt idx="4">
                  <c:v>169.60726818870856</c:v>
                </c:pt>
                <c:pt idx="5">
                  <c:v>172.00325873847805</c:v>
                </c:pt>
                <c:pt idx="7">
                  <c:v>188.58114531814942</c:v>
                </c:pt>
                <c:pt idx="8">
                  <c:v>8.8885809106171312</c:v>
                </c:pt>
                <c:pt idx="9">
                  <c:v>0</c:v>
                </c:pt>
                <c:pt idx="10">
                  <c:v>8.7323381167225378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235.85170396932506</c:v>
                </c:pt>
                <c:pt idx="4">
                  <c:v>169.60726818870856</c:v>
                </c:pt>
                <c:pt idx="5">
                  <c:v>172.00325873847805</c:v>
                </c:pt>
                <c:pt idx="6">
                  <c:v>197.46972622876655</c:v>
                </c:pt>
                <c:pt idx="10">
                  <c:v>8.7323381167225378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久喜市</c:v>
                </c:pt>
              </c:strCache>
            </c:strRef>
          </c:cat>
          <c:val>
            <c:numRef>
              <c:f>①CO2排出量の現状把握!$AX$43:$AX$45</c:f>
              <c:numCache>
                <c:formatCode>0%</c:formatCode>
                <c:ptCount val="3"/>
                <c:pt idx="0">
                  <c:v>0.42072759503743129</c:v>
                </c:pt>
                <c:pt idx="1">
                  <c:v>0.218367789350953</c:v>
                </c:pt>
                <c:pt idx="2">
                  <c:v>0.30096012463665006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久喜市</c:v>
                </c:pt>
              </c:strCache>
            </c:strRef>
          </c:cat>
          <c:val>
            <c:numRef>
              <c:f>①CO2排出量の現状把握!$AY$43:$AY$45</c:f>
              <c:numCache>
                <c:formatCode>0%</c:formatCode>
                <c:ptCount val="3"/>
                <c:pt idx="0">
                  <c:v>0.19118662390594171</c:v>
                </c:pt>
                <c:pt idx="1">
                  <c:v>0.23908260102886067</c:v>
                </c:pt>
                <c:pt idx="2">
                  <c:v>0.21642847481820354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久喜市</c:v>
                </c:pt>
              </c:strCache>
            </c:strRef>
          </c:cat>
          <c:val>
            <c:numRef>
              <c:f>①CO2排出量の現状把握!$AZ$43:$AZ$45</c:f>
              <c:numCache>
                <c:formatCode>0%</c:formatCode>
                <c:ptCount val="3"/>
                <c:pt idx="0">
                  <c:v>0.18034974026133399</c:v>
                </c:pt>
                <c:pt idx="1">
                  <c:v>0.26224726524673692</c:v>
                </c:pt>
                <c:pt idx="2">
                  <c:v>0.21948589438461313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久喜市</c:v>
                </c:pt>
              </c:strCache>
            </c:strRef>
          </c:cat>
          <c:val>
            <c:numRef>
              <c:f>①CO2排出量の現状把握!$BA$43:$BA$45</c:f>
              <c:numCache>
                <c:formatCode>0%</c:formatCode>
                <c:ptCount val="3"/>
                <c:pt idx="0">
                  <c:v>0.19226168778726088</c:v>
                </c:pt>
                <c:pt idx="1">
                  <c:v>0.25600828878001175</c:v>
                </c:pt>
                <c:pt idx="2">
                  <c:v>0.25198254843011142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久喜市</c:v>
                </c:pt>
              </c:strCache>
            </c:strRef>
          </c:cat>
          <c:val>
            <c:numRef>
              <c:f>①CO2排出量の現状把握!$BB$43:$BB$45</c:f>
              <c:numCache>
                <c:formatCode>0%</c:formatCode>
                <c:ptCount val="3"/>
                <c:pt idx="0">
                  <c:v>1.5474353008032191E-2</c:v>
                </c:pt>
                <c:pt idx="1">
                  <c:v>2.4294055593437516E-2</c:v>
                </c:pt>
                <c:pt idx="2">
                  <c:v>1.1142957730421971E-2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41060</c:v>
                </c:pt>
                <c:pt idx="1">
                  <c:v>41060</c:v>
                </c:pt>
                <c:pt idx="2">
                  <c:v>41060</c:v>
                </c:pt>
                <c:pt idx="3">
                  <c:v>41060</c:v>
                </c:pt>
                <c:pt idx="4">
                  <c:v>41060</c:v>
                </c:pt>
                <c:pt idx="5">
                  <c:v>43857</c:v>
                </c:pt>
                <c:pt idx="6">
                  <c:v>43857</c:v>
                </c:pt>
                <c:pt idx="7">
                  <c:v>43857</c:v>
                </c:pt>
                <c:pt idx="8">
                  <c:v>43857</c:v>
                </c:pt>
                <c:pt idx="9">
                  <c:v>43857</c:v>
                </c:pt>
                <c:pt idx="10">
                  <c:v>43857</c:v>
                </c:pt>
                <c:pt idx="11">
                  <c:v>45935</c:v>
                </c:pt>
                <c:pt idx="12">
                  <c:v>45935</c:v>
                </c:pt>
                <c:pt idx="13">
                  <c:v>45935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7.5122955446745676</c:v>
                </c:pt>
                <c:pt idx="1">
                  <c:v>10.37457708812887</c:v>
                </c:pt>
                <c:pt idx="2">
                  <c:v>8.3402415018457976</c:v>
                </c:pt>
                <c:pt idx="3">
                  <c:v>8.5058557868770119</c:v>
                </c:pt>
                <c:pt idx="4">
                  <c:v>9.0881878651242989</c:v>
                </c:pt>
                <c:pt idx="5">
                  <c:v>9.9806615578141038</c:v>
                </c:pt>
                <c:pt idx="6">
                  <c:v>8.8556739603376684</c:v>
                </c:pt>
                <c:pt idx="7">
                  <c:v>10.86632334480281</c:v>
                </c:pt>
                <c:pt idx="8">
                  <c:v>9.103748655368527</c:v>
                </c:pt>
                <c:pt idx="9">
                  <c:v>9.291028293782885</c:v>
                </c:pt>
                <c:pt idx="10">
                  <c:v>9.6100036353814744</c:v>
                </c:pt>
                <c:pt idx="11">
                  <c:v>11.19683727687868</c:v>
                </c:pt>
                <c:pt idx="12">
                  <c:v>8.1647577288855153</c:v>
                </c:pt>
                <c:pt idx="13">
                  <c:v>8.7323381167225378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154647</c:v>
                </c:pt>
                <c:pt idx="1">
                  <c:v>154414</c:v>
                </c:pt>
                <c:pt idx="2">
                  <c:v>153834</c:v>
                </c:pt>
                <c:pt idx="3">
                  <c:v>155507</c:v>
                </c:pt>
                <c:pt idx="4">
                  <c:v>155158</c:v>
                </c:pt>
                <c:pt idx="5">
                  <c:v>154694</c:v>
                </c:pt>
                <c:pt idx="6">
                  <c:v>154527</c:v>
                </c:pt>
                <c:pt idx="7">
                  <c:v>154241</c:v>
                </c:pt>
                <c:pt idx="8">
                  <c:v>154116</c:v>
                </c:pt>
                <c:pt idx="9">
                  <c:v>153709</c:v>
                </c:pt>
                <c:pt idx="10">
                  <c:v>153066</c:v>
                </c:pt>
                <c:pt idx="11">
                  <c:v>152506</c:v>
                </c:pt>
                <c:pt idx="12">
                  <c:v>151669</c:v>
                </c:pt>
                <c:pt idx="13">
                  <c:v>150987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1975</v>
      </c>
      <c r="B9" s="70">
        <v>1</v>
      </c>
      <c r="C9" s="70">
        <v>1</v>
      </c>
      <c r="D9" s="70">
        <v>1</v>
      </c>
      <c r="E9" s="70">
        <v>1990</v>
      </c>
      <c r="F9" s="70" t="s">
        <v>787</v>
      </c>
      <c r="G9" s="1073" t="s">
        <v>1976</v>
      </c>
      <c r="H9" s="70" t="s">
        <v>1977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1978</v>
      </c>
      <c r="B10" s="70">
        <v>2</v>
      </c>
      <c r="C10" s="70">
        <v>2</v>
      </c>
      <c r="D10" s="70">
        <v>1</v>
      </c>
      <c r="E10" s="70">
        <v>2005</v>
      </c>
      <c r="F10" s="70" t="s">
        <v>789</v>
      </c>
      <c r="G10" s="1073" t="s">
        <v>1976</v>
      </c>
      <c r="H10" s="70" t="s">
        <v>1977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1979</v>
      </c>
      <c r="B11" s="70">
        <v>3</v>
      </c>
      <c r="C11" s="70">
        <v>3</v>
      </c>
      <c r="D11" s="70">
        <v>1</v>
      </c>
      <c r="E11" s="70">
        <v>2006</v>
      </c>
      <c r="F11" s="70" t="s">
        <v>790</v>
      </c>
      <c r="G11" s="1073" t="s">
        <v>1976</v>
      </c>
      <c r="H11" s="70" t="s">
        <v>1977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1980</v>
      </c>
      <c r="B12" s="70">
        <v>4</v>
      </c>
      <c r="C12" s="70">
        <v>4</v>
      </c>
      <c r="D12" s="70">
        <v>1</v>
      </c>
      <c r="E12" s="70">
        <v>2007</v>
      </c>
      <c r="F12" s="70" t="s">
        <v>791</v>
      </c>
      <c r="G12" s="1073" t="s">
        <v>1976</v>
      </c>
      <c r="H12" s="70" t="s">
        <v>1977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1981</v>
      </c>
      <c r="B13" s="70">
        <v>5</v>
      </c>
      <c r="C13" s="70">
        <v>5</v>
      </c>
      <c r="D13" s="70">
        <v>1</v>
      </c>
      <c r="E13" s="70">
        <v>2008</v>
      </c>
      <c r="F13" s="70" t="s">
        <v>792</v>
      </c>
      <c r="G13" s="1073" t="s">
        <v>1976</v>
      </c>
      <c r="H13" s="70" t="s">
        <v>1977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1982</v>
      </c>
      <c r="B14" s="70">
        <v>6</v>
      </c>
      <c r="C14" s="70">
        <v>6</v>
      </c>
      <c r="D14" s="70">
        <v>1</v>
      </c>
      <c r="E14" s="70">
        <v>2009</v>
      </c>
      <c r="F14" s="70" t="s">
        <v>176</v>
      </c>
      <c r="G14" s="1073" t="s">
        <v>1976</v>
      </c>
      <c r="H14" s="70" t="s">
        <v>1977</v>
      </c>
      <c r="I14" s="1066"/>
      <c r="J14" s="73">
        <v>0</v>
      </c>
      <c r="K14" s="73">
        <v>0</v>
      </c>
      <c r="L14" s="73">
        <v>0</v>
      </c>
      <c r="M14" s="73">
        <v>0</v>
      </c>
      <c r="N14" s="73">
        <v>0</v>
      </c>
      <c r="O14" s="73">
        <v>0</v>
      </c>
      <c r="P14" s="73">
        <v>0</v>
      </c>
      <c r="Q14" s="73">
        <v>0</v>
      </c>
      <c r="R14" s="73">
        <v>2.83</v>
      </c>
      <c r="S14" s="73">
        <v>0</v>
      </c>
      <c r="T14" s="73">
        <v>0</v>
      </c>
      <c r="U14" s="73">
        <v>0</v>
      </c>
      <c r="V14" s="73">
        <v>0</v>
      </c>
      <c r="W14" s="73">
        <v>4.63</v>
      </c>
      <c r="X14" s="73">
        <v>59.45</v>
      </c>
      <c r="Y14" s="73">
        <v>18.817</v>
      </c>
      <c r="Z14" s="73">
        <v>7.0179999999999998</v>
      </c>
      <c r="AA14" s="73">
        <v>89.269000000000005</v>
      </c>
      <c r="AB14" s="73">
        <v>0</v>
      </c>
      <c r="AC14" s="73">
        <v>0</v>
      </c>
      <c r="AD14" s="73">
        <v>0</v>
      </c>
      <c r="AE14" s="73">
        <v>106.5</v>
      </c>
      <c r="AF14" s="73">
        <v>0</v>
      </c>
      <c r="AG14" s="73">
        <v>3.54</v>
      </c>
      <c r="AH14" s="73">
        <v>0</v>
      </c>
      <c r="AI14" s="73">
        <v>0</v>
      </c>
      <c r="AJ14" s="73">
        <v>0</v>
      </c>
      <c r="AK14" s="73">
        <v>8.6999999999999993</v>
      </c>
      <c r="AL14" s="73">
        <v>0</v>
      </c>
      <c r="AM14" s="73">
        <v>0</v>
      </c>
      <c r="AN14" s="73">
        <v>4.72</v>
      </c>
      <c r="AO14" s="73">
        <v>0</v>
      </c>
      <c r="AP14" s="73">
        <v>0</v>
      </c>
      <c r="AQ14" s="73">
        <v>0</v>
      </c>
      <c r="AR14" s="73">
        <v>0</v>
      </c>
      <c r="AS14" s="73">
        <v>4.79</v>
      </c>
      <c r="AT14" s="73">
        <v>0</v>
      </c>
      <c r="AU14" s="73">
        <v>4.12</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10.241</v>
      </c>
      <c r="BN14" s="73">
        <v>0</v>
      </c>
      <c r="BO14" s="73">
        <v>3.35</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2.83</v>
      </c>
      <c r="DT14" s="73">
        <v>0</v>
      </c>
      <c r="DU14" s="73">
        <v>0</v>
      </c>
      <c r="DV14" s="73">
        <v>0</v>
      </c>
      <c r="DW14" s="73">
        <v>0</v>
      </c>
      <c r="DX14" s="73">
        <v>4.63</v>
      </c>
      <c r="DY14" s="73">
        <v>59.45</v>
      </c>
      <c r="DZ14" s="73">
        <v>18.817</v>
      </c>
      <c r="EA14" s="73">
        <v>7.0179999999999998</v>
      </c>
      <c r="EB14" s="73">
        <v>89.269000000000005</v>
      </c>
      <c r="EC14" s="73">
        <v>0</v>
      </c>
      <c r="ED14" s="73">
        <v>0</v>
      </c>
      <c r="EE14" s="73">
        <v>0</v>
      </c>
      <c r="EF14" s="73">
        <v>106.5</v>
      </c>
      <c r="EG14" s="73">
        <v>0</v>
      </c>
      <c r="EH14" s="73">
        <v>3.54</v>
      </c>
      <c r="EI14" s="73">
        <v>0</v>
      </c>
      <c r="EJ14" s="73">
        <v>0</v>
      </c>
      <c r="EK14" s="73">
        <v>0</v>
      </c>
      <c r="EL14" s="73">
        <v>8.6999999999999993</v>
      </c>
      <c r="EM14" s="73">
        <v>0</v>
      </c>
      <c r="EN14" s="73">
        <v>0</v>
      </c>
      <c r="EO14" s="73">
        <v>4.72</v>
      </c>
      <c r="EP14" s="73">
        <v>0</v>
      </c>
      <c r="EQ14" s="73">
        <v>0</v>
      </c>
      <c r="ER14" s="73">
        <v>0</v>
      </c>
      <c r="ES14" s="73">
        <v>0</v>
      </c>
      <c r="ET14" s="73">
        <v>4.79</v>
      </c>
      <c r="EU14" s="73">
        <v>0</v>
      </c>
      <c r="EV14" s="73">
        <v>4.12</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10.241</v>
      </c>
      <c r="FO14" s="73">
        <v>0</v>
      </c>
      <c r="FP14" s="73">
        <v>3.35</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305.47399999999999</v>
      </c>
      <c r="HL14" s="73">
        <v>4.79</v>
      </c>
      <c r="HM14" s="73">
        <v>4.12</v>
      </c>
      <c r="HN14" s="73">
        <v>0</v>
      </c>
      <c r="HO14" s="73">
        <v>13.590999999999999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305.47399999999999</v>
      </c>
      <c r="IG14" s="73">
        <v>4.79</v>
      </c>
      <c r="IH14" s="73">
        <v>4.12</v>
      </c>
      <c r="II14" s="73">
        <v>0</v>
      </c>
      <c r="IJ14" s="73">
        <v>13.590999999999999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2</v>
      </c>
      <c r="JL14" s="71">
        <v>2</v>
      </c>
      <c r="JM14" s="71">
        <v>2</v>
      </c>
      <c r="JN14" s="71">
        <v>3</v>
      </c>
      <c r="JO14" s="71">
        <v>0</v>
      </c>
      <c r="JP14" s="71">
        <v>0</v>
      </c>
      <c r="JQ14" s="71">
        <v>0</v>
      </c>
      <c r="JR14" s="71">
        <v>2</v>
      </c>
      <c r="JS14" s="71">
        <v>0</v>
      </c>
      <c r="JT14" s="71">
        <v>1</v>
      </c>
      <c r="JU14" s="71">
        <v>0</v>
      </c>
      <c r="JV14" s="71">
        <v>0</v>
      </c>
      <c r="JW14" s="71">
        <v>0</v>
      </c>
      <c r="JX14" s="71">
        <v>1</v>
      </c>
      <c r="JY14" s="71">
        <v>0</v>
      </c>
      <c r="JZ14" s="71">
        <v>0</v>
      </c>
      <c r="KA14" s="71">
        <v>1</v>
      </c>
      <c r="KB14" s="71">
        <v>0</v>
      </c>
      <c r="KC14" s="71">
        <v>0</v>
      </c>
      <c r="KD14" s="71">
        <v>0</v>
      </c>
      <c r="KE14" s="71">
        <v>0</v>
      </c>
      <c r="KF14" s="71">
        <v>1</v>
      </c>
      <c r="KG14" s="71">
        <v>0</v>
      </c>
      <c r="KH14" s="71">
        <v>1</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1</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2</v>
      </c>
      <c r="NM14" s="71">
        <v>2</v>
      </c>
      <c r="NN14" s="71">
        <v>2</v>
      </c>
      <c r="NO14" s="71">
        <v>3</v>
      </c>
      <c r="NP14" s="71">
        <v>0</v>
      </c>
      <c r="NQ14" s="71">
        <v>0</v>
      </c>
      <c r="NR14" s="71">
        <v>0</v>
      </c>
      <c r="NS14" s="71">
        <v>2</v>
      </c>
      <c r="NT14" s="71">
        <v>0</v>
      </c>
      <c r="NU14" s="71">
        <v>1</v>
      </c>
      <c r="NV14" s="71">
        <v>0</v>
      </c>
      <c r="NW14" s="71">
        <v>0</v>
      </c>
      <c r="NX14" s="71">
        <v>0</v>
      </c>
      <c r="NY14" s="71">
        <v>1</v>
      </c>
      <c r="NZ14" s="71">
        <v>0</v>
      </c>
      <c r="OA14" s="71">
        <v>0</v>
      </c>
      <c r="OB14" s="71">
        <v>1</v>
      </c>
      <c r="OC14" s="71">
        <v>0</v>
      </c>
      <c r="OD14" s="71">
        <v>0</v>
      </c>
      <c r="OE14" s="71">
        <v>0</v>
      </c>
      <c r="OF14" s="71">
        <v>0</v>
      </c>
      <c r="OG14" s="71">
        <v>1</v>
      </c>
      <c r="OH14" s="71">
        <v>0</v>
      </c>
      <c r="OI14" s="71">
        <v>1</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1</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1</v>
      </c>
      <c r="QZ14" s="71">
        <v>1</v>
      </c>
      <c r="RA14" s="71">
        <v>0</v>
      </c>
      <c r="RB14" s="71">
        <v>3</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16</v>
      </c>
      <c r="RT14" s="71">
        <v>1</v>
      </c>
      <c r="RU14" s="71">
        <v>1</v>
      </c>
      <c r="RV14" s="71">
        <v>0</v>
      </c>
      <c r="RW14" s="71">
        <v>3</v>
      </c>
      <c r="RX14" s="71">
        <v>0</v>
      </c>
      <c r="RY14" s="71">
        <v>0</v>
      </c>
      <c r="RZ14" s="71">
        <v>0</v>
      </c>
      <c r="SA14" s="71">
        <v>0</v>
      </c>
      <c r="SB14" s="71">
        <v>0</v>
      </c>
      <c r="SC14" s="71">
        <v>0</v>
      </c>
      <c r="SD14" s="71">
        <v>0</v>
      </c>
      <c r="SE14" s="71">
        <v>0</v>
      </c>
      <c r="SF14" s="71">
        <v>0</v>
      </c>
      <c r="SG14" s="71">
        <v>0</v>
      </c>
      <c r="SH14" s="71">
        <v>0</v>
      </c>
    </row>
    <row r="15" spans="1:503">
      <c r="A15" s="16" t="s">
        <v>1983</v>
      </c>
      <c r="B15" s="70">
        <v>7</v>
      </c>
      <c r="C15" s="70">
        <v>7</v>
      </c>
      <c r="D15" s="70">
        <v>1</v>
      </c>
      <c r="E15" s="70">
        <v>2010</v>
      </c>
      <c r="F15" s="70" t="s">
        <v>177</v>
      </c>
      <c r="G15" s="1073" t="s">
        <v>1976</v>
      </c>
      <c r="H15" s="70" t="s">
        <v>1977</v>
      </c>
      <c r="I15" s="1066"/>
      <c r="J15" s="73">
        <v>0</v>
      </c>
      <c r="K15" s="73">
        <v>0</v>
      </c>
      <c r="L15" s="73">
        <v>0</v>
      </c>
      <c r="M15" s="73">
        <v>0</v>
      </c>
      <c r="N15" s="73">
        <v>0</v>
      </c>
      <c r="O15" s="73">
        <v>0</v>
      </c>
      <c r="P15" s="73">
        <v>0</v>
      </c>
      <c r="Q15" s="73">
        <v>0</v>
      </c>
      <c r="R15" s="73">
        <v>9.2520000000000007</v>
      </c>
      <c r="S15" s="73">
        <v>0</v>
      </c>
      <c r="T15" s="73">
        <v>0</v>
      </c>
      <c r="U15" s="73">
        <v>0</v>
      </c>
      <c r="V15" s="73">
        <v>0</v>
      </c>
      <c r="W15" s="73">
        <v>4.4820000000000002</v>
      </c>
      <c r="X15" s="73">
        <v>61.924999999999997</v>
      </c>
      <c r="Y15" s="73">
        <v>12.401</v>
      </c>
      <c r="Z15" s="73">
        <v>3.536</v>
      </c>
      <c r="AA15" s="73">
        <v>81.277000000000001</v>
      </c>
      <c r="AB15" s="73">
        <v>0</v>
      </c>
      <c r="AC15" s="73">
        <v>0</v>
      </c>
      <c r="AD15" s="73">
        <v>0</v>
      </c>
      <c r="AE15" s="73">
        <v>107.316</v>
      </c>
      <c r="AF15" s="73">
        <v>0</v>
      </c>
      <c r="AG15" s="73">
        <v>5.18</v>
      </c>
      <c r="AH15" s="73">
        <v>0</v>
      </c>
      <c r="AI15" s="73">
        <v>0</v>
      </c>
      <c r="AJ15" s="73">
        <v>0</v>
      </c>
      <c r="AK15" s="73">
        <v>7.57</v>
      </c>
      <c r="AL15" s="73">
        <v>0</v>
      </c>
      <c r="AM15" s="73">
        <v>0</v>
      </c>
      <c r="AN15" s="73">
        <v>5.4710000000000001</v>
      </c>
      <c r="AO15" s="73">
        <v>0</v>
      </c>
      <c r="AP15" s="73">
        <v>0</v>
      </c>
      <c r="AQ15" s="73">
        <v>0</v>
      </c>
      <c r="AR15" s="73">
        <v>0</v>
      </c>
      <c r="AS15" s="73">
        <v>4.577</v>
      </c>
      <c r="AT15" s="73">
        <v>0</v>
      </c>
      <c r="AU15" s="73">
        <v>3.78</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3.6709999999999998</v>
      </c>
      <c r="BN15" s="73">
        <v>0</v>
      </c>
      <c r="BO15" s="73">
        <v>3.4079999999999999</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9.2520000000000007</v>
      </c>
      <c r="DT15" s="73">
        <v>0</v>
      </c>
      <c r="DU15" s="73">
        <v>0</v>
      </c>
      <c r="DV15" s="73">
        <v>0</v>
      </c>
      <c r="DW15" s="73">
        <v>0</v>
      </c>
      <c r="DX15" s="73">
        <v>4.4820000000000002</v>
      </c>
      <c r="DY15" s="73">
        <v>61.924999999999997</v>
      </c>
      <c r="DZ15" s="73">
        <v>12.401</v>
      </c>
      <c r="EA15" s="73">
        <v>3.536</v>
      </c>
      <c r="EB15" s="73">
        <v>81.277000000000001</v>
      </c>
      <c r="EC15" s="73">
        <v>0</v>
      </c>
      <c r="ED15" s="73">
        <v>0</v>
      </c>
      <c r="EE15" s="73">
        <v>0</v>
      </c>
      <c r="EF15" s="73">
        <v>107.316</v>
      </c>
      <c r="EG15" s="73">
        <v>0</v>
      </c>
      <c r="EH15" s="73">
        <v>5.18</v>
      </c>
      <c r="EI15" s="73">
        <v>0</v>
      </c>
      <c r="EJ15" s="73">
        <v>0</v>
      </c>
      <c r="EK15" s="73">
        <v>0</v>
      </c>
      <c r="EL15" s="73">
        <v>7.57</v>
      </c>
      <c r="EM15" s="73">
        <v>0</v>
      </c>
      <c r="EN15" s="73">
        <v>0</v>
      </c>
      <c r="EO15" s="73">
        <v>5.4710000000000001</v>
      </c>
      <c r="EP15" s="73">
        <v>0</v>
      </c>
      <c r="EQ15" s="73">
        <v>0</v>
      </c>
      <c r="ER15" s="73">
        <v>0</v>
      </c>
      <c r="ES15" s="73">
        <v>0</v>
      </c>
      <c r="ET15" s="73">
        <v>4.577</v>
      </c>
      <c r="EU15" s="73">
        <v>0</v>
      </c>
      <c r="EV15" s="73">
        <v>3.78</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3.6709999999999998</v>
      </c>
      <c r="FO15" s="73">
        <v>0</v>
      </c>
      <c r="FP15" s="73">
        <v>3.4079999999999999</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298.41000000000003</v>
      </c>
      <c r="HL15" s="73">
        <v>4.577</v>
      </c>
      <c r="HM15" s="73">
        <v>3.78</v>
      </c>
      <c r="HN15" s="73">
        <v>0</v>
      </c>
      <c r="HO15" s="73">
        <v>7.0789999999999997</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298.41000000000003</v>
      </c>
      <c r="IG15" s="73">
        <v>4.577</v>
      </c>
      <c r="IH15" s="73">
        <v>3.78</v>
      </c>
      <c r="II15" s="73">
        <v>0</v>
      </c>
      <c r="IJ15" s="73">
        <v>7.0789999999999997</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2</v>
      </c>
      <c r="JL15" s="71">
        <v>2</v>
      </c>
      <c r="JM15" s="71">
        <v>1</v>
      </c>
      <c r="JN15" s="71">
        <v>3</v>
      </c>
      <c r="JO15" s="71">
        <v>0</v>
      </c>
      <c r="JP15" s="71">
        <v>0</v>
      </c>
      <c r="JQ15" s="71">
        <v>0</v>
      </c>
      <c r="JR15" s="71">
        <v>2</v>
      </c>
      <c r="JS15" s="71">
        <v>0</v>
      </c>
      <c r="JT15" s="71">
        <v>1</v>
      </c>
      <c r="JU15" s="71">
        <v>0</v>
      </c>
      <c r="JV15" s="71">
        <v>0</v>
      </c>
      <c r="JW15" s="71">
        <v>0</v>
      </c>
      <c r="JX15" s="71">
        <v>1</v>
      </c>
      <c r="JY15" s="71">
        <v>0</v>
      </c>
      <c r="JZ15" s="71">
        <v>0</v>
      </c>
      <c r="KA15" s="71">
        <v>1</v>
      </c>
      <c r="KB15" s="71">
        <v>0</v>
      </c>
      <c r="KC15" s="71">
        <v>0</v>
      </c>
      <c r="KD15" s="71">
        <v>0</v>
      </c>
      <c r="KE15" s="71">
        <v>0</v>
      </c>
      <c r="KF15" s="71">
        <v>1</v>
      </c>
      <c r="KG15" s="71">
        <v>0</v>
      </c>
      <c r="KH15" s="71">
        <v>1</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1</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2</v>
      </c>
      <c r="NM15" s="71">
        <v>2</v>
      </c>
      <c r="NN15" s="71">
        <v>1</v>
      </c>
      <c r="NO15" s="71">
        <v>3</v>
      </c>
      <c r="NP15" s="71">
        <v>0</v>
      </c>
      <c r="NQ15" s="71">
        <v>0</v>
      </c>
      <c r="NR15" s="71">
        <v>0</v>
      </c>
      <c r="NS15" s="71">
        <v>2</v>
      </c>
      <c r="NT15" s="71">
        <v>0</v>
      </c>
      <c r="NU15" s="71">
        <v>1</v>
      </c>
      <c r="NV15" s="71">
        <v>0</v>
      </c>
      <c r="NW15" s="71">
        <v>0</v>
      </c>
      <c r="NX15" s="71">
        <v>0</v>
      </c>
      <c r="NY15" s="71">
        <v>1</v>
      </c>
      <c r="NZ15" s="71">
        <v>0</v>
      </c>
      <c r="OA15" s="71">
        <v>0</v>
      </c>
      <c r="OB15" s="71">
        <v>1</v>
      </c>
      <c r="OC15" s="71">
        <v>0</v>
      </c>
      <c r="OD15" s="71">
        <v>0</v>
      </c>
      <c r="OE15" s="71">
        <v>0</v>
      </c>
      <c r="OF15" s="71">
        <v>0</v>
      </c>
      <c r="OG15" s="71">
        <v>1</v>
      </c>
      <c r="OH15" s="71">
        <v>0</v>
      </c>
      <c r="OI15" s="71">
        <v>1</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1</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1</v>
      </c>
      <c r="QZ15" s="71">
        <v>1</v>
      </c>
      <c r="RA15" s="71">
        <v>0</v>
      </c>
      <c r="RB15" s="71">
        <v>2</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16</v>
      </c>
      <c r="RT15" s="71">
        <v>1</v>
      </c>
      <c r="RU15" s="71">
        <v>1</v>
      </c>
      <c r="RV15" s="71">
        <v>0</v>
      </c>
      <c r="RW15" s="71">
        <v>2</v>
      </c>
      <c r="RX15" s="71">
        <v>0</v>
      </c>
      <c r="RY15" s="71">
        <v>0</v>
      </c>
      <c r="RZ15" s="71">
        <v>0</v>
      </c>
      <c r="SA15" s="71">
        <v>0</v>
      </c>
      <c r="SB15" s="71">
        <v>0</v>
      </c>
      <c r="SC15" s="71">
        <v>0</v>
      </c>
      <c r="SD15" s="71">
        <v>0</v>
      </c>
      <c r="SE15" s="71">
        <v>0</v>
      </c>
      <c r="SF15" s="71">
        <v>0</v>
      </c>
      <c r="SG15" s="71">
        <v>0</v>
      </c>
      <c r="SH15" s="71">
        <v>0</v>
      </c>
    </row>
    <row r="16" spans="1:503">
      <c r="A16" s="16" t="s">
        <v>1984</v>
      </c>
      <c r="B16" s="70">
        <v>8</v>
      </c>
      <c r="C16" s="70">
        <v>8</v>
      </c>
      <c r="D16" s="70">
        <v>1</v>
      </c>
      <c r="E16" s="70">
        <v>2011</v>
      </c>
      <c r="F16" s="70" t="s">
        <v>178</v>
      </c>
      <c r="G16" s="1073" t="s">
        <v>1976</v>
      </c>
      <c r="H16" s="70" t="s">
        <v>1977</v>
      </c>
      <c r="I16" s="1066"/>
      <c r="J16" s="73">
        <v>0</v>
      </c>
      <c r="K16" s="73">
        <v>0</v>
      </c>
      <c r="L16" s="73">
        <v>0</v>
      </c>
      <c r="M16" s="73">
        <v>0</v>
      </c>
      <c r="N16" s="73">
        <v>0</v>
      </c>
      <c r="O16" s="73">
        <v>0</v>
      </c>
      <c r="P16" s="73">
        <v>0</v>
      </c>
      <c r="Q16" s="73">
        <v>0</v>
      </c>
      <c r="R16" s="73">
        <v>9.3190000000000008</v>
      </c>
      <c r="S16" s="73">
        <v>0</v>
      </c>
      <c r="T16" s="73">
        <v>0</v>
      </c>
      <c r="U16" s="73">
        <v>0</v>
      </c>
      <c r="V16" s="73">
        <v>0</v>
      </c>
      <c r="W16" s="73">
        <v>4.3979999999999997</v>
      </c>
      <c r="X16" s="73">
        <v>59.430999999999997</v>
      </c>
      <c r="Y16" s="73">
        <v>12.811999999999999</v>
      </c>
      <c r="Z16" s="73">
        <v>5.5220000000000002</v>
      </c>
      <c r="AA16" s="73">
        <v>78.010999999999996</v>
      </c>
      <c r="AB16" s="73">
        <v>0</v>
      </c>
      <c r="AC16" s="73">
        <v>0</v>
      </c>
      <c r="AD16" s="73">
        <v>0</v>
      </c>
      <c r="AE16" s="73">
        <v>110.68600000000001</v>
      </c>
      <c r="AF16" s="73">
        <v>0</v>
      </c>
      <c r="AG16" s="73">
        <v>5.9050000000000002</v>
      </c>
      <c r="AH16" s="73">
        <v>0</v>
      </c>
      <c r="AI16" s="73">
        <v>0</v>
      </c>
      <c r="AJ16" s="73">
        <v>0</v>
      </c>
      <c r="AK16" s="73">
        <v>7.8040000000000003</v>
      </c>
      <c r="AL16" s="73">
        <v>0</v>
      </c>
      <c r="AM16" s="73">
        <v>0</v>
      </c>
      <c r="AN16" s="73">
        <v>4.5750000000000002</v>
      </c>
      <c r="AO16" s="73">
        <v>0</v>
      </c>
      <c r="AP16" s="73">
        <v>0</v>
      </c>
      <c r="AQ16" s="73">
        <v>0</v>
      </c>
      <c r="AR16" s="73">
        <v>0</v>
      </c>
      <c r="AS16" s="73">
        <v>0</v>
      </c>
      <c r="AT16" s="73">
        <v>0</v>
      </c>
      <c r="AU16" s="73">
        <v>3.3730000000000002</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8.5830000000000002</v>
      </c>
      <c r="BN16" s="73">
        <v>0</v>
      </c>
      <c r="BO16" s="73">
        <v>3.3650000000000002</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9.3190000000000008</v>
      </c>
      <c r="DT16" s="73">
        <v>0</v>
      </c>
      <c r="DU16" s="73">
        <v>0</v>
      </c>
      <c r="DV16" s="73">
        <v>0</v>
      </c>
      <c r="DW16" s="73">
        <v>0</v>
      </c>
      <c r="DX16" s="73">
        <v>4.3979999999999997</v>
      </c>
      <c r="DY16" s="73">
        <v>59.430999999999997</v>
      </c>
      <c r="DZ16" s="73">
        <v>12.811999999999999</v>
      </c>
      <c r="EA16" s="73">
        <v>5.5220000000000002</v>
      </c>
      <c r="EB16" s="73">
        <v>78.010999999999996</v>
      </c>
      <c r="EC16" s="73">
        <v>0</v>
      </c>
      <c r="ED16" s="73">
        <v>0</v>
      </c>
      <c r="EE16" s="73">
        <v>0</v>
      </c>
      <c r="EF16" s="73">
        <v>110.68600000000001</v>
      </c>
      <c r="EG16" s="73">
        <v>0</v>
      </c>
      <c r="EH16" s="73">
        <v>5.9050000000000002</v>
      </c>
      <c r="EI16" s="73">
        <v>0</v>
      </c>
      <c r="EJ16" s="73">
        <v>0</v>
      </c>
      <c r="EK16" s="73">
        <v>0</v>
      </c>
      <c r="EL16" s="73">
        <v>7.8040000000000003</v>
      </c>
      <c r="EM16" s="73">
        <v>0</v>
      </c>
      <c r="EN16" s="73">
        <v>0</v>
      </c>
      <c r="EO16" s="73">
        <v>4.5750000000000002</v>
      </c>
      <c r="EP16" s="73">
        <v>0</v>
      </c>
      <c r="EQ16" s="73">
        <v>0</v>
      </c>
      <c r="ER16" s="73">
        <v>0</v>
      </c>
      <c r="ES16" s="73">
        <v>0</v>
      </c>
      <c r="ET16" s="73">
        <v>0</v>
      </c>
      <c r="EU16" s="73">
        <v>0</v>
      </c>
      <c r="EV16" s="73">
        <v>3.3730000000000002</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8.5830000000000002</v>
      </c>
      <c r="FO16" s="73">
        <v>0</v>
      </c>
      <c r="FP16" s="73">
        <v>3.3650000000000002</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298.46300000000002</v>
      </c>
      <c r="HL16" s="73">
        <v>0</v>
      </c>
      <c r="HM16" s="73">
        <v>3.3730000000000002</v>
      </c>
      <c r="HN16" s="73">
        <v>0</v>
      </c>
      <c r="HO16" s="73">
        <v>11.948</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298.46300000000002</v>
      </c>
      <c r="IG16" s="73">
        <v>0</v>
      </c>
      <c r="IH16" s="73">
        <v>3.3730000000000002</v>
      </c>
      <c r="II16" s="73">
        <v>0</v>
      </c>
      <c r="IJ16" s="73">
        <v>11.948</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2</v>
      </c>
      <c r="JL16" s="71">
        <v>2</v>
      </c>
      <c r="JM16" s="71">
        <v>2</v>
      </c>
      <c r="JN16" s="71">
        <v>3</v>
      </c>
      <c r="JO16" s="71">
        <v>0</v>
      </c>
      <c r="JP16" s="71">
        <v>0</v>
      </c>
      <c r="JQ16" s="71">
        <v>0</v>
      </c>
      <c r="JR16" s="71">
        <v>2</v>
      </c>
      <c r="JS16" s="71">
        <v>0</v>
      </c>
      <c r="JT16" s="71">
        <v>1</v>
      </c>
      <c r="JU16" s="71">
        <v>0</v>
      </c>
      <c r="JV16" s="71">
        <v>0</v>
      </c>
      <c r="JW16" s="71">
        <v>0</v>
      </c>
      <c r="JX16" s="71">
        <v>1</v>
      </c>
      <c r="JY16" s="71">
        <v>0</v>
      </c>
      <c r="JZ16" s="71">
        <v>0</v>
      </c>
      <c r="KA16" s="71">
        <v>1</v>
      </c>
      <c r="KB16" s="71">
        <v>0</v>
      </c>
      <c r="KC16" s="71">
        <v>0</v>
      </c>
      <c r="KD16" s="71">
        <v>0</v>
      </c>
      <c r="KE16" s="71">
        <v>0</v>
      </c>
      <c r="KF16" s="71">
        <v>0</v>
      </c>
      <c r="KG16" s="71">
        <v>0</v>
      </c>
      <c r="KH16" s="71">
        <v>1</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1</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2</v>
      </c>
      <c r="NM16" s="71">
        <v>2</v>
      </c>
      <c r="NN16" s="71">
        <v>2</v>
      </c>
      <c r="NO16" s="71">
        <v>3</v>
      </c>
      <c r="NP16" s="71">
        <v>0</v>
      </c>
      <c r="NQ16" s="71">
        <v>0</v>
      </c>
      <c r="NR16" s="71">
        <v>0</v>
      </c>
      <c r="NS16" s="71">
        <v>2</v>
      </c>
      <c r="NT16" s="71">
        <v>0</v>
      </c>
      <c r="NU16" s="71">
        <v>1</v>
      </c>
      <c r="NV16" s="71">
        <v>0</v>
      </c>
      <c r="NW16" s="71">
        <v>0</v>
      </c>
      <c r="NX16" s="71">
        <v>0</v>
      </c>
      <c r="NY16" s="71">
        <v>1</v>
      </c>
      <c r="NZ16" s="71">
        <v>0</v>
      </c>
      <c r="OA16" s="71">
        <v>0</v>
      </c>
      <c r="OB16" s="71">
        <v>1</v>
      </c>
      <c r="OC16" s="71">
        <v>0</v>
      </c>
      <c r="OD16" s="71">
        <v>0</v>
      </c>
      <c r="OE16" s="71">
        <v>0</v>
      </c>
      <c r="OF16" s="71">
        <v>0</v>
      </c>
      <c r="OG16" s="71">
        <v>0</v>
      </c>
      <c r="OH16" s="71">
        <v>0</v>
      </c>
      <c r="OI16" s="71">
        <v>1</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1</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0</v>
      </c>
      <c r="QZ16" s="71">
        <v>1</v>
      </c>
      <c r="RA16" s="71">
        <v>0</v>
      </c>
      <c r="RB16" s="71">
        <v>3</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17</v>
      </c>
      <c r="RT16" s="71">
        <v>0</v>
      </c>
      <c r="RU16" s="71">
        <v>1</v>
      </c>
      <c r="RV16" s="71">
        <v>0</v>
      </c>
      <c r="RW16" s="71">
        <v>3</v>
      </c>
      <c r="RX16" s="71">
        <v>0</v>
      </c>
      <c r="RY16" s="71">
        <v>0</v>
      </c>
      <c r="RZ16" s="71">
        <v>0</v>
      </c>
      <c r="SA16" s="71">
        <v>0</v>
      </c>
      <c r="SB16" s="71">
        <v>0</v>
      </c>
      <c r="SC16" s="71">
        <v>0</v>
      </c>
      <c r="SD16" s="71">
        <v>0</v>
      </c>
      <c r="SE16" s="71">
        <v>0</v>
      </c>
      <c r="SF16" s="71">
        <v>0</v>
      </c>
      <c r="SG16" s="71">
        <v>0</v>
      </c>
      <c r="SH16" s="71">
        <v>0</v>
      </c>
    </row>
    <row r="17" spans="1:502">
      <c r="A17" s="16" t="s">
        <v>1985</v>
      </c>
      <c r="B17" s="70">
        <v>9</v>
      </c>
      <c r="C17" s="70">
        <v>9</v>
      </c>
      <c r="D17" s="70">
        <v>1</v>
      </c>
      <c r="E17" s="70">
        <v>2012</v>
      </c>
      <c r="F17" s="70" t="s">
        <v>179</v>
      </c>
      <c r="G17" s="1073" t="s">
        <v>1976</v>
      </c>
      <c r="H17" s="70" t="s">
        <v>1977</v>
      </c>
      <c r="I17" s="1066"/>
      <c r="J17" s="73">
        <v>0</v>
      </c>
      <c r="K17" s="73">
        <v>0</v>
      </c>
      <c r="L17" s="73">
        <v>0</v>
      </c>
      <c r="M17" s="73">
        <v>0</v>
      </c>
      <c r="N17" s="73">
        <v>0</v>
      </c>
      <c r="O17" s="73">
        <v>0</v>
      </c>
      <c r="P17" s="73">
        <v>0</v>
      </c>
      <c r="Q17" s="73">
        <v>0</v>
      </c>
      <c r="R17" s="73">
        <v>10.255000000000001</v>
      </c>
      <c r="S17" s="73">
        <v>0</v>
      </c>
      <c r="T17" s="73">
        <v>0</v>
      </c>
      <c r="U17" s="73">
        <v>0</v>
      </c>
      <c r="V17" s="73">
        <v>0</v>
      </c>
      <c r="W17" s="73">
        <v>4.5270000000000001</v>
      </c>
      <c r="X17" s="73">
        <v>59.542000000000002</v>
      </c>
      <c r="Y17" s="73">
        <v>22.251000000000001</v>
      </c>
      <c r="Z17" s="73">
        <v>2.6720000000000002</v>
      </c>
      <c r="AA17" s="73">
        <v>88.441999999999993</v>
      </c>
      <c r="AB17" s="73">
        <v>0</v>
      </c>
      <c r="AC17" s="73">
        <v>0</v>
      </c>
      <c r="AD17" s="73">
        <v>0</v>
      </c>
      <c r="AE17" s="73">
        <v>132.18</v>
      </c>
      <c r="AF17" s="73">
        <v>0</v>
      </c>
      <c r="AG17" s="73">
        <v>5.3410000000000002</v>
      </c>
      <c r="AH17" s="73">
        <v>0</v>
      </c>
      <c r="AI17" s="73">
        <v>0</v>
      </c>
      <c r="AJ17" s="73">
        <v>0</v>
      </c>
      <c r="AK17" s="73">
        <v>8.1039999999999992</v>
      </c>
      <c r="AL17" s="73">
        <v>0</v>
      </c>
      <c r="AM17" s="73">
        <v>0</v>
      </c>
      <c r="AN17" s="73">
        <v>4.5289999999999999</v>
      </c>
      <c r="AO17" s="73">
        <v>0</v>
      </c>
      <c r="AP17" s="73">
        <v>0</v>
      </c>
      <c r="AQ17" s="73">
        <v>0</v>
      </c>
      <c r="AR17" s="73">
        <v>0</v>
      </c>
      <c r="AS17" s="73">
        <v>4.8</v>
      </c>
      <c r="AT17" s="73">
        <v>0</v>
      </c>
      <c r="AU17" s="73">
        <v>3.5430000000000001</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9.0549999999999997</v>
      </c>
      <c r="BN17" s="73">
        <v>0</v>
      </c>
      <c r="BO17" s="73">
        <v>4.24</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3.1389999999999998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10.255000000000001</v>
      </c>
      <c r="DT17" s="73">
        <v>0</v>
      </c>
      <c r="DU17" s="73">
        <v>0</v>
      </c>
      <c r="DV17" s="73">
        <v>0</v>
      </c>
      <c r="DW17" s="73">
        <v>0</v>
      </c>
      <c r="DX17" s="73">
        <v>4.5270000000000001</v>
      </c>
      <c r="DY17" s="73">
        <v>59.542000000000002</v>
      </c>
      <c r="DZ17" s="73">
        <v>22.251000000000001</v>
      </c>
      <c r="EA17" s="73">
        <v>2.6720000000000002</v>
      </c>
      <c r="EB17" s="73">
        <v>88.441999999999993</v>
      </c>
      <c r="EC17" s="73">
        <v>0</v>
      </c>
      <c r="ED17" s="73">
        <v>0</v>
      </c>
      <c r="EE17" s="73">
        <v>0</v>
      </c>
      <c r="EF17" s="73">
        <v>132.18</v>
      </c>
      <c r="EG17" s="73">
        <v>0</v>
      </c>
      <c r="EH17" s="73">
        <v>5.3410000000000002</v>
      </c>
      <c r="EI17" s="73">
        <v>0</v>
      </c>
      <c r="EJ17" s="73">
        <v>0</v>
      </c>
      <c r="EK17" s="73">
        <v>0</v>
      </c>
      <c r="EL17" s="73">
        <v>8.1039999999999992</v>
      </c>
      <c r="EM17" s="73">
        <v>0</v>
      </c>
      <c r="EN17" s="73">
        <v>0</v>
      </c>
      <c r="EO17" s="73">
        <v>4.5289999999999999</v>
      </c>
      <c r="EP17" s="73">
        <v>0</v>
      </c>
      <c r="EQ17" s="73">
        <v>0</v>
      </c>
      <c r="ER17" s="73">
        <v>0</v>
      </c>
      <c r="ES17" s="73">
        <v>0</v>
      </c>
      <c r="ET17" s="73">
        <v>4.8</v>
      </c>
      <c r="EU17" s="73">
        <v>0</v>
      </c>
      <c r="EV17" s="73">
        <v>3.5430000000000001</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9.0549999999999997</v>
      </c>
      <c r="FO17" s="73">
        <v>0</v>
      </c>
      <c r="FP17" s="73">
        <v>4.24</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3.1389999999999998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337.84300000000002</v>
      </c>
      <c r="HL17" s="73">
        <v>4.8</v>
      </c>
      <c r="HM17" s="73">
        <v>3.5430000000000001</v>
      </c>
      <c r="HN17" s="73">
        <v>0</v>
      </c>
      <c r="HO17" s="73">
        <v>13.295</v>
      </c>
      <c r="HP17" s="73">
        <v>0</v>
      </c>
      <c r="HQ17" s="73">
        <v>0</v>
      </c>
      <c r="HR17" s="73">
        <v>0</v>
      </c>
      <c r="HS17" s="73">
        <v>0</v>
      </c>
      <c r="HT17" s="73">
        <v>0</v>
      </c>
      <c r="HU17" s="73">
        <v>0</v>
      </c>
      <c r="HV17" s="73">
        <v>3.1389999999999998</v>
      </c>
      <c r="HW17" s="73">
        <v>0</v>
      </c>
      <c r="HX17" s="73">
        <v>0</v>
      </c>
      <c r="HY17" s="73">
        <v>0</v>
      </c>
      <c r="HZ17" s="73">
        <v>0</v>
      </c>
      <c r="IA17" s="73">
        <v>0</v>
      </c>
      <c r="IB17" s="73">
        <v>0</v>
      </c>
      <c r="IC17" s="73">
        <v>0</v>
      </c>
      <c r="ID17" s="73">
        <v>0</v>
      </c>
      <c r="IE17" s="73">
        <v>0</v>
      </c>
      <c r="IF17" s="73">
        <v>337.84300000000002</v>
      </c>
      <c r="IG17" s="73">
        <v>4.8</v>
      </c>
      <c r="IH17" s="73">
        <v>3.5430000000000001</v>
      </c>
      <c r="II17" s="73">
        <v>0</v>
      </c>
      <c r="IJ17" s="73">
        <v>13.295</v>
      </c>
      <c r="IK17" s="73">
        <v>0</v>
      </c>
      <c r="IL17" s="73">
        <v>0</v>
      </c>
      <c r="IM17" s="73">
        <v>0</v>
      </c>
      <c r="IN17" s="73">
        <v>0</v>
      </c>
      <c r="IO17" s="73">
        <v>0</v>
      </c>
      <c r="IP17" s="73">
        <v>0</v>
      </c>
      <c r="IQ17" s="73">
        <v>3.1389999999999998</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2</v>
      </c>
      <c r="JL17" s="71">
        <v>3</v>
      </c>
      <c r="JM17" s="71">
        <v>1</v>
      </c>
      <c r="JN17" s="71">
        <v>3</v>
      </c>
      <c r="JO17" s="71">
        <v>0</v>
      </c>
      <c r="JP17" s="71">
        <v>0</v>
      </c>
      <c r="JQ17" s="71">
        <v>0</v>
      </c>
      <c r="JR17" s="71">
        <v>2</v>
      </c>
      <c r="JS17" s="71">
        <v>0</v>
      </c>
      <c r="JT17" s="71">
        <v>1</v>
      </c>
      <c r="JU17" s="71">
        <v>0</v>
      </c>
      <c r="JV17" s="71">
        <v>0</v>
      </c>
      <c r="JW17" s="71">
        <v>0</v>
      </c>
      <c r="JX17" s="71">
        <v>1</v>
      </c>
      <c r="JY17" s="71">
        <v>0</v>
      </c>
      <c r="JZ17" s="71">
        <v>0</v>
      </c>
      <c r="KA17" s="71">
        <v>1</v>
      </c>
      <c r="KB17" s="71">
        <v>0</v>
      </c>
      <c r="KC17" s="71">
        <v>0</v>
      </c>
      <c r="KD17" s="71">
        <v>0</v>
      </c>
      <c r="KE17" s="71">
        <v>0</v>
      </c>
      <c r="KF17" s="71">
        <v>1</v>
      </c>
      <c r="KG17" s="71">
        <v>0</v>
      </c>
      <c r="KH17" s="71">
        <v>1</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1</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2</v>
      </c>
      <c r="NM17" s="71">
        <v>3</v>
      </c>
      <c r="NN17" s="71">
        <v>1</v>
      </c>
      <c r="NO17" s="71">
        <v>3</v>
      </c>
      <c r="NP17" s="71">
        <v>0</v>
      </c>
      <c r="NQ17" s="71">
        <v>0</v>
      </c>
      <c r="NR17" s="71">
        <v>0</v>
      </c>
      <c r="NS17" s="71">
        <v>2</v>
      </c>
      <c r="NT17" s="71">
        <v>0</v>
      </c>
      <c r="NU17" s="71">
        <v>1</v>
      </c>
      <c r="NV17" s="71">
        <v>0</v>
      </c>
      <c r="NW17" s="71">
        <v>0</v>
      </c>
      <c r="NX17" s="71">
        <v>0</v>
      </c>
      <c r="NY17" s="71">
        <v>1</v>
      </c>
      <c r="NZ17" s="71">
        <v>0</v>
      </c>
      <c r="OA17" s="71">
        <v>0</v>
      </c>
      <c r="OB17" s="71">
        <v>1</v>
      </c>
      <c r="OC17" s="71">
        <v>0</v>
      </c>
      <c r="OD17" s="71">
        <v>0</v>
      </c>
      <c r="OE17" s="71">
        <v>0</v>
      </c>
      <c r="OF17" s="71">
        <v>0</v>
      </c>
      <c r="OG17" s="71">
        <v>1</v>
      </c>
      <c r="OH17" s="71">
        <v>0</v>
      </c>
      <c r="OI17" s="71">
        <v>1</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1</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17</v>
      </c>
      <c r="QY17" s="71">
        <v>1</v>
      </c>
      <c r="QZ17" s="71">
        <v>1</v>
      </c>
      <c r="RA17" s="71">
        <v>0</v>
      </c>
      <c r="RB17" s="71">
        <v>3</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17</v>
      </c>
      <c r="RT17" s="71">
        <v>1</v>
      </c>
      <c r="RU17" s="71">
        <v>1</v>
      </c>
      <c r="RV17" s="71">
        <v>0</v>
      </c>
      <c r="RW17" s="71">
        <v>3</v>
      </c>
      <c r="RX17" s="71">
        <v>0</v>
      </c>
      <c r="RY17" s="71">
        <v>0</v>
      </c>
      <c r="RZ17" s="71">
        <v>0</v>
      </c>
      <c r="SA17" s="71">
        <v>0</v>
      </c>
      <c r="SB17" s="71">
        <v>0</v>
      </c>
      <c r="SC17" s="71">
        <v>0</v>
      </c>
      <c r="SD17" s="71">
        <v>1</v>
      </c>
      <c r="SE17" s="71">
        <v>0</v>
      </c>
      <c r="SF17" s="71">
        <v>0</v>
      </c>
      <c r="SG17" s="71">
        <v>0</v>
      </c>
      <c r="SH17" s="71">
        <v>0</v>
      </c>
    </row>
    <row r="18" spans="1:502">
      <c r="A18" s="16" t="s">
        <v>1986</v>
      </c>
      <c r="B18" s="70">
        <v>10</v>
      </c>
      <c r="C18" s="70">
        <v>10</v>
      </c>
      <c r="D18" s="70">
        <v>1</v>
      </c>
      <c r="E18" s="70">
        <v>2013</v>
      </c>
      <c r="F18" s="70" t="s">
        <v>180</v>
      </c>
      <c r="G18" s="1073" t="s">
        <v>1976</v>
      </c>
      <c r="H18" s="70" t="s">
        <v>1977</v>
      </c>
      <c r="I18" s="1066"/>
      <c r="J18" s="73">
        <v>0</v>
      </c>
      <c r="K18" s="73">
        <v>0</v>
      </c>
      <c r="L18" s="73">
        <v>0</v>
      </c>
      <c r="M18" s="73">
        <v>0</v>
      </c>
      <c r="N18" s="73">
        <v>0</v>
      </c>
      <c r="O18" s="73">
        <v>0</v>
      </c>
      <c r="P18" s="73">
        <v>0</v>
      </c>
      <c r="Q18" s="73">
        <v>0</v>
      </c>
      <c r="R18" s="73">
        <v>11.003</v>
      </c>
      <c r="S18" s="73">
        <v>0</v>
      </c>
      <c r="T18" s="73">
        <v>0</v>
      </c>
      <c r="U18" s="73">
        <v>0</v>
      </c>
      <c r="V18" s="73">
        <v>0</v>
      </c>
      <c r="W18" s="73">
        <v>4.8689999999999998</v>
      </c>
      <c r="X18" s="73">
        <v>64.144999999999996</v>
      </c>
      <c r="Y18" s="73">
        <v>22.747</v>
      </c>
      <c r="Z18" s="73">
        <v>2.4830000000000001</v>
      </c>
      <c r="AA18" s="73">
        <v>99.400999999999996</v>
      </c>
      <c r="AB18" s="73">
        <v>0</v>
      </c>
      <c r="AC18" s="73">
        <v>0</v>
      </c>
      <c r="AD18" s="73">
        <v>0</v>
      </c>
      <c r="AE18" s="73">
        <v>123.324</v>
      </c>
      <c r="AF18" s="73">
        <v>0</v>
      </c>
      <c r="AG18" s="73">
        <v>10.714</v>
      </c>
      <c r="AH18" s="73">
        <v>0</v>
      </c>
      <c r="AI18" s="73">
        <v>0</v>
      </c>
      <c r="AJ18" s="73">
        <v>0</v>
      </c>
      <c r="AK18" s="73">
        <v>0</v>
      </c>
      <c r="AL18" s="73">
        <v>0</v>
      </c>
      <c r="AM18" s="73">
        <v>0</v>
      </c>
      <c r="AN18" s="73">
        <v>5.8760000000000003</v>
      </c>
      <c r="AO18" s="73">
        <v>0</v>
      </c>
      <c r="AP18" s="73">
        <v>0</v>
      </c>
      <c r="AQ18" s="73">
        <v>0</v>
      </c>
      <c r="AR18" s="73">
        <v>0</v>
      </c>
      <c r="AS18" s="73">
        <v>5.1719999999999997</v>
      </c>
      <c r="AT18" s="73">
        <v>0</v>
      </c>
      <c r="AU18" s="73">
        <v>3.863</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4.4539999999999997</v>
      </c>
      <c r="BN18" s="73">
        <v>0</v>
      </c>
      <c r="BO18" s="73">
        <v>4.4909999999999997</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3.5640000000000001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11.003</v>
      </c>
      <c r="DT18" s="73">
        <v>0</v>
      </c>
      <c r="DU18" s="73">
        <v>0</v>
      </c>
      <c r="DV18" s="73">
        <v>0</v>
      </c>
      <c r="DW18" s="73">
        <v>0</v>
      </c>
      <c r="DX18" s="73">
        <v>4.8689999999999998</v>
      </c>
      <c r="DY18" s="73">
        <v>64.144999999999996</v>
      </c>
      <c r="DZ18" s="73">
        <v>22.747</v>
      </c>
      <c r="EA18" s="73">
        <v>2.4830000000000001</v>
      </c>
      <c r="EB18" s="73">
        <v>99.400999999999996</v>
      </c>
      <c r="EC18" s="73">
        <v>0</v>
      </c>
      <c r="ED18" s="73">
        <v>0</v>
      </c>
      <c r="EE18" s="73">
        <v>0</v>
      </c>
      <c r="EF18" s="73">
        <v>123.324</v>
      </c>
      <c r="EG18" s="73">
        <v>0</v>
      </c>
      <c r="EH18" s="73">
        <v>10.714</v>
      </c>
      <c r="EI18" s="73">
        <v>0</v>
      </c>
      <c r="EJ18" s="73">
        <v>0</v>
      </c>
      <c r="EK18" s="73">
        <v>0</v>
      </c>
      <c r="EL18" s="73">
        <v>0</v>
      </c>
      <c r="EM18" s="73">
        <v>0</v>
      </c>
      <c r="EN18" s="73">
        <v>0</v>
      </c>
      <c r="EO18" s="73">
        <v>5.8760000000000003</v>
      </c>
      <c r="EP18" s="73">
        <v>0</v>
      </c>
      <c r="EQ18" s="73">
        <v>0</v>
      </c>
      <c r="ER18" s="73">
        <v>0</v>
      </c>
      <c r="ES18" s="73">
        <v>0</v>
      </c>
      <c r="ET18" s="73">
        <v>5.1719999999999997</v>
      </c>
      <c r="EU18" s="73">
        <v>0</v>
      </c>
      <c r="EV18" s="73">
        <v>3.863</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4.4539999999999997</v>
      </c>
      <c r="FO18" s="73">
        <v>0</v>
      </c>
      <c r="FP18" s="73">
        <v>4.4909999999999997</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3.5640000000000001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344.56200000000001</v>
      </c>
      <c r="HL18" s="73">
        <v>5.1719999999999997</v>
      </c>
      <c r="HM18" s="73">
        <v>3.863</v>
      </c>
      <c r="HN18" s="73">
        <v>0</v>
      </c>
      <c r="HO18" s="73">
        <v>8.9450000000000003</v>
      </c>
      <c r="HP18" s="73">
        <v>0</v>
      </c>
      <c r="HQ18" s="73">
        <v>0</v>
      </c>
      <c r="HR18" s="73">
        <v>0</v>
      </c>
      <c r="HS18" s="73">
        <v>0</v>
      </c>
      <c r="HT18" s="73">
        <v>0</v>
      </c>
      <c r="HU18" s="73">
        <v>0</v>
      </c>
      <c r="HV18" s="73">
        <v>3.5640000000000001</v>
      </c>
      <c r="HW18" s="73">
        <v>0</v>
      </c>
      <c r="HX18" s="73">
        <v>0</v>
      </c>
      <c r="HY18" s="73">
        <v>0</v>
      </c>
      <c r="HZ18" s="73">
        <v>0</v>
      </c>
      <c r="IA18" s="73">
        <v>0</v>
      </c>
      <c r="IB18" s="73">
        <v>0</v>
      </c>
      <c r="IC18" s="73">
        <v>0</v>
      </c>
      <c r="ID18" s="73">
        <v>0</v>
      </c>
      <c r="IE18" s="73">
        <v>0</v>
      </c>
      <c r="IF18" s="73">
        <v>344.56200000000001</v>
      </c>
      <c r="IG18" s="73">
        <v>5.1719999999999997</v>
      </c>
      <c r="IH18" s="73">
        <v>3.863</v>
      </c>
      <c r="II18" s="73">
        <v>0</v>
      </c>
      <c r="IJ18" s="73">
        <v>8.9450000000000003</v>
      </c>
      <c r="IK18" s="73">
        <v>0</v>
      </c>
      <c r="IL18" s="73">
        <v>0</v>
      </c>
      <c r="IM18" s="73">
        <v>0</v>
      </c>
      <c r="IN18" s="73">
        <v>0</v>
      </c>
      <c r="IO18" s="73">
        <v>0</v>
      </c>
      <c r="IP18" s="73">
        <v>0</v>
      </c>
      <c r="IQ18" s="73">
        <v>3.5640000000000001</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2</v>
      </c>
      <c r="JL18" s="71">
        <v>3</v>
      </c>
      <c r="JM18" s="71">
        <v>1</v>
      </c>
      <c r="JN18" s="71">
        <v>3</v>
      </c>
      <c r="JO18" s="71">
        <v>0</v>
      </c>
      <c r="JP18" s="71">
        <v>0</v>
      </c>
      <c r="JQ18" s="71">
        <v>0</v>
      </c>
      <c r="JR18" s="71">
        <v>2</v>
      </c>
      <c r="JS18" s="71">
        <v>0</v>
      </c>
      <c r="JT18" s="71">
        <v>2</v>
      </c>
      <c r="JU18" s="71">
        <v>0</v>
      </c>
      <c r="JV18" s="71">
        <v>0</v>
      </c>
      <c r="JW18" s="71">
        <v>0</v>
      </c>
      <c r="JX18" s="71">
        <v>0</v>
      </c>
      <c r="JY18" s="71">
        <v>0</v>
      </c>
      <c r="JZ18" s="71">
        <v>0</v>
      </c>
      <c r="KA18" s="71">
        <v>1</v>
      </c>
      <c r="KB18" s="71">
        <v>0</v>
      </c>
      <c r="KC18" s="71">
        <v>0</v>
      </c>
      <c r="KD18" s="71">
        <v>0</v>
      </c>
      <c r="KE18" s="71">
        <v>0</v>
      </c>
      <c r="KF18" s="71">
        <v>1</v>
      </c>
      <c r="KG18" s="71">
        <v>0</v>
      </c>
      <c r="KH18" s="71">
        <v>1</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1</v>
      </c>
      <c r="NL18" s="71">
        <v>2</v>
      </c>
      <c r="NM18" s="71">
        <v>3</v>
      </c>
      <c r="NN18" s="71">
        <v>1</v>
      </c>
      <c r="NO18" s="71">
        <v>3</v>
      </c>
      <c r="NP18" s="71">
        <v>0</v>
      </c>
      <c r="NQ18" s="71">
        <v>0</v>
      </c>
      <c r="NR18" s="71">
        <v>0</v>
      </c>
      <c r="NS18" s="71">
        <v>2</v>
      </c>
      <c r="NT18" s="71">
        <v>0</v>
      </c>
      <c r="NU18" s="71">
        <v>2</v>
      </c>
      <c r="NV18" s="71">
        <v>0</v>
      </c>
      <c r="NW18" s="71">
        <v>0</v>
      </c>
      <c r="NX18" s="71">
        <v>0</v>
      </c>
      <c r="NY18" s="71">
        <v>0</v>
      </c>
      <c r="NZ18" s="71">
        <v>0</v>
      </c>
      <c r="OA18" s="71">
        <v>0</v>
      </c>
      <c r="OB18" s="71">
        <v>1</v>
      </c>
      <c r="OC18" s="71">
        <v>0</v>
      </c>
      <c r="OD18" s="71">
        <v>0</v>
      </c>
      <c r="OE18" s="71">
        <v>0</v>
      </c>
      <c r="OF18" s="71">
        <v>0</v>
      </c>
      <c r="OG18" s="71">
        <v>1</v>
      </c>
      <c r="OH18" s="71">
        <v>0</v>
      </c>
      <c r="OI18" s="71">
        <v>1</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17</v>
      </c>
      <c r="QY18" s="71">
        <v>1</v>
      </c>
      <c r="QZ18" s="71">
        <v>1</v>
      </c>
      <c r="RA18" s="71">
        <v>0</v>
      </c>
      <c r="RB18" s="71">
        <v>2</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17</v>
      </c>
      <c r="RT18" s="71">
        <v>1</v>
      </c>
      <c r="RU18" s="71">
        <v>1</v>
      </c>
      <c r="RV18" s="71">
        <v>0</v>
      </c>
      <c r="RW18" s="71">
        <v>2</v>
      </c>
      <c r="RX18" s="71">
        <v>0</v>
      </c>
      <c r="RY18" s="71">
        <v>0</v>
      </c>
      <c r="RZ18" s="71">
        <v>0</v>
      </c>
      <c r="SA18" s="71">
        <v>0</v>
      </c>
      <c r="SB18" s="71">
        <v>0</v>
      </c>
      <c r="SC18" s="71">
        <v>0</v>
      </c>
      <c r="SD18" s="71">
        <v>1</v>
      </c>
      <c r="SE18" s="71">
        <v>0</v>
      </c>
      <c r="SF18" s="71">
        <v>0</v>
      </c>
      <c r="SG18" s="71">
        <v>0</v>
      </c>
      <c r="SH18" s="71">
        <v>0</v>
      </c>
    </row>
    <row r="19" spans="1:502">
      <c r="A19" s="16" t="s">
        <v>1987</v>
      </c>
      <c r="B19" s="70">
        <v>11</v>
      </c>
      <c r="C19" s="70">
        <v>11</v>
      </c>
      <c r="D19" s="70">
        <v>1</v>
      </c>
      <c r="E19" s="70">
        <v>2014</v>
      </c>
      <c r="F19" s="70" t="s">
        <v>181</v>
      </c>
      <c r="G19" s="1073" t="s">
        <v>1976</v>
      </c>
      <c r="H19" s="70" t="s">
        <v>1977</v>
      </c>
      <c r="I19" s="1066"/>
      <c r="J19" s="73">
        <v>0</v>
      </c>
      <c r="K19" s="73">
        <v>0</v>
      </c>
      <c r="L19" s="73">
        <v>0</v>
      </c>
      <c r="M19" s="73">
        <v>0</v>
      </c>
      <c r="N19" s="73">
        <v>0</v>
      </c>
      <c r="O19" s="73">
        <v>0</v>
      </c>
      <c r="P19" s="73">
        <v>0</v>
      </c>
      <c r="Q19" s="73">
        <v>0</v>
      </c>
      <c r="R19" s="73">
        <v>11.028</v>
      </c>
      <c r="S19" s="73">
        <v>0</v>
      </c>
      <c r="T19" s="73">
        <v>0</v>
      </c>
      <c r="U19" s="73">
        <v>0</v>
      </c>
      <c r="V19" s="73">
        <v>0</v>
      </c>
      <c r="W19" s="73">
        <v>4.8529999999999998</v>
      </c>
      <c r="X19" s="73">
        <v>55.552</v>
      </c>
      <c r="Y19" s="73">
        <v>23.411999999999999</v>
      </c>
      <c r="Z19" s="73">
        <v>7.3540000000000001</v>
      </c>
      <c r="AA19" s="73">
        <v>88.527000000000001</v>
      </c>
      <c r="AB19" s="73">
        <v>0</v>
      </c>
      <c r="AC19" s="73">
        <v>0</v>
      </c>
      <c r="AD19" s="73">
        <v>0</v>
      </c>
      <c r="AE19" s="73">
        <v>145.02000000000001</v>
      </c>
      <c r="AF19" s="73">
        <v>0</v>
      </c>
      <c r="AG19" s="73">
        <v>10.154</v>
      </c>
      <c r="AH19" s="73">
        <v>0</v>
      </c>
      <c r="AI19" s="73">
        <v>0</v>
      </c>
      <c r="AJ19" s="73">
        <v>0</v>
      </c>
      <c r="AK19" s="73">
        <v>0</v>
      </c>
      <c r="AL19" s="73">
        <v>0</v>
      </c>
      <c r="AM19" s="73">
        <v>0</v>
      </c>
      <c r="AN19" s="73">
        <v>5.4210000000000003</v>
      </c>
      <c r="AO19" s="73">
        <v>0</v>
      </c>
      <c r="AP19" s="73">
        <v>0</v>
      </c>
      <c r="AQ19" s="73">
        <v>0</v>
      </c>
      <c r="AR19" s="73">
        <v>0</v>
      </c>
      <c r="AS19" s="73">
        <v>4.8099999999999996</v>
      </c>
      <c r="AT19" s="73">
        <v>0</v>
      </c>
      <c r="AU19" s="73">
        <v>3.6629999999999998</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9.7059999999999995</v>
      </c>
      <c r="BN19" s="73">
        <v>0</v>
      </c>
      <c r="BO19" s="73">
        <v>4.5979999999999999</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3.6150000000000002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11.028</v>
      </c>
      <c r="DT19" s="73">
        <v>0</v>
      </c>
      <c r="DU19" s="73">
        <v>0</v>
      </c>
      <c r="DV19" s="73">
        <v>0</v>
      </c>
      <c r="DW19" s="73">
        <v>0</v>
      </c>
      <c r="DX19" s="73">
        <v>4.8529999999999998</v>
      </c>
      <c r="DY19" s="73">
        <v>55.552</v>
      </c>
      <c r="DZ19" s="73">
        <v>23.411999999999999</v>
      </c>
      <c r="EA19" s="73">
        <v>7.3540000000000001</v>
      </c>
      <c r="EB19" s="73">
        <v>88.527000000000001</v>
      </c>
      <c r="EC19" s="73">
        <v>0</v>
      </c>
      <c r="ED19" s="73">
        <v>0</v>
      </c>
      <c r="EE19" s="73">
        <v>0</v>
      </c>
      <c r="EF19" s="73">
        <v>145.02000000000001</v>
      </c>
      <c r="EG19" s="73">
        <v>0</v>
      </c>
      <c r="EH19" s="73">
        <v>10.154</v>
      </c>
      <c r="EI19" s="73">
        <v>0</v>
      </c>
      <c r="EJ19" s="73">
        <v>0</v>
      </c>
      <c r="EK19" s="73">
        <v>0</v>
      </c>
      <c r="EL19" s="73">
        <v>0</v>
      </c>
      <c r="EM19" s="73">
        <v>0</v>
      </c>
      <c r="EN19" s="73">
        <v>0</v>
      </c>
      <c r="EO19" s="73">
        <v>5.4210000000000003</v>
      </c>
      <c r="EP19" s="73">
        <v>0</v>
      </c>
      <c r="EQ19" s="73">
        <v>0</v>
      </c>
      <c r="ER19" s="73">
        <v>0</v>
      </c>
      <c r="ES19" s="73">
        <v>0</v>
      </c>
      <c r="ET19" s="73">
        <v>4.8099999999999996</v>
      </c>
      <c r="EU19" s="73">
        <v>0</v>
      </c>
      <c r="EV19" s="73">
        <v>3.6629999999999998</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9.7059999999999995</v>
      </c>
      <c r="FO19" s="73">
        <v>0</v>
      </c>
      <c r="FP19" s="73">
        <v>4.5979999999999999</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3.6150000000000002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351.32100000000003</v>
      </c>
      <c r="HL19" s="73">
        <v>4.8099999999999996</v>
      </c>
      <c r="HM19" s="73">
        <v>3.6629999999999998</v>
      </c>
      <c r="HN19" s="73">
        <v>0</v>
      </c>
      <c r="HO19" s="73">
        <v>14.304</v>
      </c>
      <c r="HP19" s="73">
        <v>0</v>
      </c>
      <c r="HQ19" s="73">
        <v>0</v>
      </c>
      <c r="HR19" s="73">
        <v>0</v>
      </c>
      <c r="HS19" s="73">
        <v>0</v>
      </c>
      <c r="HT19" s="73">
        <v>0</v>
      </c>
      <c r="HU19" s="73">
        <v>0</v>
      </c>
      <c r="HV19" s="73">
        <v>3.6150000000000002</v>
      </c>
      <c r="HW19" s="73">
        <v>0</v>
      </c>
      <c r="HX19" s="73">
        <v>0</v>
      </c>
      <c r="HY19" s="73">
        <v>0</v>
      </c>
      <c r="HZ19" s="73">
        <v>0</v>
      </c>
      <c r="IA19" s="73">
        <v>0</v>
      </c>
      <c r="IB19" s="73">
        <v>0</v>
      </c>
      <c r="IC19" s="73">
        <v>0</v>
      </c>
      <c r="ID19" s="73">
        <v>0</v>
      </c>
      <c r="IE19" s="73">
        <v>0</v>
      </c>
      <c r="IF19" s="73">
        <v>351.32100000000003</v>
      </c>
      <c r="IG19" s="73">
        <v>4.8099999999999996</v>
      </c>
      <c r="IH19" s="73">
        <v>3.6629999999999998</v>
      </c>
      <c r="II19" s="73">
        <v>0</v>
      </c>
      <c r="IJ19" s="73">
        <v>14.304</v>
      </c>
      <c r="IK19" s="73">
        <v>0</v>
      </c>
      <c r="IL19" s="73">
        <v>0</v>
      </c>
      <c r="IM19" s="73">
        <v>0</v>
      </c>
      <c r="IN19" s="73">
        <v>0</v>
      </c>
      <c r="IO19" s="73">
        <v>0</v>
      </c>
      <c r="IP19" s="73">
        <v>0</v>
      </c>
      <c r="IQ19" s="73">
        <v>3.6150000000000002</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1</v>
      </c>
      <c r="JK19" s="71">
        <v>1</v>
      </c>
      <c r="JL19" s="71">
        <v>3</v>
      </c>
      <c r="JM19" s="71">
        <v>2</v>
      </c>
      <c r="JN19" s="71">
        <v>3</v>
      </c>
      <c r="JO19" s="71">
        <v>0</v>
      </c>
      <c r="JP19" s="71">
        <v>0</v>
      </c>
      <c r="JQ19" s="71">
        <v>0</v>
      </c>
      <c r="JR19" s="71">
        <v>2</v>
      </c>
      <c r="JS19" s="71">
        <v>0</v>
      </c>
      <c r="JT19" s="71">
        <v>2</v>
      </c>
      <c r="JU19" s="71">
        <v>0</v>
      </c>
      <c r="JV19" s="71">
        <v>0</v>
      </c>
      <c r="JW19" s="71">
        <v>0</v>
      </c>
      <c r="JX19" s="71">
        <v>0</v>
      </c>
      <c r="JY19" s="71">
        <v>0</v>
      </c>
      <c r="JZ19" s="71">
        <v>0</v>
      </c>
      <c r="KA19" s="71">
        <v>1</v>
      </c>
      <c r="KB19" s="71">
        <v>0</v>
      </c>
      <c r="KC19" s="71">
        <v>0</v>
      </c>
      <c r="KD19" s="71">
        <v>0</v>
      </c>
      <c r="KE19" s="71">
        <v>0</v>
      </c>
      <c r="KF19" s="71">
        <v>1</v>
      </c>
      <c r="KG19" s="71">
        <v>0</v>
      </c>
      <c r="KH19" s="71">
        <v>1</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1</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1</v>
      </c>
      <c r="NL19" s="71">
        <v>1</v>
      </c>
      <c r="NM19" s="71">
        <v>3</v>
      </c>
      <c r="NN19" s="71">
        <v>2</v>
      </c>
      <c r="NO19" s="71">
        <v>3</v>
      </c>
      <c r="NP19" s="71">
        <v>0</v>
      </c>
      <c r="NQ19" s="71">
        <v>0</v>
      </c>
      <c r="NR19" s="71">
        <v>0</v>
      </c>
      <c r="NS19" s="71">
        <v>2</v>
      </c>
      <c r="NT19" s="71">
        <v>0</v>
      </c>
      <c r="NU19" s="71">
        <v>2</v>
      </c>
      <c r="NV19" s="71">
        <v>0</v>
      </c>
      <c r="NW19" s="71">
        <v>0</v>
      </c>
      <c r="NX19" s="71">
        <v>0</v>
      </c>
      <c r="NY19" s="71">
        <v>0</v>
      </c>
      <c r="NZ19" s="71">
        <v>0</v>
      </c>
      <c r="OA19" s="71">
        <v>0</v>
      </c>
      <c r="OB19" s="71">
        <v>1</v>
      </c>
      <c r="OC19" s="71">
        <v>0</v>
      </c>
      <c r="OD19" s="71">
        <v>0</v>
      </c>
      <c r="OE19" s="71">
        <v>0</v>
      </c>
      <c r="OF19" s="71">
        <v>0</v>
      </c>
      <c r="OG19" s="71">
        <v>1</v>
      </c>
      <c r="OH19" s="71">
        <v>0</v>
      </c>
      <c r="OI19" s="71">
        <v>1</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17</v>
      </c>
      <c r="QY19" s="71">
        <v>1</v>
      </c>
      <c r="QZ19" s="71">
        <v>1</v>
      </c>
      <c r="RA19" s="71">
        <v>0</v>
      </c>
      <c r="RB19" s="71">
        <v>3</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17</v>
      </c>
      <c r="RT19" s="71">
        <v>1</v>
      </c>
      <c r="RU19" s="71">
        <v>1</v>
      </c>
      <c r="RV19" s="71">
        <v>0</v>
      </c>
      <c r="RW19" s="71">
        <v>3</v>
      </c>
      <c r="RX19" s="71">
        <v>0</v>
      </c>
      <c r="RY19" s="71">
        <v>0</v>
      </c>
      <c r="RZ19" s="71">
        <v>0</v>
      </c>
      <c r="SA19" s="71">
        <v>0</v>
      </c>
      <c r="SB19" s="71">
        <v>0</v>
      </c>
      <c r="SC19" s="71">
        <v>0</v>
      </c>
      <c r="SD19" s="71">
        <v>1</v>
      </c>
      <c r="SE19" s="71">
        <v>0</v>
      </c>
      <c r="SF19" s="71">
        <v>0</v>
      </c>
      <c r="SG19" s="71">
        <v>0</v>
      </c>
      <c r="SH19" s="71">
        <v>0</v>
      </c>
    </row>
    <row r="20" spans="1:502">
      <c r="A20" s="16" t="s">
        <v>1988</v>
      </c>
      <c r="B20" s="70">
        <v>12</v>
      </c>
      <c r="C20" s="70">
        <v>12</v>
      </c>
      <c r="D20" s="70">
        <v>1</v>
      </c>
      <c r="E20" s="70">
        <v>2015</v>
      </c>
      <c r="F20" s="70" t="s">
        <v>182</v>
      </c>
      <c r="G20" s="1073" t="s">
        <v>1976</v>
      </c>
      <c r="H20" s="70" t="s">
        <v>1977</v>
      </c>
      <c r="I20" s="1066"/>
      <c r="J20" s="73">
        <v>0</v>
      </c>
      <c r="K20" s="73">
        <v>0</v>
      </c>
      <c r="L20" s="73">
        <v>0</v>
      </c>
      <c r="M20" s="73">
        <v>0</v>
      </c>
      <c r="N20" s="73">
        <v>0</v>
      </c>
      <c r="O20" s="73">
        <v>0</v>
      </c>
      <c r="P20" s="73">
        <v>0</v>
      </c>
      <c r="Q20" s="73">
        <v>0</v>
      </c>
      <c r="R20" s="73">
        <v>10.545999999999999</v>
      </c>
      <c r="S20" s="73">
        <v>0</v>
      </c>
      <c r="T20" s="73">
        <v>0</v>
      </c>
      <c r="U20" s="73">
        <v>0</v>
      </c>
      <c r="V20" s="73">
        <v>0</v>
      </c>
      <c r="W20" s="73">
        <v>5.0339999999999998</v>
      </c>
      <c r="X20" s="73">
        <v>50.732999999999997</v>
      </c>
      <c r="Y20" s="73">
        <v>21.803999999999998</v>
      </c>
      <c r="Z20" s="73">
        <v>6.9359999999999999</v>
      </c>
      <c r="AA20" s="73">
        <v>82.152000000000001</v>
      </c>
      <c r="AB20" s="73">
        <v>0</v>
      </c>
      <c r="AC20" s="73">
        <v>0</v>
      </c>
      <c r="AD20" s="73">
        <v>0</v>
      </c>
      <c r="AE20" s="73">
        <v>127.643</v>
      </c>
      <c r="AF20" s="73">
        <v>0</v>
      </c>
      <c r="AG20" s="73">
        <v>10.257</v>
      </c>
      <c r="AH20" s="73">
        <v>0</v>
      </c>
      <c r="AI20" s="73">
        <v>0</v>
      </c>
      <c r="AJ20" s="73">
        <v>0</v>
      </c>
      <c r="AK20" s="73">
        <v>0</v>
      </c>
      <c r="AL20" s="73">
        <v>0</v>
      </c>
      <c r="AM20" s="73">
        <v>0</v>
      </c>
      <c r="AN20" s="73">
        <v>5.7130000000000001</v>
      </c>
      <c r="AO20" s="73">
        <v>0</v>
      </c>
      <c r="AP20" s="73">
        <v>0</v>
      </c>
      <c r="AQ20" s="73">
        <v>0</v>
      </c>
      <c r="AR20" s="73">
        <v>0</v>
      </c>
      <c r="AS20" s="73">
        <v>5.0819999999999999</v>
      </c>
      <c r="AT20" s="73">
        <v>0</v>
      </c>
      <c r="AU20" s="73">
        <v>3.58</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9.1210000000000004</v>
      </c>
      <c r="BN20" s="73">
        <v>0</v>
      </c>
      <c r="BO20" s="73">
        <v>4.5590000000000002</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10.545999999999999</v>
      </c>
      <c r="DT20" s="73">
        <v>0</v>
      </c>
      <c r="DU20" s="73">
        <v>0</v>
      </c>
      <c r="DV20" s="73">
        <v>0</v>
      </c>
      <c r="DW20" s="73">
        <v>0</v>
      </c>
      <c r="DX20" s="73">
        <v>5.0339999999999998</v>
      </c>
      <c r="DY20" s="73">
        <v>50.732999999999997</v>
      </c>
      <c r="DZ20" s="73">
        <v>21.803999999999998</v>
      </c>
      <c r="EA20" s="73">
        <v>6.9359999999999999</v>
      </c>
      <c r="EB20" s="73">
        <v>82.152000000000001</v>
      </c>
      <c r="EC20" s="73">
        <v>0</v>
      </c>
      <c r="ED20" s="73">
        <v>0</v>
      </c>
      <c r="EE20" s="73">
        <v>0</v>
      </c>
      <c r="EF20" s="73">
        <v>127.643</v>
      </c>
      <c r="EG20" s="73">
        <v>0</v>
      </c>
      <c r="EH20" s="73">
        <v>10.257</v>
      </c>
      <c r="EI20" s="73">
        <v>0</v>
      </c>
      <c r="EJ20" s="73">
        <v>0</v>
      </c>
      <c r="EK20" s="73">
        <v>0</v>
      </c>
      <c r="EL20" s="73">
        <v>0</v>
      </c>
      <c r="EM20" s="73">
        <v>0</v>
      </c>
      <c r="EN20" s="73">
        <v>0</v>
      </c>
      <c r="EO20" s="73">
        <v>5.7130000000000001</v>
      </c>
      <c r="EP20" s="73">
        <v>0</v>
      </c>
      <c r="EQ20" s="73">
        <v>0</v>
      </c>
      <c r="ER20" s="73">
        <v>0</v>
      </c>
      <c r="ES20" s="73">
        <v>0</v>
      </c>
      <c r="ET20" s="73">
        <v>5.0819999999999999</v>
      </c>
      <c r="EU20" s="73">
        <v>0</v>
      </c>
      <c r="EV20" s="73">
        <v>3.58</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9.1210000000000004</v>
      </c>
      <c r="FO20" s="73">
        <v>0</v>
      </c>
      <c r="FP20" s="73">
        <v>4.5590000000000002</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320.81799999999998</v>
      </c>
      <c r="HL20" s="73">
        <v>5.0819999999999999</v>
      </c>
      <c r="HM20" s="73">
        <v>3.58</v>
      </c>
      <c r="HN20" s="73">
        <v>0</v>
      </c>
      <c r="HO20" s="73">
        <v>13.68</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320.81799999999998</v>
      </c>
      <c r="IG20" s="73">
        <v>5.0819999999999999</v>
      </c>
      <c r="IH20" s="73">
        <v>3.58</v>
      </c>
      <c r="II20" s="73">
        <v>0</v>
      </c>
      <c r="IJ20" s="73">
        <v>13.68</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1</v>
      </c>
      <c r="JK20" s="71">
        <v>1</v>
      </c>
      <c r="JL20" s="71">
        <v>3</v>
      </c>
      <c r="JM20" s="71">
        <v>2</v>
      </c>
      <c r="JN20" s="71">
        <v>3</v>
      </c>
      <c r="JO20" s="71">
        <v>0</v>
      </c>
      <c r="JP20" s="71">
        <v>0</v>
      </c>
      <c r="JQ20" s="71">
        <v>0</v>
      </c>
      <c r="JR20" s="71">
        <v>2</v>
      </c>
      <c r="JS20" s="71">
        <v>0</v>
      </c>
      <c r="JT20" s="71">
        <v>2</v>
      </c>
      <c r="JU20" s="71">
        <v>0</v>
      </c>
      <c r="JV20" s="71">
        <v>0</v>
      </c>
      <c r="JW20" s="71">
        <v>0</v>
      </c>
      <c r="JX20" s="71">
        <v>0</v>
      </c>
      <c r="JY20" s="71">
        <v>0</v>
      </c>
      <c r="JZ20" s="71">
        <v>0</v>
      </c>
      <c r="KA20" s="71">
        <v>1</v>
      </c>
      <c r="KB20" s="71">
        <v>0</v>
      </c>
      <c r="KC20" s="71">
        <v>0</v>
      </c>
      <c r="KD20" s="71">
        <v>0</v>
      </c>
      <c r="KE20" s="71">
        <v>0</v>
      </c>
      <c r="KF20" s="71">
        <v>1</v>
      </c>
      <c r="KG20" s="71">
        <v>0</v>
      </c>
      <c r="KH20" s="71">
        <v>1</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1</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1</v>
      </c>
      <c r="NL20" s="71">
        <v>1</v>
      </c>
      <c r="NM20" s="71">
        <v>3</v>
      </c>
      <c r="NN20" s="71">
        <v>2</v>
      </c>
      <c r="NO20" s="71">
        <v>3</v>
      </c>
      <c r="NP20" s="71">
        <v>0</v>
      </c>
      <c r="NQ20" s="71">
        <v>0</v>
      </c>
      <c r="NR20" s="71">
        <v>0</v>
      </c>
      <c r="NS20" s="71">
        <v>2</v>
      </c>
      <c r="NT20" s="71">
        <v>0</v>
      </c>
      <c r="NU20" s="71">
        <v>2</v>
      </c>
      <c r="NV20" s="71">
        <v>0</v>
      </c>
      <c r="NW20" s="71">
        <v>0</v>
      </c>
      <c r="NX20" s="71">
        <v>0</v>
      </c>
      <c r="NY20" s="71">
        <v>0</v>
      </c>
      <c r="NZ20" s="71">
        <v>0</v>
      </c>
      <c r="OA20" s="71">
        <v>0</v>
      </c>
      <c r="OB20" s="71">
        <v>1</v>
      </c>
      <c r="OC20" s="71">
        <v>0</v>
      </c>
      <c r="OD20" s="71">
        <v>0</v>
      </c>
      <c r="OE20" s="71">
        <v>0</v>
      </c>
      <c r="OF20" s="71">
        <v>0</v>
      </c>
      <c r="OG20" s="71">
        <v>1</v>
      </c>
      <c r="OH20" s="71">
        <v>0</v>
      </c>
      <c r="OI20" s="71">
        <v>1</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1</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1</v>
      </c>
      <c r="QZ20" s="71">
        <v>1</v>
      </c>
      <c r="RA20" s="71">
        <v>0</v>
      </c>
      <c r="RB20" s="71">
        <v>3</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17</v>
      </c>
      <c r="RT20" s="71">
        <v>1</v>
      </c>
      <c r="RU20" s="71">
        <v>1</v>
      </c>
      <c r="RV20" s="71">
        <v>0</v>
      </c>
      <c r="RW20" s="71">
        <v>3</v>
      </c>
      <c r="RX20" s="71">
        <v>0</v>
      </c>
      <c r="RY20" s="71">
        <v>0</v>
      </c>
      <c r="RZ20" s="71">
        <v>0</v>
      </c>
      <c r="SA20" s="71">
        <v>0</v>
      </c>
      <c r="SB20" s="71">
        <v>0</v>
      </c>
      <c r="SC20" s="71">
        <v>0</v>
      </c>
      <c r="SD20" s="71">
        <v>0</v>
      </c>
      <c r="SE20" s="71">
        <v>0</v>
      </c>
      <c r="SF20" s="71">
        <v>0</v>
      </c>
      <c r="SG20" s="71">
        <v>0</v>
      </c>
      <c r="SH20" s="71">
        <v>0</v>
      </c>
    </row>
    <row r="21" spans="1:502">
      <c r="A21" s="16" t="s">
        <v>1989</v>
      </c>
      <c r="B21" s="70">
        <v>13</v>
      </c>
      <c r="C21" s="70">
        <v>13</v>
      </c>
      <c r="D21" s="70">
        <v>1</v>
      </c>
      <c r="E21" s="70">
        <v>2016</v>
      </c>
      <c r="F21" s="70" t="s">
        <v>155</v>
      </c>
      <c r="G21" s="1073" t="s">
        <v>1976</v>
      </c>
      <c r="H21" s="70" t="s">
        <v>1977</v>
      </c>
      <c r="I21" s="1066"/>
      <c r="J21" s="73">
        <v>0</v>
      </c>
      <c r="K21" s="73">
        <v>0</v>
      </c>
      <c r="L21" s="73">
        <v>0</v>
      </c>
      <c r="M21" s="73">
        <v>0</v>
      </c>
      <c r="N21" s="73">
        <v>0</v>
      </c>
      <c r="O21" s="73">
        <v>0</v>
      </c>
      <c r="P21" s="73">
        <v>0</v>
      </c>
      <c r="Q21" s="73">
        <v>0</v>
      </c>
      <c r="R21" s="73">
        <v>15.821</v>
      </c>
      <c r="S21" s="73">
        <v>0</v>
      </c>
      <c r="T21" s="73">
        <v>0</v>
      </c>
      <c r="U21" s="73">
        <v>0</v>
      </c>
      <c r="V21" s="73">
        <v>0</v>
      </c>
      <c r="W21" s="73">
        <v>5.101</v>
      </c>
      <c r="X21" s="73">
        <v>41.831000000000003</v>
      </c>
      <c r="Y21" s="73">
        <v>25.736000000000001</v>
      </c>
      <c r="Z21" s="73">
        <v>3.4380000000000002</v>
      </c>
      <c r="AA21" s="73">
        <v>86.835999999999999</v>
      </c>
      <c r="AB21" s="73">
        <v>0</v>
      </c>
      <c r="AC21" s="73">
        <v>0</v>
      </c>
      <c r="AD21" s="73">
        <v>0</v>
      </c>
      <c r="AE21" s="73">
        <v>125.008</v>
      </c>
      <c r="AF21" s="73">
        <v>0</v>
      </c>
      <c r="AG21" s="73">
        <v>11.098000000000001</v>
      </c>
      <c r="AH21" s="73">
        <v>0</v>
      </c>
      <c r="AI21" s="73">
        <v>0</v>
      </c>
      <c r="AJ21" s="73">
        <v>0</v>
      </c>
      <c r="AK21" s="73">
        <v>0</v>
      </c>
      <c r="AL21" s="73">
        <v>0</v>
      </c>
      <c r="AM21" s="73">
        <v>0</v>
      </c>
      <c r="AN21" s="73">
        <v>6.016</v>
      </c>
      <c r="AO21" s="73">
        <v>0</v>
      </c>
      <c r="AP21" s="73">
        <v>0</v>
      </c>
      <c r="AQ21" s="73">
        <v>0</v>
      </c>
      <c r="AR21" s="73">
        <v>0</v>
      </c>
      <c r="AS21" s="73">
        <v>5.2590000000000003</v>
      </c>
      <c r="AT21" s="73">
        <v>0</v>
      </c>
      <c r="AU21" s="73">
        <v>3.492</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8.4749999999999996</v>
      </c>
      <c r="BN21" s="73">
        <v>0</v>
      </c>
      <c r="BO21" s="73">
        <v>4.3129999999999997</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15.821</v>
      </c>
      <c r="DT21" s="73">
        <v>0</v>
      </c>
      <c r="DU21" s="73">
        <v>0</v>
      </c>
      <c r="DV21" s="73">
        <v>0</v>
      </c>
      <c r="DW21" s="73">
        <v>0</v>
      </c>
      <c r="DX21" s="73">
        <v>5.101</v>
      </c>
      <c r="DY21" s="73">
        <v>41.831000000000003</v>
      </c>
      <c r="DZ21" s="73">
        <v>25.736000000000001</v>
      </c>
      <c r="EA21" s="73">
        <v>3.4380000000000002</v>
      </c>
      <c r="EB21" s="73">
        <v>86.835999999999999</v>
      </c>
      <c r="EC21" s="73">
        <v>0</v>
      </c>
      <c r="ED21" s="73">
        <v>0</v>
      </c>
      <c r="EE21" s="73">
        <v>0</v>
      </c>
      <c r="EF21" s="73">
        <v>125.008</v>
      </c>
      <c r="EG21" s="73">
        <v>0</v>
      </c>
      <c r="EH21" s="73">
        <v>11.098000000000001</v>
      </c>
      <c r="EI21" s="73">
        <v>0</v>
      </c>
      <c r="EJ21" s="73">
        <v>0</v>
      </c>
      <c r="EK21" s="73">
        <v>0</v>
      </c>
      <c r="EL21" s="73">
        <v>0</v>
      </c>
      <c r="EM21" s="73">
        <v>0</v>
      </c>
      <c r="EN21" s="73">
        <v>0</v>
      </c>
      <c r="EO21" s="73">
        <v>6.016</v>
      </c>
      <c r="EP21" s="73">
        <v>0</v>
      </c>
      <c r="EQ21" s="73">
        <v>0</v>
      </c>
      <c r="ER21" s="73">
        <v>0</v>
      </c>
      <c r="ES21" s="73">
        <v>0</v>
      </c>
      <c r="ET21" s="73">
        <v>5.2590000000000003</v>
      </c>
      <c r="EU21" s="73">
        <v>0</v>
      </c>
      <c r="EV21" s="73">
        <v>3.492</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8.4749999999999996</v>
      </c>
      <c r="FO21" s="73">
        <v>0</v>
      </c>
      <c r="FP21" s="73">
        <v>4.3129999999999997</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320.88499999999999</v>
      </c>
      <c r="HL21" s="73">
        <v>5.2590000000000003</v>
      </c>
      <c r="HM21" s="73">
        <v>3.492</v>
      </c>
      <c r="HN21" s="73">
        <v>0</v>
      </c>
      <c r="HO21" s="73">
        <v>12.788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320.88499999999999</v>
      </c>
      <c r="IG21" s="73">
        <v>5.2590000000000003</v>
      </c>
      <c r="IH21" s="73">
        <v>3.492</v>
      </c>
      <c r="II21" s="73">
        <v>0</v>
      </c>
      <c r="IJ21" s="73">
        <v>12.788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1</v>
      </c>
      <c r="JL21" s="71">
        <v>3</v>
      </c>
      <c r="JM21" s="71">
        <v>1</v>
      </c>
      <c r="JN21" s="71">
        <v>3</v>
      </c>
      <c r="JO21" s="71">
        <v>0</v>
      </c>
      <c r="JP21" s="71">
        <v>0</v>
      </c>
      <c r="JQ21" s="71">
        <v>0</v>
      </c>
      <c r="JR21" s="71">
        <v>2</v>
      </c>
      <c r="JS21" s="71">
        <v>0</v>
      </c>
      <c r="JT21" s="71">
        <v>2</v>
      </c>
      <c r="JU21" s="71">
        <v>0</v>
      </c>
      <c r="JV21" s="71">
        <v>0</v>
      </c>
      <c r="JW21" s="71">
        <v>0</v>
      </c>
      <c r="JX21" s="71">
        <v>0</v>
      </c>
      <c r="JY21" s="71">
        <v>0</v>
      </c>
      <c r="JZ21" s="71">
        <v>0</v>
      </c>
      <c r="KA21" s="71">
        <v>1</v>
      </c>
      <c r="KB21" s="71">
        <v>0</v>
      </c>
      <c r="KC21" s="71">
        <v>0</v>
      </c>
      <c r="KD21" s="71">
        <v>0</v>
      </c>
      <c r="KE21" s="71">
        <v>0</v>
      </c>
      <c r="KF21" s="71">
        <v>1</v>
      </c>
      <c r="KG21" s="71">
        <v>0</v>
      </c>
      <c r="KH21" s="71">
        <v>1</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1</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1</v>
      </c>
      <c r="NM21" s="71">
        <v>3</v>
      </c>
      <c r="NN21" s="71">
        <v>1</v>
      </c>
      <c r="NO21" s="71">
        <v>3</v>
      </c>
      <c r="NP21" s="71">
        <v>0</v>
      </c>
      <c r="NQ21" s="71">
        <v>0</v>
      </c>
      <c r="NR21" s="71">
        <v>0</v>
      </c>
      <c r="NS21" s="71">
        <v>2</v>
      </c>
      <c r="NT21" s="71">
        <v>0</v>
      </c>
      <c r="NU21" s="71">
        <v>2</v>
      </c>
      <c r="NV21" s="71">
        <v>0</v>
      </c>
      <c r="NW21" s="71">
        <v>0</v>
      </c>
      <c r="NX21" s="71">
        <v>0</v>
      </c>
      <c r="NY21" s="71">
        <v>0</v>
      </c>
      <c r="NZ21" s="71">
        <v>0</v>
      </c>
      <c r="OA21" s="71">
        <v>0</v>
      </c>
      <c r="OB21" s="71">
        <v>1</v>
      </c>
      <c r="OC21" s="71">
        <v>0</v>
      </c>
      <c r="OD21" s="71">
        <v>0</v>
      </c>
      <c r="OE21" s="71">
        <v>0</v>
      </c>
      <c r="OF21" s="71">
        <v>0</v>
      </c>
      <c r="OG21" s="71">
        <v>1</v>
      </c>
      <c r="OH21" s="71">
        <v>0</v>
      </c>
      <c r="OI21" s="71">
        <v>1</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1</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1</v>
      </c>
      <c r="QZ21" s="71">
        <v>1</v>
      </c>
      <c r="RA21" s="71">
        <v>0</v>
      </c>
      <c r="RB21" s="71">
        <v>3</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17</v>
      </c>
      <c r="RT21" s="71">
        <v>1</v>
      </c>
      <c r="RU21" s="71">
        <v>1</v>
      </c>
      <c r="RV21" s="71">
        <v>0</v>
      </c>
      <c r="RW21" s="71">
        <v>3</v>
      </c>
      <c r="RX21" s="71">
        <v>0</v>
      </c>
      <c r="RY21" s="71">
        <v>0</v>
      </c>
      <c r="RZ21" s="71">
        <v>0</v>
      </c>
      <c r="SA21" s="71">
        <v>0</v>
      </c>
      <c r="SB21" s="71">
        <v>0</v>
      </c>
      <c r="SC21" s="71">
        <v>0</v>
      </c>
      <c r="SD21" s="71">
        <v>0</v>
      </c>
      <c r="SE21" s="71">
        <v>0</v>
      </c>
      <c r="SF21" s="71">
        <v>0</v>
      </c>
      <c r="SG21" s="71">
        <v>0</v>
      </c>
      <c r="SH21" s="71">
        <v>0</v>
      </c>
    </row>
    <row r="22" spans="1:502">
      <c r="A22" s="16" t="s">
        <v>1990</v>
      </c>
      <c r="B22" s="70">
        <v>14</v>
      </c>
      <c r="C22" s="70">
        <v>14</v>
      </c>
      <c r="D22" s="70">
        <v>1</v>
      </c>
      <c r="E22" s="70">
        <v>2017</v>
      </c>
      <c r="F22" s="70" t="s">
        <v>156</v>
      </c>
      <c r="G22" s="1073" t="s">
        <v>1976</v>
      </c>
      <c r="H22" s="70" t="s">
        <v>1977</v>
      </c>
      <c r="I22" s="1066"/>
      <c r="J22" s="73">
        <v>0</v>
      </c>
      <c r="K22" s="73">
        <v>0</v>
      </c>
      <c r="L22" s="73">
        <v>0</v>
      </c>
      <c r="M22" s="73">
        <v>0</v>
      </c>
      <c r="N22" s="73">
        <v>0</v>
      </c>
      <c r="O22" s="73">
        <v>0</v>
      </c>
      <c r="P22" s="73">
        <v>0</v>
      </c>
      <c r="Q22" s="73">
        <v>0</v>
      </c>
      <c r="R22" s="73">
        <v>16.545000000000002</v>
      </c>
      <c r="S22" s="73">
        <v>0</v>
      </c>
      <c r="T22" s="73">
        <v>0</v>
      </c>
      <c r="U22" s="73">
        <v>0</v>
      </c>
      <c r="V22" s="73">
        <v>0</v>
      </c>
      <c r="W22" s="73">
        <v>5.1379999999999999</v>
      </c>
      <c r="X22" s="73">
        <v>48.24</v>
      </c>
      <c r="Y22" s="73">
        <v>23.283999999999999</v>
      </c>
      <c r="Z22" s="73">
        <v>3.8730000000000002</v>
      </c>
      <c r="AA22" s="73">
        <v>81.965999999999994</v>
      </c>
      <c r="AB22" s="73">
        <v>0</v>
      </c>
      <c r="AC22" s="73">
        <v>0</v>
      </c>
      <c r="AD22" s="73">
        <v>0</v>
      </c>
      <c r="AE22" s="73">
        <v>122.11499999999999</v>
      </c>
      <c r="AF22" s="73">
        <v>0</v>
      </c>
      <c r="AG22" s="73">
        <v>11.553000000000001</v>
      </c>
      <c r="AH22" s="73">
        <v>0</v>
      </c>
      <c r="AI22" s="73">
        <v>0</v>
      </c>
      <c r="AJ22" s="73">
        <v>0</v>
      </c>
      <c r="AK22" s="73">
        <v>0</v>
      </c>
      <c r="AL22" s="73">
        <v>0</v>
      </c>
      <c r="AM22" s="73">
        <v>0</v>
      </c>
      <c r="AN22" s="73">
        <v>6.1269999999999998</v>
      </c>
      <c r="AO22" s="73">
        <v>0</v>
      </c>
      <c r="AP22" s="73">
        <v>0</v>
      </c>
      <c r="AQ22" s="73">
        <v>0</v>
      </c>
      <c r="AR22" s="73">
        <v>0</v>
      </c>
      <c r="AS22" s="73">
        <v>5.2350000000000003</v>
      </c>
      <c r="AT22" s="73">
        <v>0</v>
      </c>
      <c r="AU22" s="73">
        <v>3.4390000000000001</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7.931</v>
      </c>
      <c r="BN22" s="73">
        <v>0</v>
      </c>
      <c r="BO22" s="73">
        <v>0.97</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16.545000000000002</v>
      </c>
      <c r="DT22" s="73">
        <v>0</v>
      </c>
      <c r="DU22" s="73">
        <v>0</v>
      </c>
      <c r="DV22" s="73">
        <v>0</v>
      </c>
      <c r="DW22" s="73">
        <v>0</v>
      </c>
      <c r="DX22" s="73">
        <v>5.1379999999999999</v>
      </c>
      <c r="DY22" s="73">
        <v>48.24</v>
      </c>
      <c r="DZ22" s="73">
        <v>23.283999999999999</v>
      </c>
      <c r="EA22" s="73">
        <v>3.8730000000000002</v>
      </c>
      <c r="EB22" s="73">
        <v>81.965999999999994</v>
      </c>
      <c r="EC22" s="73">
        <v>0</v>
      </c>
      <c r="ED22" s="73">
        <v>0</v>
      </c>
      <c r="EE22" s="73">
        <v>0</v>
      </c>
      <c r="EF22" s="73">
        <v>122.11499999999999</v>
      </c>
      <c r="EG22" s="73">
        <v>0</v>
      </c>
      <c r="EH22" s="73">
        <v>11.553000000000001</v>
      </c>
      <c r="EI22" s="73">
        <v>0</v>
      </c>
      <c r="EJ22" s="73">
        <v>0</v>
      </c>
      <c r="EK22" s="73">
        <v>0</v>
      </c>
      <c r="EL22" s="73">
        <v>0</v>
      </c>
      <c r="EM22" s="73">
        <v>0</v>
      </c>
      <c r="EN22" s="73">
        <v>0</v>
      </c>
      <c r="EO22" s="73">
        <v>6.1269999999999998</v>
      </c>
      <c r="EP22" s="73">
        <v>0</v>
      </c>
      <c r="EQ22" s="73">
        <v>0</v>
      </c>
      <c r="ER22" s="73">
        <v>0</v>
      </c>
      <c r="ES22" s="73">
        <v>0</v>
      </c>
      <c r="ET22" s="73">
        <v>5.2350000000000003</v>
      </c>
      <c r="EU22" s="73">
        <v>0</v>
      </c>
      <c r="EV22" s="73">
        <v>3.4390000000000001</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7.931</v>
      </c>
      <c r="FO22" s="73">
        <v>0</v>
      </c>
      <c r="FP22" s="73">
        <v>0.97</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318.84100000000001</v>
      </c>
      <c r="HL22" s="73">
        <v>5.2350000000000003</v>
      </c>
      <c r="HM22" s="73">
        <v>3.4390000000000001</v>
      </c>
      <c r="HN22" s="73">
        <v>0</v>
      </c>
      <c r="HO22" s="73">
        <v>8.9009999999999998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318.84100000000001</v>
      </c>
      <c r="IG22" s="73">
        <v>5.2350000000000003</v>
      </c>
      <c r="IH22" s="73">
        <v>3.4390000000000001</v>
      </c>
      <c r="II22" s="73">
        <v>0</v>
      </c>
      <c r="IJ22" s="73">
        <v>8.9009999999999998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1</v>
      </c>
      <c r="JL22" s="71">
        <v>3</v>
      </c>
      <c r="JM22" s="71">
        <v>1</v>
      </c>
      <c r="JN22" s="71">
        <v>3</v>
      </c>
      <c r="JO22" s="71">
        <v>0</v>
      </c>
      <c r="JP22" s="71">
        <v>0</v>
      </c>
      <c r="JQ22" s="71">
        <v>0</v>
      </c>
      <c r="JR22" s="71">
        <v>2</v>
      </c>
      <c r="JS22" s="71">
        <v>0</v>
      </c>
      <c r="JT22" s="71">
        <v>2</v>
      </c>
      <c r="JU22" s="71">
        <v>0</v>
      </c>
      <c r="JV22" s="71">
        <v>0</v>
      </c>
      <c r="JW22" s="71">
        <v>0</v>
      </c>
      <c r="JX22" s="71">
        <v>0</v>
      </c>
      <c r="JY22" s="71">
        <v>0</v>
      </c>
      <c r="JZ22" s="71">
        <v>0</v>
      </c>
      <c r="KA22" s="71">
        <v>1</v>
      </c>
      <c r="KB22" s="71">
        <v>0</v>
      </c>
      <c r="KC22" s="71">
        <v>0</v>
      </c>
      <c r="KD22" s="71">
        <v>0</v>
      </c>
      <c r="KE22" s="71">
        <v>0</v>
      </c>
      <c r="KF22" s="71">
        <v>1</v>
      </c>
      <c r="KG22" s="71">
        <v>0</v>
      </c>
      <c r="KH22" s="71">
        <v>1</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1</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1</v>
      </c>
      <c r="NM22" s="71">
        <v>3</v>
      </c>
      <c r="NN22" s="71">
        <v>1</v>
      </c>
      <c r="NO22" s="71">
        <v>3</v>
      </c>
      <c r="NP22" s="71">
        <v>0</v>
      </c>
      <c r="NQ22" s="71">
        <v>0</v>
      </c>
      <c r="NR22" s="71">
        <v>0</v>
      </c>
      <c r="NS22" s="71">
        <v>2</v>
      </c>
      <c r="NT22" s="71">
        <v>0</v>
      </c>
      <c r="NU22" s="71">
        <v>2</v>
      </c>
      <c r="NV22" s="71">
        <v>0</v>
      </c>
      <c r="NW22" s="71">
        <v>0</v>
      </c>
      <c r="NX22" s="71">
        <v>0</v>
      </c>
      <c r="NY22" s="71">
        <v>0</v>
      </c>
      <c r="NZ22" s="71">
        <v>0</v>
      </c>
      <c r="OA22" s="71">
        <v>0</v>
      </c>
      <c r="OB22" s="71">
        <v>1</v>
      </c>
      <c r="OC22" s="71">
        <v>0</v>
      </c>
      <c r="OD22" s="71">
        <v>0</v>
      </c>
      <c r="OE22" s="71">
        <v>0</v>
      </c>
      <c r="OF22" s="71">
        <v>0</v>
      </c>
      <c r="OG22" s="71">
        <v>1</v>
      </c>
      <c r="OH22" s="71">
        <v>0</v>
      </c>
      <c r="OI22" s="71">
        <v>1</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1</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1</v>
      </c>
      <c r="QZ22" s="71">
        <v>1</v>
      </c>
      <c r="RA22" s="71">
        <v>0</v>
      </c>
      <c r="RB22" s="71">
        <v>3</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17</v>
      </c>
      <c r="RT22" s="71">
        <v>1</v>
      </c>
      <c r="RU22" s="71">
        <v>1</v>
      </c>
      <c r="RV22" s="71">
        <v>0</v>
      </c>
      <c r="RW22" s="71">
        <v>3</v>
      </c>
      <c r="RX22" s="71">
        <v>0</v>
      </c>
      <c r="RY22" s="71">
        <v>0</v>
      </c>
      <c r="RZ22" s="71">
        <v>0</v>
      </c>
      <c r="SA22" s="71">
        <v>0</v>
      </c>
      <c r="SB22" s="71">
        <v>0</v>
      </c>
      <c r="SC22" s="71">
        <v>0</v>
      </c>
      <c r="SD22" s="71">
        <v>0</v>
      </c>
      <c r="SE22" s="71">
        <v>0</v>
      </c>
      <c r="SF22" s="71">
        <v>0</v>
      </c>
      <c r="SG22" s="71">
        <v>0</v>
      </c>
      <c r="SH22" s="71">
        <v>0</v>
      </c>
    </row>
    <row r="23" spans="1:502">
      <c r="A23" s="16" t="s">
        <v>1991</v>
      </c>
      <c r="B23" s="70">
        <v>15</v>
      </c>
      <c r="C23" s="70">
        <v>15</v>
      </c>
      <c r="D23" s="70">
        <v>1</v>
      </c>
      <c r="E23" s="70">
        <v>2018</v>
      </c>
      <c r="F23" s="70" t="s">
        <v>183</v>
      </c>
      <c r="G23" s="1073" t="s">
        <v>1976</v>
      </c>
      <c r="H23" s="70" t="s">
        <v>1977</v>
      </c>
      <c r="I23" s="1066"/>
      <c r="J23" s="73">
        <v>0</v>
      </c>
      <c r="K23" s="73">
        <v>0</v>
      </c>
      <c r="L23" s="73">
        <v>0</v>
      </c>
      <c r="M23" s="73">
        <v>0</v>
      </c>
      <c r="N23" s="73">
        <v>0</v>
      </c>
      <c r="O23" s="73">
        <v>0</v>
      </c>
      <c r="P23" s="73">
        <v>0</v>
      </c>
      <c r="Q23" s="73">
        <v>0</v>
      </c>
      <c r="R23" s="73">
        <v>16.645</v>
      </c>
      <c r="S23" s="73">
        <v>0</v>
      </c>
      <c r="T23" s="73">
        <v>0</v>
      </c>
      <c r="U23" s="73">
        <v>0</v>
      </c>
      <c r="V23" s="73">
        <v>0</v>
      </c>
      <c r="W23" s="73">
        <v>5.3659999999999997</v>
      </c>
      <c r="X23" s="73">
        <v>47.926000000000002</v>
      </c>
      <c r="Y23" s="73">
        <v>24.013999999999999</v>
      </c>
      <c r="Z23" s="73">
        <v>3.9449999999999998</v>
      </c>
      <c r="AA23" s="73">
        <v>81.722999999999999</v>
      </c>
      <c r="AB23" s="73">
        <v>0</v>
      </c>
      <c r="AC23" s="73">
        <v>0</v>
      </c>
      <c r="AD23" s="73">
        <v>0</v>
      </c>
      <c r="AE23" s="73">
        <v>121.128</v>
      </c>
      <c r="AF23" s="73">
        <v>0</v>
      </c>
      <c r="AG23" s="73">
        <v>12.06</v>
      </c>
      <c r="AH23" s="73">
        <v>0</v>
      </c>
      <c r="AI23" s="73">
        <v>0</v>
      </c>
      <c r="AJ23" s="73">
        <v>0</v>
      </c>
      <c r="AK23" s="73">
        <v>0</v>
      </c>
      <c r="AL23" s="73">
        <v>0</v>
      </c>
      <c r="AM23" s="73">
        <v>0</v>
      </c>
      <c r="AN23" s="73">
        <v>6.3570000000000002</v>
      </c>
      <c r="AO23" s="73">
        <v>0</v>
      </c>
      <c r="AP23" s="73">
        <v>0</v>
      </c>
      <c r="AQ23" s="73">
        <v>0</v>
      </c>
      <c r="AR23" s="73">
        <v>0</v>
      </c>
      <c r="AS23" s="73">
        <v>4.9569999999999999</v>
      </c>
      <c r="AT23" s="73">
        <v>0</v>
      </c>
      <c r="AU23" s="73">
        <v>3.246</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7.883</v>
      </c>
      <c r="BN23" s="73">
        <v>0</v>
      </c>
      <c r="BO23" s="73">
        <v>3.4289999999999998</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4.0490000000000004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16.645</v>
      </c>
      <c r="DT23" s="73">
        <v>0</v>
      </c>
      <c r="DU23" s="73">
        <v>0</v>
      </c>
      <c r="DV23" s="73">
        <v>0</v>
      </c>
      <c r="DW23" s="73">
        <v>0</v>
      </c>
      <c r="DX23" s="73">
        <v>5.3659999999999997</v>
      </c>
      <c r="DY23" s="73">
        <v>47.926000000000002</v>
      </c>
      <c r="DZ23" s="73">
        <v>24.013999999999999</v>
      </c>
      <c r="EA23" s="73">
        <v>3.9449999999999998</v>
      </c>
      <c r="EB23" s="73">
        <v>81.722999999999999</v>
      </c>
      <c r="EC23" s="73">
        <v>0</v>
      </c>
      <c r="ED23" s="73">
        <v>0</v>
      </c>
      <c r="EE23" s="73">
        <v>0</v>
      </c>
      <c r="EF23" s="73">
        <v>121.128</v>
      </c>
      <c r="EG23" s="73">
        <v>0</v>
      </c>
      <c r="EH23" s="73">
        <v>12.06</v>
      </c>
      <c r="EI23" s="73">
        <v>0</v>
      </c>
      <c r="EJ23" s="73">
        <v>0</v>
      </c>
      <c r="EK23" s="73">
        <v>0</v>
      </c>
      <c r="EL23" s="73">
        <v>0</v>
      </c>
      <c r="EM23" s="73">
        <v>0</v>
      </c>
      <c r="EN23" s="73">
        <v>0</v>
      </c>
      <c r="EO23" s="73">
        <v>6.3570000000000002</v>
      </c>
      <c r="EP23" s="73">
        <v>0</v>
      </c>
      <c r="EQ23" s="73">
        <v>0</v>
      </c>
      <c r="ER23" s="73">
        <v>0</v>
      </c>
      <c r="ES23" s="73">
        <v>0</v>
      </c>
      <c r="ET23" s="73">
        <v>4.9569999999999999</v>
      </c>
      <c r="EU23" s="73">
        <v>0</v>
      </c>
      <c r="EV23" s="73">
        <v>3.246</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7.883</v>
      </c>
      <c r="FO23" s="73">
        <v>0</v>
      </c>
      <c r="FP23" s="73">
        <v>3.4289999999999998</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4.0490000000000004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319.16399999999999</v>
      </c>
      <c r="HL23" s="73">
        <v>4.9569999999999999</v>
      </c>
      <c r="HM23" s="73">
        <v>3.246</v>
      </c>
      <c r="HN23" s="73">
        <v>0</v>
      </c>
      <c r="HO23" s="73">
        <v>11.311999999999999</v>
      </c>
      <c r="HP23" s="73">
        <v>0</v>
      </c>
      <c r="HQ23" s="73">
        <v>0</v>
      </c>
      <c r="HR23" s="73">
        <v>0</v>
      </c>
      <c r="HS23" s="73">
        <v>0</v>
      </c>
      <c r="HT23" s="73">
        <v>0</v>
      </c>
      <c r="HU23" s="73">
        <v>0</v>
      </c>
      <c r="HV23" s="73">
        <v>4.0490000000000004</v>
      </c>
      <c r="HW23" s="73">
        <v>0</v>
      </c>
      <c r="HX23" s="73">
        <v>0</v>
      </c>
      <c r="HY23" s="73">
        <v>0</v>
      </c>
      <c r="HZ23" s="73">
        <v>0</v>
      </c>
      <c r="IA23" s="73">
        <v>0</v>
      </c>
      <c r="IB23" s="73">
        <v>0</v>
      </c>
      <c r="IC23" s="73">
        <v>0</v>
      </c>
      <c r="ID23" s="73">
        <v>0</v>
      </c>
      <c r="IE23" s="73">
        <v>0</v>
      </c>
      <c r="IF23" s="73">
        <v>319.16399999999999</v>
      </c>
      <c r="IG23" s="73">
        <v>4.9569999999999999</v>
      </c>
      <c r="IH23" s="73">
        <v>3.246</v>
      </c>
      <c r="II23" s="73">
        <v>0</v>
      </c>
      <c r="IJ23" s="73">
        <v>11.311999999999999</v>
      </c>
      <c r="IK23" s="73">
        <v>0</v>
      </c>
      <c r="IL23" s="73">
        <v>0</v>
      </c>
      <c r="IM23" s="73">
        <v>0</v>
      </c>
      <c r="IN23" s="73">
        <v>0</v>
      </c>
      <c r="IO23" s="73">
        <v>0</v>
      </c>
      <c r="IP23" s="73">
        <v>0</v>
      </c>
      <c r="IQ23" s="73">
        <v>4.0490000000000004</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1</v>
      </c>
      <c r="JL23" s="71">
        <v>3</v>
      </c>
      <c r="JM23" s="71">
        <v>1</v>
      </c>
      <c r="JN23" s="71">
        <v>3</v>
      </c>
      <c r="JO23" s="71">
        <v>0</v>
      </c>
      <c r="JP23" s="71">
        <v>0</v>
      </c>
      <c r="JQ23" s="71">
        <v>0</v>
      </c>
      <c r="JR23" s="71">
        <v>2</v>
      </c>
      <c r="JS23" s="71">
        <v>0</v>
      </c>
      <c r="JT23" s="71">
        <v>2</v>
      </c>
      <c r="JU23" s="71">
        <v>0</v>
      </c>
      <c r="JV23" s="71">
        <v>0</v>
      </c>
      <c r="JW23" s="71">
        <v>0</v>
      </c>
      <c r="JX23" s="71">
        <v>0</v>
      </c>
      <c r="JY23" s="71">
        <v>0</v>
      </c>
      <c r="JZ23" s="71">
        <v>0</v>
      </c>
      <c r="KA23" s="71">
        <v>1</v>
      </c>
      <c r="KB23" s="71">
        <v>0</v>
      </c>
      <c r="KC23" s="71">
        <v>0</v>
      </c>
      <c r="KD23" s="71">
        <v>0</v>
      </c>
      <c r="KE23" s="71">
        <v>0</v>
      </c>
      <c r="KF23" s="71">
        <v>1</v>
      </c>
      <c r="KG23" s="71">
        <v>0</v>
      </c>
      <c r="KH23" s="71">
        <v>1</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1</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1</v>
      </c>
      <c r="NM23" s="71">
        <v>3</v>
      </c>
      <c r="NN23" s="71">
        <v>1</v>
      </c>
      <c r="NO23" s="71">
        <v>3</v>
      </c>
      <c r="NP23" s="71">
        <v>0</v>
      </c>
      <c r="NQ23" s="71">
        <v>0</v>
      </c>
      <c r="NR23" s="71">
        <v>0</v>
      </c>
      <c r="NS23" s="71">
        <v>2</v>
      </c>
      <c r="NT23" s="71">
        <v>0</v>
      </c>
      <c r="NU23" s="71">
        <v>2</v>
      </c>
      <c r="NV23" s="71">
        <v>0</v>
      </c>
      <c r="NW23" s="71">
        <v>0</v>
      </c>
      <c r="NX23" s="71">
        <v>0</v>
      </c>
      <c r="NY23" s="71">
        <v>0</v>
      </c>
      <c r="NZ23" s="71">
        <v>0</v>
      </c>
      <c r="OA23" s="71">
        <v>0</v>
      </c>
      <c r="OB23" s="71">
        <v>1</v>
      </c>
      <c r="OC23" s="71">
        <v>0</v>
      </c>
      <c r="OD23" s="71">
        <v>0</v>
      </c>
      <c r="OE23" s="71">
        <v>0</v>
      </c>
      <c r="OF23" s="71">
        <v>0</v>
      </c>
      <c r="OG23" s="71">
        <v>1</v>
      </c>
      <c r="OH23" s="71">
        <v>0</v>
      </c>
      <c r="OI23" s="71">
        <v>1</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1</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1</v>
      </c>
      <c r="QZ23" s="71">
        <v>1</v>
      </c>
      <c r="RA23" s="71">
        <v>0</v>
      </c>
      <c r="RB23" s="71">
        <v>3</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17</v>
      </c>
      <c r="RT23" s="71">
        <v>1</v>
      </c>
      <c r="RU23" s="71">
        <v>1</v>
      </c>
      <c r="RV23" s="71">
        <v>0</v>
      </c>
      <c r="RW23" s="71">
        <v>3</v>
      </c>
      <c r="RX23" s="71">
        <v>0</v>
      </c>
      <c r="RY23" s="71">
        <v>0</v>
      </c>
      <c r="RZ23" s="71">
        <v>0</v>
      </c>
      <c r="SA23" s="71">
        <v>0</v>
      </c>
      <c r="SB23" s="71">
        <v>0</v>
      </c>
      <c r="SC23" s="71">
        <v>0</v>
      </c>
      <c r="SD23" s="71">
        <v>1</v>
      </c>
      <c r="SE23" s="71">
        <v>0</v>
      </c>
      <c r="SF23" s="71">
        <v>0</v>
      </c>
      <c r="SG23" s="71">
        <v>0</v>
      </c>
      <c r="SH23" s="71">
        <v>0</v>
      </c>
    </row>
    <row r="24" spans="1:502">
      <c r="A24" s="16" t="s">
        <v>1992</v>
      </c>
      <c r="B24" s="70">
        <v>16</v>
      </c>
      <c r="C24" s="70">
        <v>16</v>
      </c>
      <c r="D24" s="70">
        <v>1</v>
      </c>
      <c r="E24" s="70">
        <v>2019</v>
      </c>
      <c r="F24" s="70" t="s">
        <v>158</v>
      </c>
      <c r="G24" s="1073" t="s">
        <v>1976</v>
      </c>
      <c r="H24" s="70" t="s">
        <v>1977</v>
      </c>
      <c r="I24" s="1066"/>
      <c r="J24" s="73">
        <v>0</v>
      </c>
      <c r="K24" s="73">
        <v>0</v>
      </c>
      <c r="L24" s="73">
        <v>0</v>
      </c>
      <c r="M24" s="73">
        <v>0</v>
      </c>
      <c r="N24" s="73">
        <v>0</v>
      </c>
      <c r="O24" s="73">
        <v>0</v>
      </c>
      <c r="P24" s="73">
        <v>0</v>
      </c>
      <c r="Q24" s="73">
        <v>0</v>
      </c>
      <c r="R24" s="73">
        <v>17.012</v>
      </c>
      <c r="S24" s="73">
        <v>0</v>
      </c>
      <c r="T24" s="73">
        <v>0</v>
      </c>
      <c r="U24" s="73">
        <v>0</v>
      </c>
      <c r="V24" s="73">
        <v>0</v>
      </c>
      <c r="W24" s="73">
        <v>4.4260000000000002</v>
      </c>
      <c r="X24" s="73">
        <v>43.651000000000003</v>
      </c>
      <c r="Y24" s="73">
        <v>23.393000000000001</v>
      </c>
      <c r="Z24" s="73">
        <v>3.6259999999999999</v>
      </c>
      <c r="AA24" s="73">
        <v>76.037999999999997</v>
      </c>
      <c r="AB24" s="73">
        <v>0</v>
      </c>
      <c r="AC24" s="73">
        <v>0</v>
      </c>
      <c r="AD24" s="73">
        <v>0</v>
      </c>
      <c r="AE24" s="73">
        <v>112.38200000000001</v>
      </c>
      <c r="AF24" s="73">
        <v>0</v>
      </c>
      <c r="AG24" s="73">
        <v>10.965999999999999</v>
      </c>
      <c r="AH24" s="73">
        <v>0</v>
      </c>
      <c r="AI24" s="73">
        <v>0</v>
      </c>
      <c r="AJ24" s="73">
        <v>0</v>
      </c>
      <c r="AK24" s="73">
        <v>0</v>
      </c>
      <c r="AL24" s="73">
        <v>0</v>
      </c>
      <c r="AM24" s="73">
        <v>0</v>
      </c>
      <c r="AN24" s="73">
        <v>5.218</v>
      </c>
      <c r="AO24" s="73">
        <v>0</v>
      </c>
      <c r="AP24" s="73">
        <v>0</v>
      </c>
      <c r="AQ24" s="73">
        <v>0</v>
      </c>
      <c r="AR24" s="73">
        <v>0</v>
      </c>
      <c r="AS24" s="73">
        <v>5.0270000000000001</v>
      </c>
      <c r="AT24" s="73">
        <v>0</v>
      </c>
      <c r="AU24" s="73">
        <v>3.278</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7.7549999999999999</v>
      </c>
      <c r="BN24" s="73">
        <v>0</v>
      </c>
      <c r="BO24" s="73">
        <v>3.3580000000000001</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3.948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17.012</v>
      </c>
      <c r="DT24" s="73">
        <v>0</v>
      </c>
      <c r="DU24" s="73">
        <v>0</v>
      </c>
      <c r="DV24" s="73">
        <v>0</v>
      </c>
      <c r="DW24" s="73">
        <v>0</v>
      </c>
      <c r="DX24" s="73">
        <v>4.4260000000000002</v>
      </c>
      <c r="DY24" s="73">
        <v>43.651000000000003</v>
      </c>
      <c r="DZ24" s="73">
        <v>23.393000000000001</v>
      </c>
      <c r="EA24" s="73">
        <v>3.6259999999999999</v>
      </c>
      <c r="EB24" s="73">
        <v>76.037999999999997</v>
      </c>
      <c r="EC24" s="73">
        <v>0</v>
      </c>
      <c r="ED24" s="73">
        <v>0</v>
      </c>
      <c r="EE24" s="73">
        <v>0</v>
      </c>
      <c r="EF24" s="73">
        <v>112.38200000000001</v>
      </c>
      <c r="EG24" s="73">
        <v>0</v>
      </c>
      <c r="EH24" s="73">
        <v>10.965999999999999</v>
      </c>
      <c r="EI24" s="73">
        <v>0</v>
      </c>
      <c r="EJ24" s="73">
        <v>0</v>
      </c>
      <c r="EK24" s="73">
        <v>0</v>
      </c>
      <c r="EL24" s="73">
        <v>0</v>
      </c>
      <c r="EM24" s="73">
        <v>0</v>
      </c>
      <c r="EN24" s="73">
        <v>0</v>
      </c>
      <c r="EO24" s="73">
        <v>5.218</v>
      </c>
      <c r="EP24" s="73">
        <v>0</v>
      </c>
      <c r="EQ24" s="73">
        <v>0</v>
      </c>
      <c r="ER24" s="73">
        <v>0</v>
      </c>
      <c r="ES24" s="73">
        <v>0</v>
      </c>
      <c r="ET24" s="73">
        <v>5.0270000000000001</v>
      </c>
      <c r="EU24" s="73">
        <v>0</v>
      </c>
      <c r="EV24" s="73">
        <v>3.278</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7.7549999999999999</v>
      </c>
      <c r="FO24" s="73">
        <v>0</v>
      </c>
      <c r="FP24" s="73">
        <v>3.3580000000000001</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3.948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296.71199999999999</v>
      </c>
      <c r="HL24" s="73">
        <v>5.0270000000000001</v>
      </c>
      <c r="HM24" s="73">
        <v>3.278</v>
      </c>
      <c r="HN24" s="73">
        <v>0</v>
      </c>
      <c r="HO24" s="73">
        <v>11.113</v>
      </c>
      <c r="HP24" s="73">
        <v>0</v>
      </c>
      <c r="HQ24" s="73">
        <v>0</v>
      </c>
      <c r="HR24" s="73">
        <v>0</v>
      </c>
      <c r="HS24" s="73">
        <v>0</v>
      </c>
      <c r="HT24" s="73">
        <v>0</v>
      </c>
      <c r="HU24" s="73">
        <v>0</v>
      </c>
      <c r="HV24" s="73">
        <v>3.948</v>
      </c>
      <c r="HW24" s="73">
        <v>0</v>
      </c>
      <c r="HX24" s="73">
        <v>0</v>
      </c>
      <c r="HY24" s="73">
        <v>0</v>
      </c>
      <c r="HZ24" s="73">
        <v>0</v>
      </c>
      <c r="IA24" s="73">
        <v>0</v>
      </c>
      <c r="IB24" s="73">
        <v>0</v>
      </c>
      <c r="IC24" s="73">
        <v>0</v>
      </c>
      <c r="ID24" s="73">
        <v>0</v>
      </c>
      <c r="IE24" s="73">
        <v>0</v>
      </c>
      <c r="IF24" s="73">
        <v>296.71199999999999</v>
      </c>
      <c r="IG24" s="73">
        <v>5.0270000000000001</v>
      </c>
      <c r="IH24" s="73">
        <v>3.278</v>
      </c>
      <c r="II24" s="73">
        <v>0</v>
      </c>
      <c r="IJ24" s="73">
        <v>11.113</v>
      </c>
      <c r="IK24" s="73">
        <v>0</v>
      </c>
      <c r="IL24" s="73">
        <v>0</v>
      </c>
      <c r="IM24" s="73">
        <v>0</v>
      </c>
      <c r="IN24" s="73">
        <v>0</v>
      </c>
      <c r="IO24" s="73">
        <v>0</v>
      </c>
      <c r="IP24" s="73">
        <v>0</v>
      </c>
      <c r="IQ24" s="73">
        <v>3.948</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1</v>
      </c>
      <c r="JL24" s="71">
        <v>3</v>
      </c>
      <c r="JM24" s="71">
        <v>1</v>
      </c>
      <c r="JN24" s="71">
        <v>3</v>
      </c>
      <c r="JO24" s="71">
        <v>0</v>
      </c>
      <c r="JP24" s="71">
        <v>0</v>
      </c>
      <c r="JQ24" s="71">
        <v>0</v>
      </c>
      <c r="JR24" s="71">
        <v>2</v>
      </c>
      <c r="JS24" s="71">
        <v>0</v>
      </c>
      <c r="JT24" s="71">
        <v>2</v>
      </c>
      <c r="JU24" s="71">
        <v>0</v>
      </c>
      <c r="JV24" s="71">
        <v>0</v>
      </c>
      <c r="JW24" s="71">
        <v>0</v>
      </c>
      <c r="JX24" s="71">
        <v>0</v>
      </c>
      <c r="JY24" s="71">
        <v>0</v>
      </c>
      <c r="JZ24" s="71">
        <v>0</v>
      </c>
      <c r="KA24" s="71">
        <v>1</v>
      </c>
      <c r="KB24" s="71">
        <v>0</v>
      </c>
      <c r="KC24" s="71">
        <v>0</v>
      </c>
      <c r="KD24" s="71">
        <v>0</v>
      </c>
      <c r="KE24" s="71">
        <v>0</v>
      </c>
      <c r="KF24" s="71">
        <v>1</v>
      </c>
      <c r="KG24" s="71">
        <v>0</v>
      </c>
      <c r="KH24" s="71">
        <v>1</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1</v>
      </c>
      <c r="NL24" s="71">
        <v>1</v>
      </c>
      <c r="NM24" s="71">
        <v>3</v>
      </c>
      <c r="NN24" s="71">
        <v>1</v>
      </c>
      <c r="NO24" s="71">
        <v>3</v>
      </c>
      <c r="NP24" s="71">
        <v>0</v>
      </c>
      <c r="NQ24" s="71">
        <v>0</v>
      </c>
      <c r="NR24" s="71">
        <v>0</v>
      </c>
      <c r="NS24" s="71">
        <v>2</v>
      </c>
      <c r="NT24" s="71">
        <v>0</v>
      </c>
      <c r="NU24" s="71">
        <v>2</v>
      </c>
      <c r="NV24" s="71">
        <v>0</v>
      </c>
      <c r="NW24" s="71">
        <v>0</v>
      </c>
      <c r="NX24" s="71">
        <v>0</v>
      </c>
      <c r="NY24" s="71">
        <v>0</v>
      </c>
      <c r="NZ24" s="71">
        <v>0</v>
      </c>
      <c r="OA24" s="71">
        <v>0</v>
      </c>
      <c r="OB24" s="71">
        <v>1</v>
      </c>
      <c r="OC24" s="71">
        <v>0</v>
      </c>
      <c r="OD24" s="71">
        <v>0</v>
      </c>
      <c r="OE24" s="71">
        <v>0</v>
      </c>
      <c r="OF24" s="71">
        <v>0</v>
      </c>
      <c r="OG24" s="71">
        <v>1</v>
      </c>
      <c r="OH24" s="71">
        <v>0</v>
      </c>
      <c r="OI24" s="71">
        <v>1</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17</v>
      </c>
      <c r="QY24" s="71">
        <v>1</v>
      </c>
      <c r="QZ24" s="71">
        <v>1</v>
      </c>
      <c r="RA24" s="71">
        <v>0</v>
      </c>
      <c r="RB24" s="71">
        <v>3</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17</v>
      </c>
      <c r="RT24" s="71">
        <v>1</v>
      </c>
      <c r="RU24" s="71">
        <v>1</v>
      </c>
      <c r="RV24" s="71">
        <v>0</v>
      </c>
      <c r="RW24" s="71">
        <v>3</v>
      </c>
      <c r="RX24" s="71">
        <v>0</v>
      </c>
      <c r="RY24" s="71">
        <v>0</v>
      </c>
      <c r="RZ24" s="71">
        <v>0</v>
      </c>
      <c r="SA24" s="71">
        <v>0</v>
      </c>
      <c r="SB24" s="71">
        <v>0</v>
      </c>
      <c r="SC24" s="71">
        <v>0</v>
      </c>
      <c r="SD24" s="71">
        <v>1</v>
      </c>
      <c r="SE24" s="71">
        <v>0</v>
      </c>
      <c r="SF24" s="71">
        <v>0</v>
      </c>
      <c r="SG24" s="71">
        <v>0</v>
      </c>
      <c r="SH24" s="71">
        <v>0</v>
      </c>
    </row>
    <row r="25" spans="1:502">
      <c r="A25" s="16" t="s">
        <v>1993</v>
      </c>
      <c r="B25" s="70">
        <v>17</v>
      </c>
      <c r="C25" s="70">
        <v>17</v>
      </c>
      <c r="D25" s="70">
        <v>1</v>
      </c>
      <c r="E25" s="70">
        <v>2020</v>
      </c>
      <c r="F25" s="70" t="s">
        <v>159</v>
      </c>
      <c r="G25" s="1073" t="s">
        <v>1976</v>
      </c>
      <c r="H25" s="70" t="s">
        <v>1977</v>
      </c>
      <c r="I25" s="1066"/>
      <c r="J25" s="73">
        <v>0</v>
      </c>
      <c r="K25" s="73">
        <v>0</v>
      </c>
      <c r="L25" s="73">
        <v>0</v>
      </c>
      <c r="M25" s="73">
        <v>0</v>
      </c>
      <c r="N25" s="73">
        <v>0</v>
      </c>
      <c r="O25" s="73">
        <v>0</v>
      </c>
      <c r="P25" s="73">
        <v>0</v>
      </c>
      <c r="Q25" s="73">
        <v>0</v>
      </c>
      <c r="R25" s="73">
        <v>17.271000000000001</v>
      </c>
      <c r="S25" s="73">
        <v>0</v>
      </c>
      <c r="T25" s="73">
        <v>0</v>
      </c>
      <c r="U25" s="73">
        <v>0</v>
      </c>
      <c r="V25" s="73">
        <v>0</v>
      </c>
      <c r="W25" s="73">
        <v>4.7969999999999997</v>
      </c>
      <c r="X25" s="73">
        <v>39.661000000000001</v>
      </c>
      <c r="Y25" s="73">
        <v>21.954999999999998</v>
      </c>
      <c r="Z25" s="73">
        <v>3.6520000000000001</v>
      </c>
      <c r="AA25" s="73">
        <v>66.073999999999998</v>
      </c>
      <c r="AB25" s="73">
        <v>0</v>
      </c>
      <c r="AC25" s="73">
        <v>0</v>
      </c>
      <c r="AD25" s="73">
        <v>0</v>
      </c>
      <c r="AE25" s="73">
        <v>118.816</v>
      </c>
      <c r="AF25" s="73">
        <v>0</v>
      </c>
      <c r="AG25" s="73">
        <v>10.329000000000001</v>
      </c>
      <c r="AH25" s="73">
        <v>0</v>
      </c>
      <c r="AI25" s="73">
        <v>0</v>
      </c>
      <c r="AJ25" s="73">
        <v>0</v>
      </c>
      <c r="AK25" s="73">
        <v>0</v>
      </c>
      <c r="AL25" s="73">
        <v>0</v>
      </c>
      <c r="AM25" s="73">
        <v>0</v>
      </c>
      <c r="AN25" s="73">
        <v>4.3940000000000001</v>
      </c>
      <c r="AO25" s="73">
        <v>0</v>
      </c>
      <c r="AP25" s="73">
        <v>0</v>
      </c>
      <c r="AQ25" s="73">
        <v>0</v>
      </c>
      <c r="AR25" s="73">
        <v>0</v>
      </c>
      <c r="AS25" s="73">
        <v>3.8519999999999999</v>
      </c>
      <c r="AT25" s="73">
        <v>0</v>
      </c>
      <c r="AU25" s="73">
        <v>3.2280000000000002</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6.9480000000000004</v>
      </c>
      <c r="BN25" s="73">
        <v>0</v>
      </c>
      <c r="BO25" s="73">
        <v>3.4820000000000002</v>
      </c>
      <c r="BP25" s="73">
        <v>0</v>
      </c>
      <c r="BQ25" s="73">
        <v>0</v>
      </c>
      <c r="BR25" s="73">
        <v>0</v>
      </c>
      <c r="BS25" s="73">
        <v>0</v>
      </c>
      <c r="BT25" s="73">
        <v>0</v>
      </c>
      <c r="BU25" s="73">
        <v>0</v>
      </c>
      <c r="BV25" s="73">
        <v>0</v>
      </c>
      <c r="BW25" s="73">
        <v>0</v>
      </c>
      <c r="BX25" s="73">
        <v>0</v>
      </c>
      <c r="BY25" s="73">
        <v>0</v>
      </c>
      <c r="BZ25" s="73">
        <v>3.1150000000000002</v>
      </c>
      <c r="CA25" s="73">
        <v>0</v>
      </c>
      <c r="CB25" s="73">
        <v>0</v>
      </c>
      <c r="CC25" s="73">
        <v>0</v>
      </c>
      <c r="CD25" s="73">
        <v>0</v>
      </c>
      <c r="CE25" s="73">
        <v>0</v>
      </c>
      <c r="CF25" s="73">
        <v>0</v>
      </c>
      <c r="CG25" s="73">
        <v>0</v>
      </c>
      <c r="CH25" s="73">
        <v>0</v>
      </c>
      <c r="CI25" s="73">
        <v>0</v>
      </c>
      <c r="CJ25" s="73">
        <v>0</v>
      </c>
      <c r="CK25" s="73">
        <v>0</v>
      </c>
      <c r="CL25" s="73">
        <v>0</v>
      </c>
      <c r="CM25" s="73">
        <v>0</v>
      </c>
      <c r="CN25" s="73">
        <v>3.7290000000000001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17.271000000000001</v>
      </c>
      <c r="DT25" s="73">
        <v>0</v>
      </c>
      <c r="DU25" s="73">
        <v>0</v>
      </c>
      <c r="DV25" s="73">
        <v>0</v>
      </c>
      <c r="DW25" s="73">
        <v>0</v>
      </c>
      <c r="DX25" s="73">
        <v>4.7969999999999997</v>
      </c>
      <c r="DY25" s="73">
        <v>39.661000000000001</v>
      </c>
      <c r="DZ25" s="73">
        <v>21.954999999999998</v>
      </c>
      <c r="EA25" s="73">
        <v>3.6520000000000001</v>
      </c>
      <c r="EB25" s="73">
        <v>66.073999999999998</v>
      </c>
      <c r="EC25" s="73">
        <v>0</v>
      </c>
      <c r="ED25" s="73">
        <v>0</v>
      </c>
      <c r="EE25" s="73">
        <v>0</v>
      </c>
      <c r="EF25" s="73">
        <v>118.816</v>
      </c>
      <c r="EG25" s="73">
        <v>0</v>
      </c>
      <c r="EH25" s="73">
        <v>10.329000000000001</v>
      </c>
      <c r="EI25" s="73">
        <v>0</v>
      </c>
      <c r="EJ25" s="73">
        <v>0</v>
      </c>
      <c r="EK25" s="73">
        <v>0</v>
      </c>
      <c r="EL25" s="73">
        <v>0</v>
      </c>
      <c r="EM25" s="73">
        <v>0</v>
      </c>
      <c r="EN25" s="73">
        <v>0</v>
      </c>
      <c r="EO25" s="73">
        <v>4.3940000000000001</v>
      </c>
      <c r="EP25" s="73">
        <v>0</v>
      </c>
      <c r="EQ25" s="73">
        <v>0</v>
      </c>
      <c r="ER25" s="73">
        <v>0</v>
      </c>
      <c r="ES25" s="73">
        <v>0</v>
      </c>
      <c r="ET25" s="73">
        <v>3.8519999999999999</v>
      </c>
      <c r="EU25" s="73">
        <v>0</v>
      </c>
      <c r="EV25" s="73">
        <v>3.2280000000000002</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6.9480000000000004</v>
      </c>
      <c r="FO25" s="73">
        <v>0</v>
      </c>
      <c r="FP25" s="73">
        <v>3.4820000000000002</v>
      </c>
      <c r="FQ25" s="73">
        <v>0</v>
      </c>
      <c r="FR25" s="73">
        <v>0</v>
      </c>
      <c r="FS25" s="73">
        <v>0</v>
      </c>
      <c r="FT25" s="73">
        <v>0</v>
      </c>
      <c r="FU25" s="73">
        <v>0</v>
      </c>
      <c r="FV25" s="73">
        <v>0</v>
      </c>
      <c r="FW25" s="73">
        <v>0</v>
      </c>
      <c r="FX25" s="73">
        <v>0</v>
      </c>
      <c r="FY25" s="73">
        <v>0</v>
      </c>
      <c r="FZ25" s="73">
        <v>0</v>
      </c>
      <c r="GA25" s="73">
        <v>3.1150000000000002</v>
      </c>
      <c r="GB25" s="73">
        <v>0</v>
      </c>
      <c r="GC25" s="73">
        <v>0</v>
      </c>
      <c r="GD25" s="73">
        <v>0</v>
      </c>
      <c r="GE25" s="73">
        <v>0</v>
      </c>
      <c r="GF25" s="73">
        <v>0</v>
      </c>
      <c r="GG25" s="73">
        <v>0</v>
      </c>
      <c r="GH25" s="73">
        <v>0</v>
      </c>
      <c r="GI25" s="73">
        <v>0</v>
      </c>
      <c r="GJ25" s="73">
        <v>0</v>
      </c>
      <c r="GK25" s="73">
        <v>0</v>
      </c>
      <c r="GL25" s="73">
        <v>0</v>
      </c>
      <c r="GM25" s="73">
        <v>0</v>
      </c>
      <c r="GN25" s="73">
        <v>0</v>
      </c>
      <c r="GO25" s="73">
        <v>3.7290000000000001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286.94900000000001</v>
      </c>
      <c r="HL25" s="73">
        <v>3.8519999999999999</v>
      </c>
      <c r="HM25" s="73">
        <v>3.2280000000000002</v>
      </c>
      <c r="HN25" s="73">
        <v>0</v>
      </c>
      <c r="HO25" s="73">
        <v>10.43</v>
      </c>
      <c r="HP25" s="73">
        <v>0</v>
      </c>
      <c r="HQ25" s="73">
        <v>3.1150000000000002</v>
      </c>
      <c r="HR25" s="73">
        <v>0</v>
      </c>
      <c r="HS25" s="73">
        <v>0</v>
      </c>
      <c r="HT25" s="73">
        <v>0</v>
      </c>
      <c r="HU25" s="73">
        <v>0</v>
      </c>
      <c r="HV25" s="73">
        <v>3.7290000000000001</v>
      </c>
      <c r="HW25" s="73">
        <v>0</v>
      </c>
      <c r="HX25" s="73">
        <v>0</v>
      </c>
      <c r="HY25" s="73">
        <v>0</v>
      </c>
      <c r="HZ25" s="73">
        <v>0</v>
      </c>
      <c r="IA25" s="73">
        <v>0</v>
      </c>
      <c r="IB25" s="73">
        <v>0</v>
      </c>
      <c r="IC25" s="73">
        <v>0</v>
      </c>
      <c r="ID25" s="73">
        <v>0</v>
      </c>
      <c r="IE25" s="73">
        <v>0</v>
      </c>
      <c r="IF25" s="73">
        <v>286.94900000000001</v>
      </c>
      <c r="IG25" s="73">
        <v>3.8519999999999999</v>
      </c>
      <c r="IH25" s="73">
        <v>3.2280000000000002</v>
      </c>
      <c r="II25" s="73">
        <v>0</v>
      </c>
      <c r="IJ25" s="73">
        <v>10.43</v>
      </c>
      <c r="IK25" s="73">
        <v>0</v>
      </c>
      <c r="IL25" s="73">
        <v>3.1150000000000002</v>
      </c>
      <c r="IM25" s="73">
        <v>0</v>
      </c>
      <c r="IN25" s="73">
        <v>0</v>
      </c>
      <c r="IO25" s="73">
        <v>0</v>
      </c>
      <c r="IP25" s="73">
        <v>0</v>
      </c>
      <c r="IQ25" s="73">
        <v>3.7290000000000001</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1</v>
      </c>
      <c r="JL25" s="71">
        <v>3</v>
      </c>
      <c r="JM25" s="71">
        <v>1</v>
      </c>
      <c r="JN25" s="71">
        <v>3</v>
      </c>
      <c r="JO25" s="71">
        <v>0</v>
      </c>
      <c r="JP25" s="71">
        <v>0</v>
      </c>
      <c r="JQ25" s="71">
        <v>0</v>
      </c>
      <c r="JR25" s="71">
        <v>2</v>
      </c>
      <c r="JS25" s="71">
        <v>0</v>
      </c>
      <c r="JT25" s="71">
        <v>2</v>
      </c>
      <c r="JU25" s="71">
        <v>0</v>
      </c>
      <c r="JV25" s="71">
        <v>0</v>
      </c>
      <c r="JW25" s="71">
        <v>0</v>
      </c>
      <c r="JX25" s="71">
        <v>0</v>
      </c>
      <c r="JY25" s="71">
        <v>0</v>
      </c>
      <c r="JZ25" s="71">
        <v>0</v>
      </c>
      <c r="KA25" s="71">
        <v>1</v>
      </c>
      <c r="KB25" s="71">
        <v>0</v>
      </c>
      <c r="KC25" s="71">
        <v>0</v>
      </c>
      <c r="KD25" s="71">
        <v>0</v>
      </c>
      <c r="KE25" s="71">
        <v>0</v>
      </c>
      <c r="KF25" s="71">
        <v>1</v>
      </c>
      <c r="KG25" s="71">
        <v>0</v>
      </c>
      <c r="KH25" s="71">
        <v>1</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1</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1</v>
      </c>
      <c r="NM25" s="71">
        <v>3</v>
      </c>
      <c r="NN25" s="71">
        <v>1</v>
      </c>
      <c r="NO25" s="71">
        <v>3</v>
      </c>
      <c r="NP25" s="71">
        <v>0</v>
      </c>
      <c r="NQ25" s="71">
        <v>0</v>
      </c>
      <c r="NR25" s="71">
        <v>0</v>
      </c>
      <c r="NS25" s="71">
        <v>2</v>
      </c>
      <c r="NT25" s="71">
        <v>0</v>
      </c>
      <c r="NU25" s="71">
        <v>2</v>
      </c>
      <c r="NV25" s="71">
        <v>0</v>
      </c>
      <c r="NW25" s="71">
        <v>0</v>
      </c>
      <c r="NX25" s="71">
        <v>0</v>
      </c>
      <c r="NY25" s="71">
        <v>0</v>
      </c>
      <c r="NZ25" s="71">
        <v>0</v>
      </c>
      <c r="OA25" s="71">
        <v>0</v>
      </c>
      <c r="OB25" s="71">
        <v>1</v>
      </c>
      <c r="OC25" s="71">
        <v>0</v>
      </c>
      <c r="OD25" s="71">
        <v>0</v>
      </c>
      <c r="OE25" s="71">
        <v>0</v>
      </c>
      <c r="OF25" s="71">
        <v>0</v>
      </c>
      <c r="OG25" s="71">
        <v>1</v>
      </c>
      <c r="OH25" s="71">
        <v>0</v>
      </c>
      <c r="OI25" s="71">
        <v>1</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1</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1</v>
      </c>
      <c r="QZ25" s="71">
        <v>1</v>
      </c>
      <c r="RA25" s="71">
        <v>0</v>
      </c>
      <c r="RB25" s="71">
        <v>3</v>
      </c>
      <c r="RC25" s="71">
        <v>0</v>
      </c>
      <c r="RD25" s="71">
        <v>1</v>
      </c>
      <c r="RE25" s="71">
        <v>0</v>
      </c>
      <c r="RF25" s="71">
        <v>0</v>
      </c>
      <c r="RG25" s="71">
        <v>0</v>
      </c>
      <c r="RH25" s="71">
        <v>0</v>
      </c>
      <c r="RI25" s="71">
        <v>1</v>
      </c>
      <c r="RJ25" s="71">
        <v>0</v>
      </c>
      <c r="RK25" s="71">
        <v>0</v>
      </c>
      <c r="RL25" s="71">
        <v>0</v>
      </c>
      <c r="RM25" s="71">
        <v>0</v>
      </c>
      <c r="RN25" s="71">
        <v>0</v>
      </c>
      <c r="RO25" s="71">
        <v>0</v>
      </c>
      <c r="RP25" s="71">
        <v>0</v>
      </c>
      <c r="RQ25" s="71">
        <v>0</v>
      </c>
      <c r="RR25" s="71">
        <v>0</v>
      </c>
      <c r="RS25" s="71">
        <v>17</v>
      </c>
      <c r="RT25" s="71">
        <v>1</v>
      </c>
      <c r="RU25" s="71">
        <v>1</v>
      </c>
      <c r="RV25" s="71">
        <v>0</v>
      </c>
      <c r="RW25" s="71">
        <v>3</v>
      </c>
      <c r="RX25" s="71">
        <v>0</v>
      </c>
      <c r="RY25" s="71">
        <v>1</v>
      </c>
      <c r="RZ25" s="71">
        <v>0</v>
      </c>
      <c r="SA25" s="71">
        <v>0</v>
      </c>
      <c r="SB25" s="71">
        <v>0</v>
      </c>
      <c r="SC25" s="71">
        <v>0</v>
      </c>
      <c r="SD25" s="71">
        <v>1</v>
      </c>
      <c r="SE25" s="71">
        <v>0</v>
      </c>
      <c r="SF25" s="71">
        <v>0</v>
      </c>
      <c r="SG25" s="71">
        <v>0</v>
      </c>
      <c r="SH25" s="71">
        <v>0</v>
      </c>
    </row>
    <row r="26" spans="1:502">
      <c r="A26" s="16" t="s">
        <v>1994</v>
      </c>
      <c r="B26" s="70">
        <v>18</v>
      </c>
      <c r="C26" s="70">
        <v>18</v>
      </c>
      <c r="D26" s="70">
        <v>1</v>
      </c>
      <c r="E26" s="70">
        <v>2021</v>
      </c>
      <c r="F26" s="70" t="s">
        <v>160</v>
      </c>
      <c r="G26" s="1073" t="s">
        <v>1976</v>
      </c>
      <c r="H26" s="70" t="s">
        <v>1977</v>
      </c>
      <c r="I26" s="1066"/>
      <c r="J26" s="73">
        <v>0</v>
      </c>
      <c r="K26" s="73">
        <v>0</v>
      </c>
      <c r="L26" s="73">
        <v>0</v>
      </c>
      <c r="M26" s="73">
        <v>0</v>
      </c>
      <c r="N26" s="73">
        <v>0</v>
      </c>
      <c r="O26" s="73">
        <v>0</v>
      </c>
      <c r="P26" s="73">
        <v>0</v>
      </c>
      <c r="Q26" s="73">
        <v>0</v>
      </c>
      <c r="R26" s="73">
        <v>18.285</v>
      </c>
      <c r="S26" s="73">
        <v>0</v>
      </c>
      <c r="T26" s="73">
        <v>0</v>
      </c>
      <c r="U26" s="73">
        <v>0</v>
      </c>
      <c r="V26" s="73">
        <v>0</v>
      </c>
      <c r="W26" s="73">
        <v>4.9720000000000004</v>
      </c>
      <c r="X26" s="73">
        <v>36.201999999999998</v>
      </c>
      <c r="Y26" s="73">
        <v>21.494</v>
      </c>
      <c r="Z26" s="73">
        <v>4.1470000000000002</v>
      </c>
      <c r="AA26" s="73">
        <v>66.522000000000006</v>
      </c>
      <c r="AB26" s="73">
        <v>0</v>
      </c>
      <c r="AC26" s="73">
        <v>0</v>
      </c>
      <c r="AD26" s="73">
        <v>0</v>
      </c>
      <c r="AE26" s="73">
        <v>116.30200000000001</v>
      </c>
      <c r="AF26" s="73">
        <v>0</v>
      </c>
      <c r="AG26" s="73">
        <v>11.398</v>
      </c>
      <c r="AH26" s="73">
        <v>0</v>
      </c>
      <c r="AI26" s="73">
        <v>0</v>
      </c>
      <c r="AJ26" s="73">
        <v>0</v>
      </c>
      <c r="AK26" s="73">
        <v>0</v>
      </c>
      <c r="AL26" s="73">
        <v>0</v>
      </c>
      <c r="AM26" s="73">
        <v>0</v>
      </c>
      <c r="AN26" s="73">
        <v>4.3769999999999998</v>
      </c>
      <c r="AO26" s="73">
        <v>0</v>
      </c>
      <c r="AP26" s="73">
        <v>0</v>
      </c>
      <c r="AQ26" s="73">
        <v>0</v>
      </c>
      <c r="AR26" s="73">
        <v>0</v>
      </c>
      <c r="AS26" s="73">
        <v>3.8559999999999999</v>
      </c>
      <c r="AT26" s="73">
        <v>0</v>
      </c>
      <c r="AU26" s="73">
        <v>3.1760000000000002</v>
      </c>
      <c r="AV26" s="73">
        <v>0</v>
      </c>
      <c r="AW26" s="73">
        <v>0</v>
      </c>
      <c r="AX26" s="73">
        <v>0</v>
      </c>
      <c r="AY26" s="73">
        <v>0</v>
      </c>
      <c r="AZ26" s="73">
        <v>0</v>
      </c>
      <c r="BA26" s="73">
        <v>0</v>
      </c>
      <c r="BB26" s="73">
        <v>0</v>
      </c>
      <c r="BC26" s="73">
        <v>0</v>
      </c>
      <c r="BD26" s="73">
        <v>2.7559999999999998</v>
      </c>
      <c r="BE26" s="73">
        <v>0</v>
      </c>
      <c r="BF26" s="73">
        <v>0</v>
      </c>
      <c r="BG26" s="73">
        <v>0</v>
      </c>
      <c r="BH26" s="73">
        <v>0</v>
      </c>
      <c r="BI26" s="73">
        <v>0</v>
      </c>
      <c r="BJ26" s="73">
        <v>0</v>
      </c>
      <c r="BK26" s="73">
        <v>0</v>
      </c>
      <c r="BL26" s="73">
        <v>0</v>
      </c>
      <c r="BM26" s="73">
        <v>10.701000000000001</v>
      </c>
      <c r="BN26" s="73">
        <v>0</v>
      </c>
      <c r="BO26" s="73">
        <v>3.5129999999999999</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4.0540000000000003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18.285</v>
      </c>
      <c r="DT26" s="73">
        <v>0</v>
      </c>
      <c r="DU26" s="73">
        <v>0</v>
      </c>
      <c r="DV26" s="73">
        <v>0</v>
      </c>
      <c r="DW26" s="73">
        <v>0</v>
      </c>
      <c r="DX26" s="73">
        <v>4.9720000000000004</v>
      </c>
      <c r="DY26" s="73">
        <v>36.201999999999998</v>
      </c>
      <c r="DZ26" s="73">
        <v>21.494</v>
      </c>
      <c r="EA26" s="73">
        <v>4.1470000000000002</v>
      </c>
      <c r="EB26" s="73">
        <v>66.522000000000006</v>
      </c>
      <c r="EC26" s="73">
        <v>0</v>
      </c>
      <c r="ED26" s="73">
        <v>0</v>
      </c>
      <c r="EE26" s="73">
        <v>0</v>
      </c>
      <c r="EF26" s="73">
        <v>116.30200000000001</v>
      </c>
      <c r="EG26" s="73">
        <v>0</v>
      </c>
      <c r="EH26" s="73">
        <v>11.398</v>
      </c>
      <c r="EI26" s="73">
        <v>0</v>
      </c>
      <c r="EJ26" s="73">
        <v>0</v>
      </c>
      <c r="EK26" s="73">
        <v>0</v>
      </c>
      <c r="EL26" s="73">
        <v>0</v>
      </c>
      <c r="EM26" s="73">
        <v>0</v>
      </c>
      <c r="EN26" s="73">
        <v>0</v>
      </c>
      <c r="EO26" s="73">
        <v>4.3769999999999998</v>
      </c>
      <c r="EP26" s="73">
        <v>0</v>
      </c>
      <c r="EQ26" s="73">
        <v>0</v>
      </c>
      <c r="ER26" s="73">
        <v>0</v>
      </c>
      <c r="ES26" s="73">
        <v>0</v>
      </c>
      <c r="ET26" s="73">
        <v>3.8559999999999999</v>
      </c>
      <c r="EU26" s="73">
        <v>0</v>
      </c>
      <c r="EV26" s="73">
        <v>3.1760000000000002</v>
      </c>
      <c r="EW26" s="73">
        <v>0</v>
      </c>
      <c r="EX26" s="73">
        <v>0</v>
      </c>
      <c r="EY26" s="73">
        <v>0</v>
      </c>
      <c r="EZ26" s="73">
        <v>0</v>
      </c>
      <c r="FA26" s="73">
        <v>0</v>
      </c>
      <c r="FB26" s="73">
        <v>0</v>
      </c>
      <c r="FC26" s="73">
        <v>0</v>
      </c>
      <c r="FD26" s="73">
        <v>0</v>
      </c>
      <c r="FE26" s="73">
        <v>2.7559999999999998</v>
      </c>
      <c r="FF26" s="73">
        <v>0</v>
      </c>
      <c r="FG26" s="73">
        <v>0</v>
      </c>
      <c r="FH26" s="73">
        <v>0</v>
      </c>
      <c r="FI26" s="73">
        <v>0</v>
      </c>
      <c r="FJ26" s="73">
        <v>0</v>
      </c>
      <c r="FK26" s="73">
        <v>0</v>
      </c>
      <c r="FL26" s="73">
        <v>0</v>
      </c>
      <c r="FM26" s="73">
        <v>0</v>
      </c>
      <c r="FN26" s="73">
        <v>10.701000000000001</v>
      </c>
      <c r="FO26" s="73">
        <v>0</v>
      </c>
      <c r="FP26" s="73">
        <v>3.5129999999999999</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4.0540000000000003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283.69900000000001</v>
      </c>
      <c r="HL26" s="73">
        <v>3.8559999999999999</v>
      </c>
      <c r="HM26" s="73">
        <v>3.1760000000000002</v>
      </c>
      <c r="HN26" s="73">
        <v>2.7559999999999998</v>
      </c>
      <c r="HO26" s="73">
        <v>14.214</v>
      </c>
      <c r="HP26" s="73">
        <v>0</v>
      </c>
      <c r="HQ26" s="73">
        <v>0</v>
      </c>
      <c r="HR26" s="73">
        <v>0</v>
      </c>
      <c r="HS26" s="73">
        <v>0</v>
      </c>
      <c r="HT26" s="73">
        <v>0</v>
      </c>
      <c r="HU26" s="73">
        <v>0</v>
      </c>
      <c r="HV26" s="73">
        <v>4.0540000000000003</v>
      </c>
      <c r="HW26" s="73">
        <v>0</v>
      </c>
      <c r="HX26" s="73">
        <v>0</v>
      </c>
      <c r="HY26" s="73">
        <v>0</v>
      </c>
      <c r="HZ26" s="73">
        <v>0</v>
      </c>
      <c r="IA26" s="73">
        <v>0</v>
      </c>
      <c r="IB26" s="73">
        <v>0</v>
      </c>
      <c r="IC26" s="73">
        <v>0</v>
      </c>
      <c r="ID26" s="73">
        <v>0</v>
      </c>
      <c r="IE26" s="73">
        <v>0</v>
      </c>
      <c r="IF26" s="73">
        <v>283.69900000000001</v>
      </c>
      <c r="IG26" s="73">
        <v>3.8559999999999999</v>
      </c>
      <c r="IH26" s="73">
        <v>3.1760000000000002</v>
      </c>
      <c r="II26" s="73">
        <v>2.7559999999999998</v>
      </c>
      <c r="IJ26" s="73">
        <v>14.214</v>
      </c>
      <c r="IK26" s="73">
        <v>0</v>
      </c>
      <c r="IL26" s="73">
        <v>0</v>
      </c>
      <c r="IM26" s="73">
        <v>0</v>
      </c>
      <c r="IN26" s="73">
        <v>0</v>
      </c>
      <c r="IO26" s="73">
        <v>0</v>
      </c>
      <c r="IP26" s="73">
        <v>0</v>
      </c>
      <c r="IQ26" s="73">
        <v>4.0540000000000003</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1</v>
      </c>
      <c r="JL26" s="71">
        <v>3</v>
      </c>
      <c r="JM26" s="71">
        <v>1</v>
      </c>
      <c r="JN26" s="71">
        <v>3</v>
      </c>
      <c r="JO26" s="71">
        <v>0</v>
      </c>
      <c r="JP26" s="71">
        <v>0</v>
      </c>
      <c r="JQ26" s="71">
        <v>0</v>
      </c>
      <c r="JR26" s="71">
        <v>2</v>
      </c>
      <c r="JS26" s="71">
        <v>0</v>
      </c>
      <c r="JT26" s="71">
        <v>2</v>
      </c>
      <c r="JU26" s="71">
        <v>0</v>
      </c>
      <c r="JV26" s="71">
        <v>0</v>
      </c>
      <c r="JW26" s="71">
        <v>0</v>
      </c>
      <c r="JX26" s="71">
        <v>0</v>
      </c>
      <c r="JY26" s="71">
        <v>0</v>
      </c>
      <c r="JZ26" s="71">
        <v>0</v>
      </c>
      <c r="KA26" s="71">
        <v>1</v>
      </c>
      <c r="KB26" s="71">
        <v>0</v>
      </c>
      <c r="KC26" s="71">
        <v>0</v>
      </c>
      <c r="KD26" s="71">
        <v>0</v>
      </c>
      <c r="KE26" s="71">
        <v>0</v>
      </c>
      <c r="KF26" s="71">
        <v>1</v>
      </c>
      <c r="KG26" s="71">
        <v>0</v>
      </c>
      <c r="KH26" s="71">
        <v>1</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3</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1</v>
      </c>
      <c r="NM26" s="71">
        <v>3</v>
      </c>
      <c r="NN26" s="71">
        <v>1</v>
      </c>
      <c r="NO26" s="71">
        <v>3</v>
      </c>
      <c r="NP26" s="71">
        <v>0</v>
      </c>
      <c r="NQ26" s="71">
        <v>0</v>
      </c>
      <c r="NR26" s="71">
        <v>0</v>
      </c>
      <c r="NS26" s="71">
        <v>2</v>
      </c>
      <c r="NT26" s="71">
        <v>0</v>
      </c>
      <c r="NU26" s="71">
        <v>2</v>
      </c>
      <c r="NV26" s="71">
        <v>0</v>
      </c>
      <c r="NW26" s="71">
        <v>0</v>
      </c>
      <c r="NX26" s="71">
        <v>0</v>
      </c>
      <c r="NY26" s="71">
        <v>0</v>
      </c>
      <c r="NZ26" s="71">
        <v>0</v>
      </c>
      <c r="OA26" s="71">
        <v>0</v>
      </c>
      <c r="OB26" s="71">
        <v>1</v>
      </c>
      <c r="OC26" s="71">
        <v>0</v>
      </c>
      <c r="OD26" s="71">
        <v>0</v>
      </c>
      <c r="OE26" s="71">
        <v>0</v>
      </c>
      <c r="OF26" s="71">
        <v>0</v>
      </c>
      <c r="OG26" s="71">
        <v>1</v>
      </c>
      <c r="OH26" s="71">
        <v>0</v>
      </c>
      <c r="OI26" s="71">
        <v>1</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3</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1</v>
      </c>
      <c r="QZ26" s="71">
        <v>1</v>
      </c>
      <c r="RA26" s="71">
        <v>1</v>
      </c>
      <c r="RB26" s="71">
        <v>4</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17</v>
      </c>
      <c r="RT26" s="71">
        <v>1</v>
      </c>
      <c r="RU26" s="71">
        <v>1</v>
      </c>
      <c r="RV26" s="71">
        <v>1</v>
      </c>
      <c r="RW26" s="71">
        <v>4</v>
      </c>
      <c r="RX26" s="71">
        <v>0</v>
      </c>
      <c r="RY26" s="71">
        <v>0</v>
      </c>
      <c r="RZ26" s="71">
        <v>0</v>
      </c>
      <c r="SA26" s="71">
        <v>0</v>
      </c>
      <c r="SB26" s="71">
        <v>0</v>
      </c>
      <c r="SC26" s="71">
        <v>0</v>
      </c>
      <c r="SD26" s="71">
        <v>1</v>
      </c>
      <c r="SE26" s="71">
        <v>0</v>
      </c>
      <c r="SF26" s="71">
        <v>0</v>
      </c>
      <c r="SG26" s="71">
        <v>0</v>
      </c>
      <c r="SH26" s="71">
        <v>0</v>
      </c>
    </row>
    <row r="27" spans="1:502">
      <c r="A27" s="16" t="s">
        <v>1995</v>
      </c>
      <c r="B27" s="70">
        <v>19</v>
      </c>
      <c r="C27" s="70">
        <v>19</v>
      </c>
      <c r="D27" s="70">
        <v>1</v>
      </c>
      <c r="E27" s="70">
        <v>2022</v>
      </c>
      <c r="F27" s="70" t="s">
        <v>161</v>
      </c>
      <c r="G27" s="1073" t="s">
        <v>1976</v>
      </c>
      <c r="H27" s="70" t="s">
        <v>1977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1996</v>
      </c>
      <c r="B28" s="70">
        <v>20</v>
      </c>
      <c r="C28" s="70">
        <v>20</v>
      </c>
      <c r="D28" s="70">
        <v>1</v>
      </c>
      <c r="E28" s="70">
        <v>2023</v>
      </c>
      <c r="F28" s="70" t="s">
        <v>1539</v>
      </c>
      <c r="G28" s="1073" t="s">
        <v>1976</v>
      </c>
      <c r="H28" s="70" t="s">
        <v>1977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1997</v>
      </c>
      <c r="B29" s="70">
        <v>21</v>
      </c>
      <c r="C29" s="70">
        <v>21</v>
      </c>
      <c r="D29" s="70">
        <v>1</v>
      </c>
      <c r="E29" s="70">
        <v>2024</v>
      </c>
      <c r="F29" s="70" t="s">
        <v>1554</v>
      </c>
      <c r="G29" s="1073" t="s">
        <v>1976</v>
      </c>
      <c r="H29" s="70" t="s">
        <v>1977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1976</v>
      </c>
      <c r="H30" s="70" t="s">
        <v>1977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1976</v>
      </c>
      <c r="H31" s="70" t="s">
        <v>1977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1976</v>
      </c>
      <c r="H32" s="70" t="s">
        <v>1977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1976</v>
      </c>
      <c r="H33" s="70" t="s">
        <v>1977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1976</v>
      </c>
      <c r="H34" s="70" t="s">
        <v>1977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1976</v>
      </c>
      <c r="H35" s="70" t="s">
        <v>1977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1976</v>
      </c>
      <c r="H6" s="77" t="s">
        <v>1977</v>
      </c>
      <c r="I6" s="77" t="s">
        <v>2520</v>
      </c>
      <c r="J6" s="77" t="s">
        <v>2521</v>
      </c>
      <c r="K6" s="1080">
        <v>7</v>
      </c>
      <c r="L6" s="1081">
        <v>14</v>
      </c>
      <c r="M6" s="1044"/>
      <c r="N6" s="988">
        <v>1</v>
      </c>
      <c r="O6" s="77" t="s">
        <v>1861</v>
      </c>
      <c r="P6" s="77" t="s">
        <v>1862</v>
      </c>
      <c r="Q6" s="77" t="s">
        <v>1501</v>
      </c>
      <c r="R6" s="16"/>
      <c r="S6" s="77">
        <v>1</v>
      </c>
      <c r="T6" s="77" t="s">
        <v>1976</v>
      </c>
      <c r="U6" s="77" t="s">
        <v>1977</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1976</v>
      </c>
      <c r="H10" s="77" t="s">
        <v>1977</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1976</v>
      </c>
      <c r="H12" s="77"/>
      <c r="I12" s="77" t="s">
        <v>1976</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久喜市</v>
      </c>
      <c r="K4" s="70" t="str">
        <f>HLOOKUP(K3,比較地域マスタ!$E$5:$L$6,2,0)</f>
        <v>11232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327.57343479345246</v>
      </c>
      <c r="BB5" s="29"/>
      <c r="BC5" s="17"/>
      <c r="BD5" s="1005">
        <f>SUM(BC6:BC8)</f>
        <v>320.03272317882812</v>
      </c>
      <c r="BE5" s="29"/>
      <c r="BF5" s="17"/>
      <c r="BG5" s="1005">
        <f>AK35</f>
        <v>235.85170396932506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306.09834841476493</v>
      </c>
      <c r="BA6" s="17"/>
      <c r="BB6" s="29"/>
      <c r="BC6" s="1005">
        <f>O32</f>
        <v>307.12080983471822</v>
      </c>
      <c r="BD6" s="17"/>
      <c r="BE6" s="29"/>
      <c r="BF6" s="1005">
        <f>AK36</f>
        <v>222.40413451126778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8.161542186505514</v>
      </c>
      <c r="BA7" s="17"/>
      <c r="BB7" s="29"/>
      <c r="BC7" s="1005">
        <f>O33</f>
        <v>7.3435931926555966</v>
      </c>
      <c r="BD7" s="17"/>
      <c r="BE7" s="29"/>
      <c r="BF7" s="1005">
        <f t="shared" ref="BF7:BF8" si="0">AK37</f>
        <v>6.3676487292399706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13.313544192182009</v>
      </c>
      <c r="BA8" s="17"/>
      <c r="BB8" s="29"/>
      <c r="BC8" s="1005">
        <f>O34</f>
        <v>5.5683201514543317</v>
      </c>
      <c r="BD8" s="17"/>
      <c r="BE8" s="29"/>
      <c r="BF8" s="1005">
        <f t="shared" si="0"/>
        <v>7.0799207288173029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909.32824511643366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163.9203519431241</v>
      </c>
      <c r="BA9" s="1005">
        <f>AZ9</f>
        <v>163.9203519431241</v>
      </c>
      <c r="BB9" s="29"/>
      <c r="BC9" s="1005">
        <f>O35</f>
        <v>202.71987910146601</v>
      </c>
      <c r="BD9" s="1005">
        <f>BC9</f>
        <v>202.71987910146601</v>
      </c>
      <c r="BE9" s="29"/>
      <c r="BF9" s="1005">
        <f>AK39</f>
        <v>169.60726818870856</v>
      </c>
      <c r="BG9" s="1005">
        <f>AK39</f>
        <v>169.60726818870856</v>
      </c>
      <c r="BH9" s="29"/>
    </row>
    <row r="10" spans="1:62" ht="17.100000000000001" customHeight="1" thickBot="1">
      <c r="B10" s="323"/>
      <c r="C10" s="324"/>
      <c r="D10" s="326"/>
      <c r="E10" s="326"/>
      <c r="F10" s="326"/>
      <c r="G10" s="325"/>
      <c r="H10" s="325"/>
      <c r="I10" s="326"/>
      <c r="J10" s="327"/>
      <c r="K10" s="334"/>
      <c r="L10" s="246" t="s">
        <v>114</v>
      </c>
      <c r="M10" s="246"/>
      <c r="N10" s="563"/>
      <c r="O10" s="906">
        <f>SUM(O11:O13)</f>
        <v>327.57343479345246</v>
      </c>
      <c r="P10" s="453">
        <f t="shared" ref="P10:P22" si="1">O10/$O$9</f>
        <v>0.36023673140331058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166.39567011828109</v>
      </c>
      <c r="BA10" s="1005">
        <f>AZ10</f>
        <v>166.39567011828109</v>
      </c>
      <c r="BB10" s="29"/>
      <c r="BC10" s="1005">
        <f>O36</f>
        <v>224.24240823590381</v>
      </c>
      <c r="BD10" s="1005">
        <f>BC10</f>
        <v>224.24240823590381</v>
      </c>
      <c r="BE10" s="29"/>
      <c r="BF10" s="1005">
        <f>AK40</f>
        <v>172.00325873847805</v>
      </c>
      <c r="BG10" s="1005">
        <f>AK40</f>
        <v>172.00325873847805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306.09834841476493</v>
      </c>
      <c r="P11" s="454">
        <f t="shared" si="1"/>
        <v>0.33662030191921621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239.95800237146557</v>
      </c>
      <c r="BB11" s="29"/>
      <c r="BC11" s="1005"/>
      <c r="BD11" s="1005">
        <f>SUM(BC12:BC14)</f>
        <v>229.13261072363193</v>
      </c>
      <c r="BE11" s="29"/>
      <c r="BF11" s="17"/>
      <c r="BG11" s="1005">
        <f>AK41</f>
        <v>197.46972622876655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8.161542186505514</v>
      </c>
      <c r="P12" s="454">
        <f t="shared" si="1"/>
        <v>8.9753532130308795E-3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230.82009724241288</v>
      </c>
      <c r="BA12" s="17"/>
      <c r="BB12" s="29"/>
      <c r="BC12" s="1005">
        <f>O38</f>
        <v>217.13038011172162</v>
      </c>
      <c r="BD12" s="17"/>
      <c r="BE12" s="29"/>
      <c r="BF12" s="1005">
        <f>AK42</f>
        <v>188.58114531814942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13.313544192182009</v>
      </c>
      <c r="P13" s="454">
        <f t="shared" si="1"/>
        <v>1.4641076271063477E-2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9.1379051290526707</v>
      </c>
      <c r="BA13" s="17"/>
      <c r="BB13" s="29"/>
      <c r="BC13" s="1005">
        <f>O41</f>
        <v>12.002230611910299</v>
      </c>
      <c r="BD13" s="17"/>
      <c r="BE13" s="29"/>
      <c r="BF13" s="1005">
        <f>AK45</f>
        <v>8.8885809106171312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163.9203519431241</v>
      </c>
      <c r="P14" s="453">
        <f t="shared" si="1"/>
        <v>0.18026532533599587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166.39567011828109</v>
      </c>
      <c r="P15" s="453">
        <f t="shared" si="1"/>
        <v>0.18298746466076746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11.480785890110541</v>
      </c>
      <c r="BA15" s="1005">
        <f>AZ15</f>
        <v>11.480785890110541</v>
      </c>
      <c r="BB15" s="29"/>
      <c r="BC15" s="1005">
        <f>O43</f>
        <v>9.0881878651242989</v>
      </c>
      <c r="BD15" s="1005">
        <f>BC15</f>
        <v>9.0881878651242989</v>
      </c>
      <c r="BE15" s="29"/>
      <c r="BF15" s="1005">
        <f>AK47</f>
        <v>8.7323381167225378</v>
      </c>
      <c r="BG15" s="1005">
        <f>AK47</f>
        <v>8.7323381167225378</v>
      </c>
      <c r="BH15" s="29"/>
    </row>
    <row r="16" spans="1:62" ht="17.100000000000001" customHeight="1" thickBot="1">
      <c r="B16" s="323"/>
      <c r="C16" s="324"/>
      <c r="D16" s="326"/>
      <c r="E16" s="326"/>
      <c r="F16" s="326"/>
      <c r="G16" s="325"/>
      <c r="H16" s="325"/>
      <c r="I16" s="326"/>
      <c r="J16" s="327"/>
      <c r="K16" s="335"/>
      <c r="L16" s="246" t="s">
        <v>128</v>
      </c>
      <c r="M16" s="344"/>
      <c r="N16" s="345"/>
      <c r="O16" s="906">
        <f>SUM(O18:O21)</f>
        <v>239.95800237146557</v>
      </c>
      <c r="P16" s="453">
        <f t="shared" si="1"/>
        <v>0.26388491027323197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230.82009724241288</v>
      </c>
      <c r="P17" s="454">
        <f t="shared" si="1"/>
        <v>0.25383583813879868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156.8031990676572</v>
      </c>
      <c r="P18" s="454">
        <f t="shared" si="1"/>
        <v>0.17243850051922621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74.016898174755696</v>
      </c>
      <c r="P19" s="454">
        <f t="shared" si="1"/>
        <v>8.1397337619572463E-2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9.1379051290526707</v>
      </c>
      <c r="P20" s="454">
        <f t="shared" si="1"/>
        <v>1.0049072134433281E-2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11.480785890110541</v>
      </c>
      <c r="P22" s="612">
        <f t="shared" si="1"/>
        <v>1.2625568326694283E-2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290.77363782391376</v>
      </c>
      <c r="AZ22" s="1005">
        <f t="shared" si="3"/>
        <v>282.83249440598252</v>
      </c>
      <c r="BA22" s="1005">
        <f t="shared" si="3"/>
        <v>276.57859225871482</v>
      </c>
      <c r="BB22" s="1005">
        <f t="shared" si="3"/>
        <v>299.06896711936236</v>
      </c>
      <c r="BC22" s="1005">
        <f t="shared" si="3"/>
        <v>320.03272317882812</v>
      </c>
      <c r="BD22" s="1005">
        <f t="shared" si="3"/>
        <v>299.94151736162019</v>
      </c>
      <c r="BE22" s="1005">
        <f t="shared" si="3"/>
        <v>376.54897018877699</v>
      </c>
      <c r="BF22" s="1005">
        <f t="shared" si="3"/>
        <v>278.09407326310679</v>
      </c>
      <c r="BG22" s="1005">
        <f t="shared" si="3"/>
        <v>297.22960529239708</v>
      </c>
      <c r="BH22" s="1005">
        <f t="shared" si="3"/>
        <v>292.842987434745</v>
      </c>
      <c r="BI22" s="1005">
        <f t="shared" si="3"/>
        <v>283.40999836137718</v>
      </c>
      <c r="BJ22" s="1005">
        <f t="shared" si="3"/>
        <v>276.84723222285288</v>
      </c>
      <c r="BK22" s="1005">
        <f t="shared" si="3"/>
        <v>264.58591419836642</v>
      </c>
      <c r="BL22" s="1005">
        <f t="shared" si="3"/>
        <v>235.85170396932506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157.41382065938859</v>
      </c>
      <c r="AZ23" s="1005">
        <f t="shared" ref="AZ23:BL23" si="4">Y39</f>
        <v>160.41139746240509</v>
      </c>
      <c r="BA23" s="1005">
        <f t="shared" si="4"/>
        <v>203.5444040560273</v>
      </c>
      <c r="BB23" s="1005">
        <f t="shared" si="4"/>
        <v>210.41713419831191</v>
      </c>
      <c r="BC23" s="1005">
        <f t="shared" si="4"/>
        <v>202.71987910146601</v>
      </c>
      <c r="BD23" s="1005">
        <f t="shared" si="4"/>
        <v>197.6863526564228</v>
      </c>
      <c r="BE23" s="1005">
        <f t="shared" si="4"/>
        <v>207.15764084670559</v>
      </c>
      <c r="BF23" s="1005">
        <f t="shared" si="4"/>
        <v>181.29705034605004</v>
      </c>
      <c r="BG23" s="1005">
        <f t="shared" si="4"/>
        <v>174.86896050689555</v>
      </c>
      <c r="BH23" s="1005">
        <f t="shared" si="4"/>
        <v>172.88834385964978</v>
      </c>
      <c r="BI23" s="1005">
        <f t="shared" si="4"/>
        <v>163.69985029467037</v>
      </c>
      <c r="BJ23" s="1005">
        <f t="shared" si="4"/>
        <v>155.34773446695348</v>
      </c>
      <c r="BK23" s="1005">
        <f t="shared" si="4"/>
        <v>176.09015480827941</v>
      </c>
      <c r="BL23" s="1005">
        <f t="shared" si="4"/>
        <v>169.60726818870856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172.66695197147081</v>
      </c>
      <c r="AZ24" s="1005">
        <f t="shared" ref="AZ24:BL24" si="5">Y40</f>
        <v>191.49794415316339</v>
      </c>
      <c r="BA24" s="1005">
        <f t="shared" si="5"/>
        <v>206.63309520218601</v>
      </c>
      <c r="BB24" s="1005">
        <f t="shared" si="5"/>
        <v>222.97859191464121</v>
      </c>
      <c r="BC24" s="1005">
        <f t="shared" si="5"/>
        <v>224.24240823590381</v>
      </c>
      <c r="BD24" s="1005">
        <f t="shared" si="5"/>
        <v>196.59315066488881</v>
      </c>
      <c r="BE24" s="1005">
        <f t="shared" si="5"/>
        <v>197.63711106878779</v>
      </c>
      <c r="BF24" s="1005">
        <f t="shared" si="5"/>
        <v>176.05890050339025</v>
      </c>
      <c r="BG24" s="1005">
        <f t="shared" si="5"/>
        <v>193.52868813488652</v>
      </c>
      <c r="BH24" s="1005">
        <f t="shared" si="5"/>
        <v>184.16141692842317</v>
      </c>
      <c r="BI24" s="1005">
        <f t="shared" si="5"/>
        <v>161.64519710959959</v>
      </c>
      <c r="BJ24" s="1005">
        <f t="shared" si="5"/>
        <v>170.0981369596598</v>
      </c>
      <c r="BK24" s="1005">
        <f t="shared" si="5"/>
        <v>168.58733903902018</v>
      </c>
      <c r="BL24" s="1005">
        <f t="shared" si="5"/>
        <v>172.00325873847805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229.87980836806079</v>
      </c>
      <c r="AZ25" s="1005">
        <f t="shared" ref="AZ25:BL25" si="6">Y41</f>
        <v>232.05717114770374</v>
      </c>
      <c r="BA25" s="1005">
        <f t="shared" si="6"/>
        <v>229.96764471700013</v>
      </c>
      <c r="BB25" s="1005">
        <f t="shared" si="6"/>
        <v>232.09960807653619</v>
      </c>
      <c r="BC25" s="1005">
        <f t="shared" si="6"/>
        <v>229.13261072363193</v>
      </c>
      <c r="BD25" s="1005">
        <f t="shared" si="6"/>
        <v>223.48636027497321</v>
      </c>
      <c r="BE25" s="1005">
        <f t="shared" si="6"/>
        <v>223.37008835191889</v>
      </c>
      <c r="BF25" s="1005">
        <f t="shared" si="6"/>
        <v>221.29999938455816</v>
      </c>
      <c r="BG25" s="1005">
        <f t="shared" si="6"/>
        <v>220.79024267462728</v>
      </c>
      <c r="BH25" s="1005">
        <f t="shared" si="6"/>
        <v>218.43561473145755</v>
      </c>
      <c r="BI25" s="1005">
        <f t="shared" si="6"/>
        <v>213.59790143291383</v>
      </c>
      <c r="BJ25" s="1005">
        <f t="shared" si="6"/>
        <v>193.14540234679637</v>
      </c>
      <c r="BK25" s="1005">
        <f t="shared" si="6"/>
        <v>191.638396552828</v>
      </c>
      <c r="BL25" s="1005">
        <f t="shared" si="6"/>
        <v>197.46972622876655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7.5122955446745676</v>
      </c>
      <c r="AZ26" s="1005">
        <f t="shared" si="7"/>
        <v>10.37457708812887</v>
      </c>
      <c r="BA26" s="1005">
        <f t="shared" si="7"/>
        <v>8.3402415018457976</v>
      </c>
      <c r="BB26" s="1005">
        <f t="shared" si="7"/>
        <v>8.5058557868770119</v>
      </c>
      <c r="BC26" s="1005">
        <f t="shared" si="7"/>
        <v>9.0881878651242989</v>
      </c>
      <c r="BD26" s="1005">
        <f t="shared" si="7"/>
        <v>9.9806615578141038</v>
      </c>
      <c r="BE26" s="1005">
        <f t="shared" si="7"/>
        <v>8.8556739603376684</v>
      </c>
      <c r="BF26" s="1005">
        <f t="shared" si="7"/>
        <v>10.866323344802806</v>
      </c>
      <c r="BG26" s="1005">
        <f t="shared" si="7"/>
        <v>9.103748655368527</v>
      </c>
      <c r="BH26" s="1005">
        <f t="shared" si="7"/>
        <v>9.291028293782885</v>
      </c>
      <c r="BI26" s="1005">
        <f t="shared" si="7"/>
        <v>9.6100036353814744</v>
      </c>
      <c r="BJ26" s="1005">
        <f t="shared" si="7"/>
        <v>11.19683727687868</v>
      </c>
      <c r="BK26" s="1005">
        <f t="shared" si="7"/>
        <v>8.1647577288855153</v>
      </c>
      <c r="BL26" s="1005">
        <f t="shared" si="7"/>
        <v>8.7323381167225378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858.24651436750855</v>
      </c>
      <c r="AZ27" s="1005">
        <f t="shared" si="8"/>
        <v>877.1735842573836</v>
      </c>
      <c r="BA27" s="1005">
        <f t="shared" si="8"/>
        <v>925.06397773577396</v>
      </c>
      <c r="BB27" s="1005">
        <f t="shared" si="8"/>
        <v>973.07015709572875</v>
      </c>
      <c r="BC27" s="1005">
        <f t="shared" si="8"/>
        <v>985.21580910495413</v>
      </c>
      <c r="BD27" s="1005">
        <f t="shared" si="8"/>
        <v>927.68804251571908</v>
      </c>
      <c r="BE27" s="1005">
        <f t="shared" si="8"/>
        <v>1013.569484416527</v>
      </c>
      <c r="BF27" s="1005">
        <f t="shared" si="8"/>
        <v>867.61634684190801</v>
      </c>
      <c r="BG27" s="1005">
        <f t="shared" si="8"/>
        <v>895.52124526417504</v>
      </c>
      <c r="BH27" s="1005">
        <f t="shared" si="8"/>
        <v>877.61939124805838</v>
      </c>
      <c r="BI27" s="1005">
        <f t="shared" si="8"/>
        <v>831.96295083394239</v>
      </c>
      <c r="BJ27" s="1005">
        <f t="shared" si="8"/>
        <v>806.63534327314119</v>
      </c>
      <c r="BK27" s="1005">
        <f t="shared" si="8"/>
        <v>809.06656232737953</v>
      </c>
      <c r="BL27" s="1005">
        <f t="shared" si="8"/>
        <v>783.66429524200066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985.21580910495413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320.03272317882812</v>
      </c>
      <c r="P31" s="453">
        <f t="shared" ref="P31:P43" si="9">O31/$O$30</f>
        <v>0.32483514801652491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307.12080983471822</v>
      </c>
      <c r="P32" s="454">
        <f t="shared" si="9"/>
        <v>0.31172947794425915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7.3435931926555966</v>
      </c>
      <c r="P33" s="454">
        <f t="shared" si="9"/>
        <v>7.4537914686195325E-3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5.5683201514543317</v>
      </c>
      <c r="P34" s="454">
        <f t="shared" si="9"/>
        <v>5.6518786036462631E-3</v>
      </c>
      <c r="Q34" s="328"/>
      <c r="R34" s="13"/>
      <c r="S34" s="323"/>
      <c r="T34" s="563" t="s">
        <v>112</v>
      </c>
      <c r="U34" s="332"/>
      <c r="V34" s="332"/>
      <c r="W34" s="332"/>
      <c r="X34" s="893">
        <f>X35+X39+X40+X41+X47</f>
        <v>858.24651436750855</v>
      </c>
      <c r="Y34" s="894">
        <f t="shared" ref="Y34:AK34" si="10">Y35+Y39+Y40+Y41+Y47</f>
        <v>877.1735842573836</v>
      </c>
      <c r="Z34" s="894">
        <f t="shared" si="10"/>
        <v>925.06397773577396</v>
      </c>
      <c r="AA34" s="894">
        <f t="shared" si="10"/>
        <v>973.07015709572875</v>
      </c>
      <c r="AB34" s="894">
        <f t="shared" si="10"/>
        <v>985.21580910495413</v>
      </c>
      <c r="AC34" s="894">
        <f t="shared" si="10"/>
        <v>927.68804251571908</v>
      </c>
      <c r="AD34" s="894">
        <f t="shared" si="10"/>
        <v>1013.569484416527</v>
      </c>
      <c r="AE34" s="894">
        <f t="shared" si="10"/>
        <v>867.61634684190801</v>
      </c>
      <c r="AF34" s="894">
        <f t="shared" si="10"/>
        <v>895.52124526417504</v>
      </c>
      <c r="AG34" s="894">
        <f t="shared" si="10"/>
        <v>877.61939124805838</v>
      </c>
      <c r="AH34" s="894">
        <f t="shared" si="10"/>
        <v>831.96295083394239</v>
      </c>
      <c r="AI34" s="894">
        <f t="shared" si="10"/>
        <v>806.63534327314119</v>
      </c>
      <c r="AJ34" s="894">
        <f t="shared" si="10"/>
        <v>809.06656232737953</v>
      </c>
      <c r="AK34" s="895">
        <f t="shared" si="10"/>
        <v>783.66429524200066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202.71987910146601</v>
      </c>
      <c r="P35" s="453">
        <f t="shared" si="9"/>
        <v>0.20576190234465722</v>
      </c>
      <c r="Q35" s="328"/>
      <c r="R35" s="13"/>
      <c r="S35" s="323"/>
      <c r="T35" s="334"/>
      <c r="U35" s="246" t="s">
        <v>114</v>
      </c>
      <c r="V35" s="344"/>
      <c r="W35" s="344"/>
      <c r="X35" s="896">
        <f>SUM(X36:X38)</f>
        <v>290.77363782391376</v>
      </c>
      <c r="Y35" s="897">
        <f t="shared" ref="Y35:AK35" si="11">SUM(Y36:Y38)</f>
        <v>282.83249440598252</v>
      </c>
      <c r="Z35" s="897">
        <f t="shared" si="11"/>
        <v>276.57859225871482</v>
      </c>
      <c r="AA35" s="897">
        <f t="shared" si="11"/>
        <v>299.06896711936236</v>
      </c>
      <c r="AB35" s="897">
        <f t="shared" si="11"/>
        <v>320.03272317882812</v>
      </c>
      <c r="AC35" s="897">
        <f t="shared" si="11"/>
        <v>299.94151736162019</v>
      </c>
      <c r="AD35" s="897">
        <f t="shared" si="11"/>
        <v>376.54897018877699</v>
      </c>
      <c r="AE35" s="897">
        <f t="shared" si="11"/>
        <v>278.09407326310679</v>
      </c>
      <c r="AF35" s="897">
        <f t="shared" si="11"/>
        <v>297.22960529239708</v>
      </c>
      <c r="AG35" s="897">
        <f t="shared" si="11"/>
        <v>292.842987434745</v>
      </c>
      <c r="AH35" s="897">
        <f t="shared" si="11"/>
        <v>283.40999836137718</v>
      </c>
      <c r="AI35" s="897">
        <f t="shared" si="11"/>
        <v>276.84723222285288</v>
      </c>
      <c r="AJ35" s="897">
        <f t="shared" si="11"/>
        <v>264.58591419836642</v>
      </c>
      <c r="AK35" s="898">
        <f t="shared" si="11"/>
        <v>235.85170396932506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224.24240823590381</v>
      </c>
      <c r="P36" s="453">
        <f t="shared" si="9"/>
        <v>0.22760739947892519</v>
      </c>
      <c r="Q36" s="328"/>
      <c r="R36" s="13"/>
      <c r="S36" s="356" t="s">
        <v>184</v>
      </c>
      <c r="T36" s="335"/>
      <c r="U36" s="346"/>
      <c r="V36" s="336" t="s">
        <v>184</v>
      </c>
      <c r="W36" s="357"/>
      <c r="X36" s="899">
        <f>VLOOKUP(年度マスタ!$K$4&amp;"_"&amp;X$33,データシート1!$A:$BT,MATCH("aa_"&amp;$S36,データシート1!$A$1:$BT$1,0),0)</f>
        <v>276.44217200694698</v>
      </c>
      <c r="Y36" s="900">
        <f>VLOOKUP(年度マスタ!$K$4&amp;"_"&amp;Y$33,データシート1!$A:$BT,MATCH("aa_"&amp;$S36,データシート1!$A$1:$BT$1,0),0)</f>
        <v>267.22889773930859</v>
      </c>
      <c r="Z36" s="900">
        <f>VLOOKUP(年度マスタ!$K$4&amp;"_"&amp;Z$33,データシート1!$A:$BT,MATCH("aa_"&amp;$S36,データシート1!$A$1:$BT$1,0),0)</f>
        <v>262.40381975865961</v>
      </c>
      <c r="AA36" s="900">
        <f>VLOOKUP(年度マスタ!$K$4&amp;"_"&amp;AA$33,データシート1!$A:$BT,MATCH("aa_"&amp;$S36,データシート1!$A$1:$BT$1,0),0)</f>
        <v>285.15094453484562</v>
      </c>
      <c r="AB36" s="900">
        <f>VLOOKUP(年度マスタ!$K$4&amp;"_"&amp;AB$33,データシート1!$A:$BT,MATCH("aa_"&amp;$S36,データシート1!$A$1:$BT$1,0),0)</f>
        <v>307.12080983471822</v>
      </c>
      <c r="AC36" s="900">
        <f>VLOOKUP(年度マスタ!$K$4&amp;"_"&amp;AC$33,データシート1!$A:$BT,MATCH("aa_"&amp;$S36,データシート1!$A$1:$BT$1,0),0)</f>
        <v>284.37333693291248</v>
      </c>
      <c r="AD36" s="900">
        <f>VLOOKUP(年度マスタ!$K$4&amp;"_"&amp;AD$33,データシート1!$A:$BT,MATCH("aa_"&amp;$S36,データシート1!$A$1:$BT$1,0),0)</f>
        <v>360.48805910703351</v>
      </c>
      <c r="AE36" s="900">
        <f>VLOOKUP(年度マスタ!$K$4&amp;"_"&amp;AE$33,データシート1!$A:$BT,MATCH("aa_"&amp;$S36,データシート1!$A$1:$BT$1,0),0)</f>
        <v>260.51217282307994</v>
      </c>
      <c r="AF36" s="900">
        <f>VLOOKUP(年度マスタ!$K$4&amp;"_"&amp;AF$33,データシート1!$A:$BT,MATCH("aa_"&amp;$S36,データシート1!$A$1:$BT$1,0),0)</f>
        <v>280.65661386952365</v>
      </c>
      <c r="AG36" s="900">
        <f>VLOOKUP(年度マスタ!$K$4&amp;"_"&amp;AG$33,データシート1!$A:$BT,MATCH("aa_"&amp;$S36,データシート1!$A$1:$BT$1,0),0)</f>
        <v>277.29155812198718</v>
      </c>
      <c r="AH36" s="900">
        <f>VLOOKUP(年度マスタ!$K$4&amp;"_"&amp;AH$33,データシート1!$A:$BT,MATCH("aa_"&amp;$S36,データシート1!$A$1:$BT$1,0),0)</f>
        <v>268.60609717587431</v>
      </c>
      <c r="AI36" s="900">
        <f>VLOOKUP(年度マスタ!$K$4&amp;"_"&amp;AI$33,データシート1!$A:$BT,MATCH("aa_"&amp;$S36,データシート1!$A$1:$BT$1,0),0)</f>
        <v>261.56413830449509</v>
      </c>
      <c r="AJ36" s="900">
        <f>VLOOKUP(年度マスタ!$K$4&amp;"_"&amp;AJ$33,データシート1!$A:$BT,MATCH("aa_"&amp;$S36,データシート1!$A$1:$BT$1,0),0)</f>
        <v>249.38497328403116</v>
      </c>
      <c r="AK36" s="901">
        <f>VLOOKUP(年度マスタ!$K$4&amp;"_"&amp;AK$33,データシート1!$A:$BT,MATCH("aa_"&amp;$S36,データシート1!$A$1:$BT$1,0),0)</f>
        <v>222.40413451126778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229.13261072363193</v>
      </c>
      <c r="P37" s="453">
        <f t="shared" si="9"/>
        <v>0.23257098455595596</v>
      </c>
      <c r="Q37" s="328"/>
      <c r="R37" s="13"/>
      <c r="S37" s="356" t="s">
        <v>187</v>
      </c>
      <c r="T37" s="335"/>
      <c r="U37" s="346"/>
      <c r="V37" s="336" t="s">
        <v>194</v>
      </c>
      <c r="W37" s="357"/>
      <c r="X37" s="899">
        <f>VLOOKUP(年度マスタ!$K$4&amp;"_"&amp;X$33,データシート1!$A:$BT,MATCH("aa_"&amp;$S37,データシート1!$A$1:$BT$1,0),0)</f>
        <v>5.7326247494465328</v>
      </c>
      <c r="Y37" s="900">
        <f>VLOOKUP(年度マスタ!$K$4&amp;"_"&amp;Y$33,データシート1!$A:$BT,MATCH("aa_"&amp;$S37,データシート1!$A$1:$BT$1,0),0)</f>
        <v>6.0071293615643766</v>
      </c>
      <c r="Z37" s="900">
        <f>VLOOKUP(年度マスタ!$K$4&amp;"_"&amp;Z$33,データシート1!$A:$BT,MATCH("aa_"&amp;$S37,データシート1!$A$1:$BT$1,0),0)</f>
        <v>8.7360474081318458</v>
      </c>
      <c r="AA37" s="900">
        <f>VLOOKUP(年度マスタ!$K$4&amp;"_"&amp;AA$33,データシート1!$A:$BT,MATCH("aa_"&amp;$S37,データシート1!$A$1:$BT$1,0),0)</f>
        <v>8.518820225753819</v>
      </c>
      <c r="AB37" s="900">
        <f>VLOOKUP(年度マスタ!$K$4&amp;"_"&amp;AB$33,データシート1!$A:$BT,MATCH("aa_"&amp;$S37,データシート1!$A$1:$BT$1,0),0)</f>
        <v>7.3435931926555966</v>
      </c>
      <c r="AC37" s="900">
        <f>VLOOKUP(年度マスタ!$K$4&amp;"_"&amp;AC$33,データシート1!$A:$BT,MATCH("aa_"&amp;$S37,データシート1!$A$1:$BT$1,0),0)</f>
        <v>7.4865249227658923</v>
      </c>
      <c r="AD37" s="900">
        <f>VLOOKUP(年度マスタ!$K$4&amp;"_"&amp;AD$33,データシート1!$A:$BT,MATCH("aa_"&amp;$S37,データシート1!$A$1:$BT$1,0),0)</f>
        <v>7.1505898286797764</v>
      </c>
      <c r="AE37" s="900">
        <f>VLOOKUP(年度マスタ!$K$4&amp;"_"&amp;AE$33,データシート1!$A:$BT,MATCH("aa_"&amp;$S37,データシート1!$A$1:$BT$1,0),0)</f>
        <v>7.1419395630416211</v>
      </c>
      <c r="AF37" s="900">
        <f>VLOOKUP(年度マスタ!$K$4&amp;"_"&amp;AF$33,データシート1!$A:$BT,MATCH("aa_"&amp;$S37,データシート1!$A$1:$BT$1,0),0)</f>
        <v>7.4394508620151703</v>
      </c>
      <c r="AG37" s="900">
        <f>VLOOKUP(年度マスタ!$K$4&amp;"_"&amp;AG$33,データシート1!$A:$BT,MATCH("aa_"&amp;$S37,データシート1!$A$1:$BT$1,0),0)</f>
        <v>6.9949729874218392</v>
      </c>
      <c r="AH37" s="900">
        <f>VLOOKUP(年度マスタ!$K$4&amp;"_"&amp;AH$33,データシート1!$A:$BT,MATCH("aa_"&amp;$S37,データシート1!$A$1:$BT$1,0),0)</f>
        <v>6.1754161072379912</v>
      </c>
      <c r="AI37" s="900">
        <f>VLOOKUP(年度マスタ!$K$4&amp;"_"&amp;AI$33,データシート1!$A:$BT,MATCH("aa_"&amp;$S37,データシート1!$A$1:$BT$1,0),0)</f>
        <v>5.9229630127842068</v>
      </c>
      <c r="AJ37" s="900">
        <f>VLOOKUP(年度マスタ!$K$4&amp;"_"&amp;AJ$33,データシート1!$A:$BT,MATCH("aa_"&amp;$S37,データシート1!$A$1:$BT$1,0),0)</f>
        <v>6.5948700269962899</v>
      </c>
      <c r="AK37" s="901">
        <f>VLOOKUP(年度マスタ!$K$4&amp;"_"&amp;AK$33,データシート1!$A:$BT,MATCH("aa_"&amp;$S37,データシート1!$A$1:$BT$1,0),0)</f>
        <v>6.3676487292399706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217.13038011172162</v>
      </c>
      <c r="P38" s="454">
        <f t="shared" si="9"/>
        <v>0.22038864795417723</v>
      </c>
      <c r="Q38" s="328"/>
      <c r="R38" s="13"/>
      <c r="S38" s="356" t="s">
        <v>188</v>
      </c>
      <c r="T38" s="335"/>
      <c r="U38" s="348"/>
      <c r="V38" s="358" t="s">
        <v>197</v>
      </c>
      <c r="W38" s="358"/>
      <c r="X38" s="899">
        <f>VLOOKUP(年度マスタ!$K$4&amp;"_"&amp;X$33,データシート1!$A:$BT,MATCH("aa_"&amp;$S38,データシート1!$A$1:$BT$1,0),0)</f>
        <v>8.5988410675202669</v>
      </c>
      <c r="Y38" s="900">
        <f>VLOOKUP(年度マスタ!$K$4&amp;"_"&amp;Y$33,データシート1!$A:$BT,MATCH("aa_"&amp;$S38,データシート1!$A$1:$BT$1,0),0)</f>
        <v>9.5964673051095559</v>
      </c>
      <c r="Z38" s="900">
        <f>VLOOKUP(年度マスタ!$K$4&amp;"_"&amp;Z$33,データシート1!$A:$BT,MATCH("aa_"&amp;$S38,データシート1!$A$1:$BT$1,0),0)</f>
        <v>5.4387250919233177</v>
      </c>
      <c r="AA38" s="900">
        <f>VLOOKUP(年度マスタ!$K$4&amp;"_"&amp;AA$33,データシート1!$A:$BT,MATCH("aa_"&amp;$S38,データシート1!$A$1:$BT$1,0),0)</f>
        <v>5.3992023587629419</v>
      </c>
      <c r="AB38" s="900">
        <f>VLOOKUP(年度マスタ!$K$4&amp;"_"&amp;AB$33,データシート1!$A:$BT,MATCH("aa_"&amp;$S38,データシート1!$A$1:$BT$1,0),0)</f>
        <v>5.5683201514543317</v>
      </c>
      <c r="AC38" s="900">
        <f>VLOOKUP(年度マスタ!$K$4&amp;"_"&amp;AC$33,データシート1!$A:$BT,MATCH("aa_"&amp;$S38,データシート1!$A$1:$BT$1,0),0)</f>
        <v>8.0816555059418125</v>
      </c>
      <c r="AD38" s="900">
        <f>VLOOKUP(年度マスタ!$K$4&amp;"_"&amp;AD$33,データシート1!$A:$BT,MATCH("aa_"&amp;$S38,データシート1!$A$1:$BT$1,0),0)</f>
        <v>8.9103212530637119</v>
      </c>
      <c r="AE38" s="900">
        <f>VLOOKUP(年度マスタ!$K$4&amp;"_"&amp;AE$33,データシート1!$A:$BT,MATCH("aa_"&amp;$S38,データシート1!$A$1:$BT$1,0),0)</f>
        <v>10.439960876985239</v>
      </c>
      <c r="AF38" s="900">
        <f>VLOOKUP(年度マスタ!$K$4&amp;"_"&amp;AF$33,データシート1!$A:$BT,MATCH("aa_"&amp;$S38,データシート1!$A$1:$BT$1,0),0)</f>
        <v>9.1335405608582612</v>
      </c>
      <c r="AG38" s="900">
        <f>VLOOKUP(年度マスタ!$K$4&amp;"_"&amp;AG$33,データシート1!$A:$BT,MATCH("aa_"&amp;$S38,データシート1!$A$1:$BT$1,0),0)</f>
        <v>8.5564563253360024</v>
      </c>
      <c r="AH38" s="900">
        <f>VLOOKUP(年度マスタ!$K$4&amp;"_"&amp;AH$33,データシート1!$A:$BT,MATCH("aa_"&amp;$S38,データシート1!$A$1:$BT$1,0),0)</f>
        <v>8.6284850782648697</v>
      </c>
      <c r="AI38" s="900">
        <f>VLOOKUP(年度マスタ!$K$4&amp;"_"&amp;AI$33,データシート1!$A:$BT,MATCH("aa_"&amp;$S38,データシート1!$A$1:$BT$1,0),0)</f>
        <v>9.360130905573639</v>
      </c>
      <c r="AJ38" s="900">
        <f>VLOOKUP(年度マスタ!$K$4&amp;"_"&amp;AJ$33,データシート1!$A:$BT,MATCH("aa_"&amp;$S38,データシート1!$A$1:$BT$1,0),0)</f>
        <v>8.6060708873389604</v>
      </c>
      <c r="AK38" s="901">
        <f>VLOOKUP(年度マスタ!$K$4&amp;"_"&amp;AK$33,データシート1!$A:$BT,MATCH("aa_"&amp;$S38,データシート1!$A$1:$BT$1,0),0)</f>
        <v>7.0799207288173029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145.93645352548739</v>
      </c>
      <c r="P39" s="454">
        <f t="shared" si="9"/>
        <v>0.14812638223707281</v>
      </c>
      <c r="Q39" s="328"/>
      <c r="R39" s="13"/>
      <c r="S39" s="356" t="s">
        <v>189</v>
      </c>
      <c r="T39" s="335"/>
      <c r="U39" s="343" t="s">
        <v>199</v>
      </c>
      <c r="V39" s="344"/>
      <c r="W39" s="344"/>
      <c r="X39" s="896">
        <f>VLOOKUP(年度マスタ!$K$4&amp;"_"&amp;X$33,データシート1!$A:$BT,MATCH("aa_"&amp;$S39,データシート1!$A$1:$BT$1,0),0)</f>
        <v>157.41382065938859</v>
      </c>
      <c r="Y39" s="897">
        <f>VLOOKUP(年度マスタ!$K$4&amp;"_"&amp;Y$33,データシート1!$A:$BT,MATCH("aa_"&amp;$S39,データシート1!$A$1:$BT$1,0),0)</f>
        <v>160.41139746240509</v>
      </c>
      <c r="Z39" s="897">
        <f>VLOOKUP(年度マスタ!$K$4&amp;"_"&amp;Z$33,データシート1!$A:$BT,MATCH("aa_"&amp;$S39,データシート1!$A$1:$BT$1,0),0)</f>
        <v>203.5444040560273</v>
      </c>
      <c r="AA39" s="897">
        <f>VLOOKUP(年度マスタ!$K$4&amp;"_"&amp;AA$33,データシート1!$A:$BT,MATCH("aa_"&amp;$S39,データシート1!$A$1:$BT$1,0),0)</f>
        <v>210.41713419831191</v>
      </c>
      <c r="AB39" s="897">
        <f>VLOOKUP(年度マスタ!$K$4&amp;"_"&amp;AB$33,データシート1!$A:$BT,MATCH("aa_"&amp;$S39,データシート1!$A$1:$BT$1,0),0)</f>
        <v>202.71987910146601</v>
      </c>
      <c r="AC39" s="897">
        <f>VLOOKUP(年度マスタ!$K$4&amp;"_"&amp;AC$33,データシート1!$A:$BT,MATCH("aa_"&amp;$S39,データシート1!$A$1:$BT$1,0),0)</f>
        <v>197.6863526564228</v>
      </c>
      <c r="AD39" s="897">
        <f>VLOOKUP(年度マスタ!$K$4&amp;"_"&amp;AD$33,データシート1!$A:$BT,MATCH("aa_"&amp;$S39,データシート1!$A$1:$BT$1,0),0)</f>
        <v>207.15764084670559</v>
      </c>
      <c r="AE39" s="897">
        <f>VLOOKUP(年度マスタ!$K$4&amp;"_"&amp;AE$33,データシート1!$A:$BT,MATCH("aa_"&amp;$S39,データシート1!$A$1:$BT$1,0),0)</f>
        <v>181.29705034605004</v>
      </c>
      <c r="AF39" s="897">
        <f>VLOOKUP(年度マスタ!$K$4&amp;"_"&amp;AF$33,データシート1!$A:$BT,MATCH("aa_"&amp;$S39,データシート1!$A$1:$BT$1,0),0)</f>
        <v>174.86896050689555</v>
      </c>
      <c r="AG39" s="897">
        <f>VLOOKUP(年度マスタ!$K$4&amp;"_"&amp;AG$33,データシート1!$A:$BT,MATCH("aa_"&amp;$S39,データシート1!$A$1:$BT$1,0),0)</f>
        <v>172.88834385964978</v>
      </c>
      <c r="AH39" s="897">
        <f>VLOOKUP(年度マスタ!$K$4&amp;"_"&amp;AH$33,データシート1!$A:$BT,MATCH("aa_"&amp;$S39,データシート1!$A$1:$BT$1,0),0)</f>
        <v>163.69985029467037</v>
      </c>
      <c r="AI39" s="897">
        <f>VLOOKUP(年度マスタ!$K$4&amp;"_"&amp;AI$33,データシート1!$A:$BT,MATCH("aa_"&amp;$S39,データシート1!$A$1:$BT$1,0),0)</f>
        <v>155.34773446695348</v>
      </c>
      <c r="AJ39" s="897">
        <f>VLOOKUP(年度マスタ!$K$4&amp;"_"&amp;AJ$33,データシート1!$A:$BT,MATCH("aa_"&amp;$S39,データシート1!$A$1:$BT$1,0),0)</f>
        <v>176.09015480827941</v>
      </c>
      <c r="AK39" s="898">
        <f>VLOOKUP(年度マスタ!$K$4&amp;"_"&amp;AK$33,データシート1!$A:$BT,MATCH("aa_"&amp;$S39,データシート1!$A$1:$BT$1,0),0)</f>
        <v>169.60726818870856</v>
      </c>
      <c r="AL39" s="330"/>
      <c r="AW39" s="17" t="str">
        <f>年度マスタ!K4</f>
        <v>11232</v>
      </c>
      <c r="AX39" s="17" t="s">
        <v>200</v>
      </c>
      <c r="AY39" s="17">
        <f>VLOOKUP($AW39&amp;"_"&amp;$AY$34,データシート1!$A:$BT,MATCH($AY$31&amp;"_"&amp;AY$36,データシート1!$A$1:$BT$1,0),0)</f>
        <v>222.40413451126778</v>
      </c>
      <c r="AZ39" s="17">
        <f>VLOOKUP($AW39&amp;"_"&amp;$AY$34,データシート1!$A:$BT,MATCH($AY$31&amp;"_"&amp;AZ$36,データシート1!$A$1:$BT$1,0),0)</f>
        <v>6.3676487292399706</v>
      </c>
      <c r="BA39" s="17">
        <f>VLOOKUP($AW39&amp;"_"&amp;$AY$34,データシート1!$A:$BT,MATCH($AY$31&amp;"_"&amp;BA$36,データシート1!$A$1:$BT$1,0),0)</f>
        <v>7.0799207288173029</v>
      </c>
      <c r="BB39" s="17">
        <f>VLOOKUP($AW39&amp;"_"&amp;$AY$34,データシート1!$A:$BT,MATCH($AY$31&amp;"_"&amp;BB$36,データシート1!$A$1:$BT$1,0),0)</f>
        <v>169.60726818870856</v>
      </c>
      <c r="BC39" s="17">
        <f>VLOOKUP($AW39&amp;"_"&amp;$AY$34,データシート1!$A:$BT,MATCH($AY$31&amp;"_"&amp;BC$36,データシート1!$A$1:$BT$1,0),0)</f>
        <v>172.00325873847805</v>
      </c>
      <c r="BD39" s="17">
        <f>VLOOKUP($AW39&amp;"_"&amp;$AY$34,データシート1!$A:$BT,MATCH($AY$31&amp;"_"&amp;BD$36,データシート1!$A$1:$BT$1,0),0)</f>
        <v>118.45024675488499</v>
      </c>
      <c r="BE39" s="17">
        <f>VLOOKUP($AW39&amp;"_"&amp;$AY$34,データシート1!$A:$BT,MATCH($AY$31&amp;"_"&amp;BE$36,データシート1!$A$1:$BT$1,0),0)</f>
        <v>70.130898563264424</v>
      </c>
      <c r="BF39" s="17">
        <f>VLOOKUP($AW39&amp;"_"&amp;$AY$34,データシート1!$A:$BT,MATCH($AY$31&amp;"_"&amp;BF$36,データシート1!$A$1:$BT$1,0),0)</f>
        <v>8.8885809106171312</v>
      </c>
      <c r="BG39" s="17">
        <f>VLOOKUP($AW39&amp;"_"&amp;$AY$34,データシート1!$A:$BT,MATCH($AY$31&amp;"_"&amp;BG$36,データシート1!$A$1:$BT$1,0),0)</f>
        <v>0</v>
      </c>
      <c r="BH39" s="17">
        <f>VLOOKUP($AW39&amp;"_"&amp;$AY$34,データシート1!$A:$BT,MATCH($AY$31&amp;"_"&amp;BH$36,データシート1!$A$1:$BT$1,0),0)</f>
        <v>8.7323381167225378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71.193926586234227</v>
      </c>
      <c r="P40" s="454">
        <f t="shared" si="9"/>
        <v>7.2262265717104424E-2</v>
      </c>
      <c r="Q40" s="328"/>
      <c r="R40" s="13"/>
      <c r="S40" s="356" t="s">
        <v>165</v>
      </c>
      <c r="T40" s="335"/>
      <c r="U40" s="343" t="s">
        <v>165</v>
      </c>
      <c r="V40" s="344"/>
      <c r="W40" s="344"/>
      <c r="X40" s="896">
        <f>VLOOKUP(年度マスタ!$K$4&amp;"_"&amp;X$33,データシート1!$A:$BT,MATCH("aa_"&amp;$S40,データシート1!$A$1:$BT$1,0),0)</f>
        <v>172.66695197147081</v>
      </c>
      <c r="Y40" s="897">
        <f>VLOOKUP(年度マスタ!$K$4&amp;"_"&amp;Y$33,データシート1!$A:$BT,MATCH("aa_"&amp;$S40,データシート1!$A$1:$BT$1,0),0)</f>
        <v>191.49794415316339</v>
      </c>
      <c r="Z40" s="897">
        <f>VLOOKUP(年度マスタ!$K$4&amp;"_"&amp;Z$33,データシート1!$A:$BT,MATCH("aa_"&amp;$S40,データシート1!$A$1:$BT$1,0),0)</f>
        <v>206.63309520218601</v>
      </c>
      <c r="AA40" s="897">
        <f>VLOOKUP(年度マスタ!$K$4&amp;"_"&amp;AA$33,データシート1!$A:$BT,MATCH("aa_"&amp;$S40,データシート1!$A$1:$BT$1,0),0)</f>
        <v>222.97859191464121</v>
      </c>
      <c r="AB40" s="897">
        <f>VLOOKUP(年度マスタ!$K$4&amp;"_"&amp;AB$33,データシート1!$A:$BT,MATCH("aa_"&amp;$S40,データシート1!$A$1:$BT$1,0),0)</f>
        <v>224.24240823590381</v>
      </c>
      <c r="AC40" s="897">
        <f>VLOOKUP(年度マスタ!$K$4&amp;"_"&amp;AC$33,データシート1!$A:$BT,MATCH("aa_"&amp;$S40,データシート1!$A$1:$BT$1,0),0)</f>
        <v>196.59315066488881</v>
      </c>
      <c r="AD40" s="897">
        <f>VLOOKUP(年度マスタ!$K$4&amp;"_"&amp;AD$33,データシート1!$A:$BT,MATCH("aa_"&amp;$S40,データシート1!$A$1:$BT$1,0),0)</f>
        <v>197.63711106878779</v>
      </c>
      <c r="AE40" s="897">
        <f>VLOOKUP(年度マスタ!$K$4&amp;"_"&amp;AE$33,データシート1!$A:$BT,MATCH("aa_"&amp;$S40,データシート1!$A$1:$BT$1,0),0)</f>
        <v>176.05890050339025</v>
      </c>
      <c r="AF40" s="897">
        <f>VLOOKUP(年度マスタ!$K$4&amp;"_"&amp;AF$33,データシート1!$A:$BT,MATCH("aa_"&amp;$S40,データシート1!$A$1:$BT$1,0),0)</f>
        <v>193.52868813488652</v>
      </c>
      <c r="AG40" s="897">
        <f>VLOOKUP(年度マスタ!$K$4&amp;"_"&amp;AG$33,データシート1!$A:$BT,MATCH("aa_"&amp;$S40,データシート1!$A$1:$BT$1,0),0)</f>
        <v>184.16141692842317</v>
      </c>
      <c r="AH40" s="897">
        <f>VLOOKUP(年度マスタ!$K$4&amp;"_"&amp;AH$33,データシート1!$A:$BT,MATCH("aa_"&amp;$S40,データシート1!$A$1:$BT$1,0),0)</f>
        <v>161.64519710959959</v>
      </c>
      <c r="AI40" s="897">
        <f>VLOOKUP(年度マスタ!$K$4&amp;"_"&amp;AI$33,データシート1!$A:$BT,MATCH("aa_"&amp;$S40,データシート1!$A$1:$BT$1,0),0)</f>
        <v>170.0981369596598</v>
      </c>
      <c r="AJ40" s="897">
        <f>VLOOKUP(年度マスタ!$K$4&amp;"_"&amp;AJ$33,データシート1!$A:$BT,MATCH("aa_"&amp;$S40,データシート1!$A$1:$BT$1,0),0)</f>
        <v>168.58733903902018</v>
      </c>
      <c r="AK40" s="898">
        <f>VLOOKUP(年度マスタ!$K$4&amp;"_"&amp;AK$33,データシート1!$A:$BT,MATCH("aa_"&amp;$S40,データシート1!$A$1:$BT$1,0),0)</f>
        <v>172.00325873847805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12.002230611910299</v>
      </c>
      <c r="P41" s="454">
        <f t="shared" si="9"/>
        <v>1.21823366017787E-2</v>
      </c>
      <c r="Q41" s="328"/>
      <c r="R41" s="13"/>
      <c r="S41" s="356" t="s">
        <v>201</v>
      </c>
      <c r="T41" s="335"/>
      <c r="U41" s="246" t="s">
        <v>128</v>
      </c>
      <c r="V41" s="344"/>
      <c r="W41" s="344"/>
      <c r="X41" s="896">
        <f>X42+X45+X46</f>
        <v>229.87980836806079</v>
      </c>
      <c r="Y41" s="897">
        <f t="shared" ref="Y41:AH41" si="12">Y42+Y45+Y46</f>
        <v>232.05717114770374</v>
      </c>
      <c r="Z41" s="897">
        <f t="shared" si="12"/>
        <v>229.96764471700013</v>
      </c>
      <c r="AA41" s="897">
        <f t="shared" si="12"/>
        <v>232.09960807653619</v>
      </c>
      <c r="AB41" s="897">
        <f t="shared" si="12"/>
        <v>229.13261072363193</v>
      </c>
      <c r="AC41" s="897">
        <f t="shared" si="12"/>
        <v>223.48636027497321</v>
      </c>
      <c r="AD41" s="897">
        <f t="shared" si="12"/>
        <v>223.37008835191889</v>
      </c>
      <c r="AE41" s="897">
        <f t="shared" si="12"/>
        <v>221.29999938455816</v>
      </c>
      <c r="AF41" s="897">
        <f t="shared" si="12"/>
        <v>220.79024267462728</v>
      </c>
      <c r="AG41" s="897">
        <f t="shared" si="12"/>
        <v>218.43561473145755</v>
      </c>
      <c r="AH41" s="897">
        <f t="shared" si="12"/>
        <v>213.59790143291383</v>
      </c>
      <c r="AI41" s="897">
        <f>AI42+AI45+AI46</f>
        <v>193.14540234679637</v>
      </c>
      <c r="AJ41" s="897">
        <f>AJ42+AJ45+AJ46</f>
        <v>191.638396552828</v>
      </c>
      <c r="AK41" s="898">
        <f>AK42+AK45+AK46</f>
        <v>197.46972622876655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220.86429679028853</v>
      </c>
      <c r="Y42" s="900">
        <f t="shared" ref="Y42:AK42" si="13">SUM(Y43:Y44)</f>
        <v>222.66278302073653</v>
      </c>
      <c r="Z42" s="900">
        <f t="shared" si="13"/>
        <v>219.17202966817823</v>
      </c>
      <c r="AA42" s="900">
        <f t="shared" si="13"/>
        <v>220.24283039680029</v>
      </c>
      <c r="AB42" s="900">
        <f t="shared" si="13"/>
        <v>217.13038011172162</v>
      </c>
      <c r="AC42" s="900">
        <f t="shared" si="13"/>
        <v>212.00537177503389</v>
      </c>
      <c r="AD42" s="900">
        <f t="shared" si="13"/>
        <v>212.14307377542019</v>
      </c>
      <c r="AE42" s="900">
        <f t="shared" si="13"/>
        <v>210.40564477674485</v>
      </c>
      <c r="AF42" s="900">
        <f t="shared" si="13"/>
        <v>210.26369711436979</v>
      </c>
      <c r="AG42" s="900">
        <f t="shared" si="13"/>
        <v>208.69341021342052</v>
      </c>
      <c r="AH42" s="900">
        <f t="shared" si="13"/>
        <v>204.15216496819585</v>
      </c>
      <c r="AI42" s="900">
        <f t="shared" si="13"/>
        <v>184.1535382641207</v>
      </c>
      <c r="AJ42" s="900">
        <f t="shared" si="13"/>
        <v>182.78288236096628</v>
      </c>
      <c r="AK42" s="901">
        <f t="shared" si="13"/>
        <v>188.58114531814942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9.0881878651242989</v>
      </c>
      <c r="P43" s="612">
        <f t="shared" si="9"/>
        <v>9.2245656039367744E-3</v>
      </c>
      <c r="Q43" s="328"/>
      <c r="R43" s="13"/>
      <c r="S43" s="356" t="s">
        <v>190</v>
      </c>
      <c r="T43" s="359"/>
      <c r="U43" s="346"/>
      <c r="V43" s="360"/>
      <c r="W43" s="347" t="s">
        <v>190</v>
      </c>
      <c r="X43" s="899">
        <f>VLOOKUP(年度マスタ!$K$4&amp;"_"&amp;X$33,データシート1!$A:$BT,MATCH("aa_"&amp;$S43,データシート1!$A$1:$BT$1,0),0)</f>
        <v>152.23003347236141</v>
      </c>
      <c r="Y43" s="900">
        <f>VLOOKUP(年度マスタ!$K$4&amp;"_"&amp;Y$33,データシート1!$A:$BT,MATCH("aa_"&amp;$S43,データシート1!$A$1:$BT$1,0),0)</f>
        <v>152.4336292421973</v>
      </c>
      <c r="Z43" s="900">
        <f>VLOOKUP(年度マスタ!$K$4&amp;"_"&amp;Z$33,データシート1!$A:$BT,MATCH("aa_"&amp;$S43,データシート1!$A$1:$BT$1,0),0)</f>
        <v>150.08661118526311</v>
      </c>
      <c r="AA43" s="900">
        <f>VLOOKUP(年度マスタ!$K$4&amp;"_"&amp;AA$33,データシート1!$A:$BT,MATCH("aa_"&amp;$S43,データシート1!$A$1:$BT$1,0),0)</f>
        <v>150.77927996478971</v>
      </c>
      <c r="AB43" s="900">
        <f>VLOOKUP(年度マスタ!$K$4&amp;"_"&amp;AB$33,データシート1!$A:$BT,MATCH("aa_"&amp;$S43,データシート1!$A$1:$BT$1,0),0)</f>
        <v>145.93645352548739</v>
      </c>
      <c r="AC43" s="900">
        <f>VLOOKUP(年度マスタ!$K$4&amp;"_"&amp;AC$33,データシート1!$A:$BT,MATCH("aa_"&amp;$S43,データシート1!$A$1:$BT$1,0),0)</f>
        <v>139.28648434830598</v>
      </c>
      <c r="AD43" s="900">
        <f>VLOOKUP(年度マスタ!$K$4&amp;"_"&amp;AD$33,データシート1!$A:$BT,MATCH("aa_"&amp;$S43,データシート1!$A$1:$BT$1,0),0)</f>
        <v>138.92953340863818</v>
      </c>
      <c r="AE43" s="900">
        <f>VLOOKUP(年度マスタ!$K$4&amp;"_"&amp;AE$33,データシート1!$A:$BT,MATCH("aa_"&amp;$S43,データシート1!$A$1:$BT$1,0),0)</f>
        <v>138.31192871915192</v>
      </c>
      <c r="AF43" s="900">
        <f>VLOOKUP(年度マスタ!$K$4&amp;"_"&amp;AF$33,データシート1!$A:$BT,MATCH("aa_"&amp;$S43,データシート1!$A$1:$BT$1,0),0)</f>
        <v>137.03344759461959</v>
      </c>
      <c r="AG43" s="900">
        <f>VLOOKUP(年度マスタ!$K$4&amp;"_"&amp;AG$33,データシート1!$A:$BT,MATCH("aa_"&amp;$S43,データシート1!$A$1:$BT$1,0),0)</f>
        <v>135.65198495506527</v>
      </c>
      <c r="AH43" s="900">
        <f>VLOOKUP(年度マスタ!$K$4&amp;"_"&amp;AH$33,データシート1!$A:$BT,MATCH("aa_"&amp;$S43,データシート1!$A$1:$BT$1,0),0)</f>
        <v>132.07691524240846</v>
      </c>
      <c r="AI43" s="900">
        <f>VLOOKUP(年度マスタ!$K$4&amp;"_"&amp;AI$33,データシート1!$A:$BT,MATCH("aa_"&amp;$S43,データシート1!$A$1:$BT$1,0),0)</f>
        <v>115.77682753762581</v>
      </c>
      <c r="AJ43" s="900">
        <f>VLOOKUP(年度マスタ!$K$4&amp;"_"&amp;AJ$33,データシート1!$A:$BT,MATCH("aa_"&amp;$S43,データシート1!$A$1:$BT$1,0),0)</f>
        <v>112.32168981268011</v>
      </c>
      <c r="AK43" s="901">
        <f>VLOOKUP(年度マスタ!$K$4&amp;"_"&amp;AK$33,データシート1!$A:$BT,MATCH("aa_"&amp;$S43,データシート1!$A$1:$BT$1,0),0)</f>
        <v>118.45024675488499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68.634263317927122</v>
      </c>
      <c r="Y44" s="900">
        <f>VLOOKUP(年度マスタ!$K$4&amp;"_"&amp;Y$33,データシート1!$A:$BT,MATCH("aa_"&amp;$S44,データシート1!$A$1:$BT$1,0),0)</f>
        <v>70.229153778539228</v>
      </c>
      <c r="Z44" s="900">
        <f>VLOOKUP(年度マスタ!$K$4&amp;"_"&amp;Z$33,データシート1!$A:$BT,MATCH("aa_"&amp;$S44,データシート1!$A$1:$BT$1,0),0)</f>
        <v>69.085418482915117</v>
      </c>
      <c r="AA44" s="900">
        <f>VLOOKUP(年度マスタ!$K$4&amp;"_"&amp;AA$33,データシート1!$A:$BT,MATCH("aa_"&amp;$S44,データシート1!$A$1:$BT$1,0),0)</f>
        <v>69.463550432010592</v>
      </c>
      <c r="AB44" s="900">
        <f>VLOOKUP(年度マスタ!$K$4&amp;"_"&amp;AB$33,データシート1!$A:$BT,MATCH("aa_"&amp;$S44,データシート1!$A$1:$BT$1,0),0)</f>
        <v>71.193926586234227</v>
      </c>
      <c r="AC44" s="900">
        <f>VLOOKUP(年度マスタ!$K$4&amp;"_"&amp;AC$33,データシート1!$A:$BT,MATCH("aa_"&amp;$S44,データシート1!$A$1:$BT$1,0),0)</f>
        <v>72.718887426727903</v>
      </c>
      <c r="AD44" s="900">
        <f>VLOOKUP(年度マスタ!$K$4&amp;"_"&amp;AD$33,データシート1!$A:$BT,MATCH("aa_"&amp;$S44,データシート1!$A$1:$BT$1,0),0)</f>
        <v>73.213540366782013</v>
      </c>
      <c r="AE44" s="900">
        <f>VLOOKUP(年度マスタ!$K$4&amp;"_"&amp;AE$33,データシート1!$A:$BT,MATCH("aa_"&amp;$S44,データシート1!$A$1:$BT$1,0),0)</f>
        <v>72.093716057592928</v>
      </c>
      <c r="AF44" s="900">
        <f>VLOOKUP(年度マスタ!$K$4&amp;"_"&amp;AF$33,データシート1!$A:$BT,MATCH("aa_"&amp;$S44,データシート1!$A$1:$BT$1,0),0)</f>
        <v>73.230249519750203</v>
      </c>
      <c r="AG44" s="900">
        <f>VLOOKUP(年度マスタ!$K$4&amp;"_"&amp;AG$33,データシート1!$A:$BT,MATCH("aa_"&amp;$S44,データシート1!$A$1:$BT$1,0),0)</f>
        <v>73.041425258355261</v>
      </c>
      <c r="AH44" s="900">
        <f>VLOOKUP(年度マスタ!$K$4&amp;"_"&amp;AH$33,データシート1!$A:$BT,MATCH("aa_"&amp;$S44,データシート1!$A$1:$BT$1,0),0)</f>
        <v>72.075249725787387</v>
      </c>
      <c r="AI44" s="900">
        <f>VLOOKUP(年度マスタ!$K$4&amp;"_"&amp;AI$33,データシート1!$A:$BT,MATCH("aa_"&amp;$S44,データシート1!$A$1:$BT$1,0),0)</f>
        <v>68.376710726494878</v>
      </c>
      <c r="AJ44" s="900">
        <f>VLOOKUP(年度マスタ!$K$4&amp;"_"&amp;AJ$33,データシート1!$A:$BT,MATCH("aa_"&amp;$S44,データシート1!$A$1:$BT$1,0),0)</f>
        <v>70.461192548286178</v>
      </c>
      <c r="AK44" s="901">
        <f>VLOOKUP(年度マスタ!$K$4&amp;"_"&amp;AK$33,データシート1!$A:$BT,MATCH("aa_"&amp;$S44,データシート1!$A$1:$BT$1,0),0)</f>
        <v>70.130898563264424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9.0155115777722603</v>
      </c>
      <c r="Y45" s="900">
        <f>VLOOKUP(年度マスタ!$K$4&amp;"_"&amp;Y$33,データシート1!$A:$BT,MATCH("aa_"&amp;$S45,データシート1!$A$1:$BT$1,0),0)</f>
        <v>9.3943881269672094</v>
      </c>
      <c r="Z45" s="900">
        <f>VLOOKUP(年度マスタ!$K$4&amp;"_"&amp;Z$33,データシート1!$A:$BT,MATCH("aa_"&amp;$S45,データシート1!$A$1:$BT$1,0),0)</f>
        <v>10.795615048821899</v>
      </c>
      <c r="AA45" s="900">
        <f>VLOOKUP(年度マスタ!$K$4&amp;"_"&amp;AA$33,データシート1!$A:$BT,MATCH("aa_"&amp;$S45,データシート1!$A$1:$BT$1,0),0)</f>
        <v>11.856777679735901</v>
      </c>
      <c r="AB45" s="900">
        <f>VLOOKUP(年度マスタ!$K$4&amp;"_"&amp;AB$33,データシート1!$A:$BT,MATCH("aa_"&amp;$S45,データシート1!$A$1:$BT$1,0),0)</f>
        <v>12.002230611910299</v>
      </c>
      <c r="AC45" s="900">
        <f>VLOOKUP(年度マスタ!$K$4&amp;"_"&amp;AC$33,データシート1!$A:$BT,MATCH("aa_"&amp;$S45,データシート1!$A$1:$BT$1,0),0)</f>
        <v>11.480988499939301</v>
      </c>
      <c r="AD45" s="900">
        <f>VLOOKUP(年度マスタ!$K$4&amp;"_"&amp;AD$33,データシート1!$A:$BT,MATCH("aa_"&amp;$S45,データシート1!$A$1:$BT$1,0),0)</f>
        <v>11.2270145764987</v>
      </c>
      <c r="AE45" s="900">
        <f>VLOOKUP(年度マスタ!$K$4&amp;"_"&amp;AE$33,データシート1!$A:$BT,MATCH("aa_"&amp;$S45,データシート1!$A$1:$BT$1,0),0)</f>
        <v>10.894354607813302</v>
      </c>
      <c r="AF45" s="900">
        <f>VLOOKUP(年度マスタ!$K$4&amp;"_"&amp;AF$33,データシート1!$A:$BT,MATCH("aa_"&amp;$S45,データシート1!$A$1:$BT$1,0),0)</f>
        <v>10.5265455602575</v>
      </c>
      <c r="AG45" s="900">
        <f>VLOOKUP(年度マスタ!$K$4&amp;"_"&amp;AG$33,データシート1!$A:$BT,MATCH("aa_"&amp;$S45,データシート1!$A$1:$BT$1,0),0)</f>
        <v>9.74220451803704</v>
      </c>
      <c r="AH45" s="900">
        <f>VLOOKUP(年度マスタ!$K$4&amp;"_"&amp;AH$33,データシート1!$A:$BT,MATCH("aa_"&amp;$S45,データシート1!$A$1:$BT$1,0),0)</f>
        <v>9.4457364647179798</v>
      </c>
      <c r="AI45" s="900">
        <f>VLOOKUP(年度マスタ!$K$4&amp;"_"&amp;AI$33,データシート1!$A:$BT,MATCH("aa_"&amp;$S45,データシート1!$A$1:$BT$1,0),0)</f>
        <v>8.9918640826756704</v>
      </c>
      <c r="AJ45" s="900">
        <f>VLOOKUP(年度マスタ!$K$4&amp;"_"&amp;AJ$33,データシート1!$A:$BT,MATCH("aa_"&amp;$S45,データシート1!$A$1:$BT$1,0),0)</f>
        <v>8.8555141918617295</v>
      </c>
      <c r="AK45" s="901">
        <f>VLOOKUP(年度マスタ!$K$4&amp;"_"&amp;AK$33,データシート1!$A:$BT,MATCH("aa_"&amp;$S45,データシート1!$A$1:$BT$1,0),0)</f>
        <v>8.8885809106171312</v>
      </c>
      <c r="AL45" s="330"/>
      <c r="AW45" s="17" t="str">
        <f>AW48</f>
        <v>久喜市</v>
      </c>
      <c r="AX45" s="1010">
        <f t="shared" ref="AX45:BB45" si="15">AX48/$BC48</f>
        <v>0.30096012463665006</v>
      </c>
      <c r="AY45" s="1010">
        <f t="shared" si="15"/>
        <v>0.21642847481820354</v>
      </c>
      <c r="AZ45" s="1010">
        <f t="shared" si="15"/>
        <v>0.21948589438461313</v>
      </c>
      <c r="BA45" s="1010">
        <f t="shared" si="15"/>
        <v>0.25198254843011142</v>
      </c>
      <c r="BB45" s="1010">
        <f t="shared" si="15"/>
        <v>1.1142957730421971E-2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7.5122955446745676</v>
      </c>
      <c r="Y47" s="903">
        <f>VLOOKUP(年度マスタ!$K$4&amp;"_"&amp;Y$33,データシート1!$A:$BT,MATCH("aa_"&amp;$S47,データシート1!$A$1:$BT$1,0),0)</f>
        <v>10.37457708812887</v>
      </c>
      <c r="Z47" s="903">
        <f>VLOOKUP(年度マスタ!$K$4&amp;"_"&amp;Z$33,データシート1!$A:$BT,MATCH("aa_"&amp;$S47,データシート1!$A$1:$BT$1,0),0)</f>
        <v>8.3402415018457976</v>
      </c>
      <c r="AA47" s="903">
        <f>VLOOKUP(年度マスタ!$K$4&amp;"_"&amp;AA$33,データシート1!$A:$BT,MATCH("aa_"&amp;$S47,データシート1!$A$1:$BT$1,0),0)</f>
        <v>8.5058557868770119</v>
      </c>
      <c r="AB47" s="903">
        <f>VLOOKUP(年度マスタ!$K$4&amp;"_"&amp;AB$33,データシート1!$A:$BT,MATCH("aa_"&amp;$S47,データシート1!$A$1:$BT$1,0),0)</f>
        <v>9.0881878651242989</v>
      </c>
      <c r="AC47" s="903">
        <f>VLOOKUP(年度マスタ!$K$4&amp;"_"&amp;AC$33,データシート1!$A:$BT,MATCH("aa_"&amp;$S47,データシート1!$A$1:$BT$1,0),0)</f>
        <v>9.9806615578141038</v>
      </c>
      <c r="AD47" s="903">
        <f>VLOOKUP(年度マスタ!$K$4&amp;"_"&amp;AD$33,データシート1!$A:$BT,MATCH("aa_"&amp;$S47,データシート1!$A$1:$BT$1,0),0)</f>
        <v>8.8556739603376684</v>
      </c>
      <c r="AE47" s="903">
        <f>VLOOKUP(年度マスタ!$K$4&amp;"_"&amp;AE$33,データシート1!$A:$BT,MATCH("aa_"&amp;$S47,データシート1!$A$1:$BT$1,0),0)</f>
        <v>10.866323344802806</v>
      </c>
      <c r="AF47" s="903">
        <f>VLOOKUP(年度マスタ!$K$4&amp;"_"&amp;AF$33,データシート1!$A:$BT,MATCH("aa_"&amp;$S47,データシート1!$A$1:$BT$1,0),0)</f>
        <v>9.103748655368527</v>
      </c>
      <c r="AG47" s="903">
        <f>VLOOKUP(年度マスタ!$K$4&amp;"_"&amp;AG$33,データシート1!$A:$BT,MATCH("aa_"&amp;$S47,データシート1!$A$1:$BT$1,0),0)</f>
        <v>9.291028293782885</v>
      </c>
      <c r="AH47" s="903">
        <f>VLOOKUP(年度マスタ!$K$4&amp;"_"&amp;AH$33,データシート1!$A:$BT,MATCH("aa_"&amp;$S47,データシート1!$A$1:$BT$1,0),0)</f>
        <v>9.6100036353814744</v>
      </c>
      <c r="AI47" s="903">
        <f>VLOOKUP(年度マスタ!$K$4&amp;"_"&amp;AI$33,データシート1!$A:$BT,MATCH("aa_"&amp;$S47,データシート1!$A$1:$BT$1,0),0)</f>
        <v>11.19683727687868</v>
      </c>
      <c r="AJ47" s="903">
        <f>VLOOKUP(年度マスタ!$K$4&amp;"_"&amp;AJ$33,データシート1!$A:$BT,MATCH("aa_"&amp;$S47,データシート1!$A$1:$BT$1,0),0)</f>
        <v>8.1647577288855153</v>
      </c>
      <c r="AK47" s="904">
        <f>VLOOKUP(年度マスタ!$K$4&amp;"_"&amp;AK$33,データシート1!$A:$BT,MATCH("aa_"&amp;$S47,データシート1!$A$1:$BT$1,0),0)</f>
        <v>8.7323381167225378</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久喜市</v>
      </c>
      <c r="AX48" s="1011">
        <f>SUM(AY39:BA39)</f>
        <v>235.85170396932506</v>
      </c>
      <c r="AY48" s="1011">
        <f>BB39</f>
        <v>169.60726818870856</v>
      </c>
      <c r="AZ48" s="1011">
        <f>BC39</f>
        <v>172.00325873847805</v>
      </c>
      <c r="BA48" s="1011">
        <f>SUM(BD39:BG39)</f>
        <v>197.46972622876655</v>
      </c>
      <c r="BB48" s="1011">
        <f>BH39</f>
        <v>8.7323381167225378</v>
      </c>
      <c r="BC48" s="1011">
        <f>SUM(AX48:BB48)</f>
        <v>783.66429524200066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783.66429524200066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235.85170396932506</v>
      </c>
      <c r="P52" s="453">
        <f t="shared" ref="P52:P64" si="18">O52/$O$51</f>
        <v>0.30096012463665006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222.40413451126778</v>
      </c>
      <c r="P53" s="454">
        <f t="shared" si="18"/>
        <v>0.28380026480929305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6.3676487292399706</v>
      </c>
      <c r="P54" s="454">
        <f t="shared" si="18"/>
        <v>8.1254802188909202E-3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7.0799207288173029</v>
      </c>
      <c r="P55" s="454">
        <f t="shared" si="18"/>
        <v>9.0343796084661181E-3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169.60726818870856</v>
      </c>
      <c r="P56" s="453">
        <f t="shared" si="18"/>
        <v>0.21642847481820354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172.00325873847805</v>
      </c>
      <c r="P57" s="453">
        <f t="shared" si="18"/>
        <v>0.21948589438461313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197.46972622876655</v>
      </c>
      <c r="P58" s="453">
        <f t="shared" si="18"/>
        <v>0.25198254843011142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188.58114531814942</v>
      </c>
      <c r="P59" s="454">
        <f t="shared" si="18"/>
        <v>0.24064021605056579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118.45024675488499</v>
      </c>
      <c r="P60" s="454">
        <f t="shared" si="18"/>
        <v>0.15114921972846393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70.130898563264424</v>
      </c>
      <c r="P61" s="454">
        <f t="shared" si="18"/>
        <v>8.9490996322101848E-2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8.8885809106171312</v>
      </c>
      <c r="P62" s="454">
        <f t="shared" si="18"/>
        <v>1.1342332379545605E-2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8.7323381167225378</v>
      </c>
      <c r="P64" s="612">
        <f t="shared" si="18"/>
        <v>1.1142957730421971E-2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4207.4766</v>
      </c>
      <c r="AI7" s="78">
        <f>VLOOKUP(年度マスタ!$K$4&amp;"_"&amp;$AG7,データシート1!$A:$BT,MATCH("ab_"&amp;AI$2,データシート1!$A$1:$BT$1,0),0)</f>
        <v>3642</v>
      </c>
      <c r="AJ7" s="78">
        <f>VLOOKUP(年度マスタ!$K$4&amp;"_"&amp;$AG7,データシート1!$A:$BT,MATCH("ab_"&amp;AJ$2,データシート1!$A$1:$BT$1,0),0)</f>
        <v>132</v>
      </c>
      <c r="AK7" s="78">
        <f>VLOOKUP(年度マスタ!$K$4&amp;"_"&amp;$AG7,データシート1!$A:$BT,MATCH("ab_"&amp;AK$2,データシート1!$A$1:$BT$1,0),0)</f>
        <v>41060</v>
      </c>
      <c r="AL7" s="78">
        <f>VLOOKUP(年度マスタ!$K$4&amp;"_"&amp;$AG7,データシート1!$A:$BT,MATCH("ab_"&amp;AL$2,データシート1!$A$1:$BT$1,0),0)</f>
        <v>58732</v>
      </c>
      <c r="AM7" s="78">
        <f>VLOOKUP(年度マスタ!$K$4&amp;"_"&amp;$AG7,データシート1!$A:$BT,MATCH("ab_"&amp;AM$2,データシート1!$A$1:$BT$1,0),0)</f>
        <v>76956</v>
      </c>
      <c r="AN7" s="78">
        <f>VLOOKUP(年度マスタ!$K$4&amp;"_"&amp;$AG7,データシート1!$A:$BT,MATCH("ab_"&amp;AN$2,データシート1!$A$1:$BT$1,0),0)</f>
        <v>13814</v>
      </c>
      <c r="AO7" s="78">
        <f>VLOOKUP(年度マスタ!$K$4&amp;"_"&amp;$AG7,データシート1!$A:$BT,MATCH("ab_"&amp;AO$2,データシート1!$A$1:$BT$1,0),0)</f>
        <v>154647</v>
      </c>
      <c r="AP7" s="78">
        <f>VLOOKUP(年度マスタ!$K$4&amp;"_"&amp;$AG7,データシート1!$A:$BT,MATCH("ab_"&amp;AP$2,データシート1!$A$1:$BT$1,0),0)</f>
        <v>0</v>
      </c>
      <c r="AQ7" s="954">
        <f>VLOOKUP(年度マスタ!$K$4&amp;"_"&amp;$AG7,データシート1!$A:$BT,MATCH("ab_"&amp;AQ$2,データシート1!$A$1:$BT$1,0),0)</f>
        <v>7.5122955446745676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4390.5693000000001</v>
      </c>
      <c r="AI8" s="78">
        <f>VLOOKUP(年度マスタ!$K$4&amp;"_"&amp;$AG8,データシート1!$A:$BT,MATCH("ab_"&amp;AI$2,データシート1!$A$1:$BT$1,0),0)</f>
        <v>3642</v>
      </c>
      <c r="AJ8" s="78">
        <f>VLOOKUP(年度マスタ!$K$4&amp;"_"&amp;$AG8,データシート1!$A:$BT,MATCH("ab_"&amp;AJ$2,データシート1!$A$1:$BT$1,0),0)</f>
        <v>132</v>
      </c>
      <c r="AK8" s="78">
        <f>VLOOKUP(年度マスタ!$K$4&amp;"_"&amp;$AG8,データシート1!$A:$BT,MATCH("ab_"&amp;AK$2,データシート1!$A$1:$BT$1,0),0)</f>
        <v>41060</v>
      </c>
      <c r="AL8" s="78">
        <f>VLOOKUP(年度マスタ!$K$4&amp;"_"&amp;$AG8,データシート1!$A:$BT,MATCH("ab_"&amp;AL$2,データシート1!$A$1:$BT$1,0),0)</f>
        <v>59501</v>
      </c>
      <c r="AM8" s="78">
        <f>VLOOKUP(年度マスタ!$K$4&amp;"_"&amp;$AG8,データシート1!$A:$BT,MATCH("ab_"&amp;AM$2,データシート1!$A$1:$BT$1,0),0)</f>
        <v>77417</v>
      </c>
      <c r="AN8" s="78">
        <f>VLOOKUP(年度マスタ!$K$4&amp;"_"&amp;$AG8,データシート1!$A:$BT,MATCH("ab_"&amp;AN$2,データシート1!$A$1:$BT$1,0),0)</f>
        <v>13782</v>
      </c>
      <c r="AO8" s="78">
        <f>VLOOKUP(年度マスタ!$K$4&amp;"_"&amp;$AG8,データシート1!$A:$BT,MATCH("ab_"&amp;AO$2,データシート1!$A$1:$BT$1,0),0)</f>
        <v>154414</v>
      </c>
      <c r="AP8" s="78">
        <f>VLOOKUP(年度マスタ!$K$4&amp;"_"&amp;$AG8,データシート1!$A:$BT,MATCH("ab_"&amp;AP$2,データシート1!$A$1:$BT$1,0),0)</f>
        <v>0</v>
      </c>
      <c r="AQ8" s="954">
        <f>VLOOKUP(年度マスタ!$K$4&amp;"_"&amp;$AG8,データシート1!$A:$BT,MATCH("ab_"&amp;AQ$2,データシート1!$A$1:$BT$1,0),0)</f>
        <v>10.37457708812887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3745.0774999999999</v>
      </c>
      <c r="AI9" s="78">
        <f>VLOOKUP(年度マスタ!$K$4&amp;"_"&amp;$AG9,データシート1!$A:$BT,MATCH("ab_"&amp;AI$2,データシート1!$A$1:$BT$1,0),0)</f>
        <v>3642</v>
      </c>
      <c r="AJ9" s="78">
        <f>VLOOKUP(年度マスタ!$K$4&amp;"_"&amp;$AG9,データシート1!$A:$BT,MATCH("ab_"&amp;AJ$2,データシート1!$A$1:$BT$1,0),0)</f>
        <v>132</v>
      </c>
      <c r="AK9" s="78">
        <f>VLOOKUP(年度マスタ!$K$4&amp;"_"&amp;$AG9,データシート1!$A:$BT,MATCH("ab_"&amp;AK$2,データシート1!$A$1:$BT$1,0),0)</f>
        <v>41060</v>
      </c>
      <c r="AL9" s="78">
        <f>VLOOKUP(年度マスタ!$K$4&amp;"_"&amp;$AG9,データシート1!$A:$BT,MATCH("ab_"&amp;AL$2,データシート1!$A$1:$BT$1,0),0)</f>
        <v>60068</v>
      </c>
      <c r="AM9" s="78">
        <f>VLOOKUP(年度マスタ!$K$4&amp;"_"&amp;$AG9,データシート1!$A:$BT,MATCH("ab_"&amp;AM$2,データシート1!$A$1:$BT$1,0),0)</f>
        <v>77881</v>
      </c>
      <c r="AN9" s="78">
        <f>VLOOKUP(年度マスタ!$K$4&amp;"_"&amp;$AG9,データシート1!$A:$BT,MATCH("ab_"&amp;AN$2,データシート1!$A$1:$BT$1,0),0)</f>
        <v>13961</v>
      </c>
      <c r="AO9" s="78">
        <f>VLOOKUP(年度マスタ!$K$4&amp;"_"&amp;$AG9,データシート1!$A:$BT,MATCH("ab_"&amp;AO$2,データシート1!$A$1:$BT$1,0),0)</f>
        <v>153834</v>
      </c>
      <c r="AP9" s="78">
        <f>VLOOKUP(年度マスタ!$K$4&amp;"_"&amp;$AG9,データシート1!$A:$BT,MATCH("ab_"&amp;AP$2,データシート1!$A$1:$BT$1,0),0)</f>
        <v>0</v>
      </c>
      <c r="AQ9" s="954">
        <f>VLOOKUP(年度マスタ!$K$4&amp;"_"&amp;$AG9,データシート1!$A:$BT,MATCH("ab_"&amp;AQ$2,データシート1!$A$1:$BT$1,0),0)</f>
        <v>8.3402415018457976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3891.7231999999999</v>
      </c>
      <c r="AI10" s="78">
        <f>VLOOKUP(年度マスタ!$K$4&amp;"_"&amp;$AG10,データシート1!$A:$BT,MATCH("ab_"&amp;AI$2,データシート1!$A$1:$BT$1,0),0)</f>
        <v>3642</v>
      </c>
      <c r="AJ10" s="78">
        <f>VLOOKUP(年度マスタ!$K$4&amp;"_"&amp;$AG10,データシート1!$A:$BT,MATCH("ab_"&amp;AJ$2,データシート1!$A$1:$BT$1,0),0)</f>
        <v>132</v>
      </c>
      <c r="AK10" s="78">
        <f>VLOOKUP(年度マスタ!$K$4&amp;"_"&amp;$AG10,データシート1!$A:$BT,MATCH("ab_"&amp;AK$2,データシート1!$A$1:$BT$1,0),0)</f>
        <v>41060</v>
      </c>
      <c r="AL10" s="78">
        <f>VLOOKUP(年度マスタ!$K$4&amp;"_"&amp;$AG10,データシート1!$A:$BT,MATCH("ab_"&amp;AL$2,データシート1!$A$1:$BT$1,0),0)</f>
        <v>61578</v>
      </c>
      <c r="AM10" s="78">
        <f>VLOOKUP(年度マスタ!$K$4&amp;"_"&amp;$AG10,データシート1!$A:$BT,MATCH("ab_"&amp;AM$2,データシート1!$A$1:$BT$1,0),0)</f>
        <v>78861</v>
      </c>
      <c r="AN10" s="78">
        <f>VLOOKUP(年度マスタ!$K$4&amp;"_"&amp;$AG10,データシート1!$A:$BT,MATCH("ab_"&amp;AN$2,データシート1!$A$1:$BT$1,0),0)</f>
        <v>13958</v>
      </c>
      <c r="AO10" s="78">
        <f>VLOOKUP(年度マスタ!$K$4&amp;"_"&amp;$AG10,データシート1!$A:$BT,MATCH("ab_"&amp;AO$2,データシート1!$A$1:$BT$1,0),0)</f>
        <v>155507</v>
      </c>
      <c r="AP10" s="78">
        <f>VLOOKUP(年度マスタ!$K$4&amp;"_"&amp;$AG10,データシート1!$A:$BT,MATCH("ab_"&amp;AP$2,データシート1!$A$1:$BT$1,0),0)</f>
        <v>0</v>
      </c>
      <c r="AQ10" s="954">
        <f>VLOOKUP(年度マスタ!$K$4&amp;"_"&amp;$AG10,データシート1!$A:$BT,MATCH("ab_"&amp;AQ$2,データシート1!$A$1:$BT$1,0),0)</f>
        <v>8.5058557868770119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3878.7556</v>
      </c>
      <c r="AI11" s="78">
        <f>VLOOKUP(年度マスタ!$K$4&amp;"_"&amp;$AG11,データシート1!$A:$BT,MATCH("ab_"&amp;AI$2,データシート1!$A$1:$BT$1,0),0)</f>
        <v>3642</v>
      </c>
      <c r="AJ11" s="78">
        <f>VLOOKUP(年度マスタ!$K$4&amp;"_"&amp;$AG11,データシート1!$A:$BT,MATCH("ab_"&amp;AJ$2,データシート1!$A$1:$BT$1,0),0)</f>
        <v>132</v>
      </c>
      <c r="AK11" s="78">
        <f>VLOOKUP(年度マスタ!$K$4&amp;"_"&amp;$AG11,データシート1!$A:$BT,MATCH("ab_"&amp;AK$2,データシート1!$A$1:$BT$1,0),0)</f>
        <v>41060</v>
      </c>
      <c r="AL11" s="78">
        <f>VLOOKUP(年度マスタ!$K$4&amp;"_"&amp;$AG11,データシート1!$A:$BT,MATCH("ab_"&amp;AL$2,データシート1!$A$1:$BT$1,0),0)</f>
        <v>62009</v>
      </c>
      <c r="AM11" s="78">
        <f>VLOOKUP(年度マスタ!$K$4&amp;"_"&amp;$AG11,データシート1!$A:$BT,MATCH("ab_"&amp;AM$2,データシート1!$A$1:$BT$1,0),0)</f>
        <v>79736</v>
      </c>
      <c r="AN11" s="78">
        <f>VLOOKUP(年度マスタ!$K$4&amp;"_"&amp;$AG11,データシート1!$A:$BT,MATCH("ab_"&amp;AN$2,データシート1!$A$1:$BT$1,0),0)</f>
        <v>14252</v>
      </c>
      <c r="AO11" s="78">
        <f>VLOOKUP(年度マスタ!$K$4&amp;"_"&amp;$AG11,データシート1!$A:$BT,MATCH("ab_"&amp;AO$2,データシート1!$A$1:$BT$1,0),0)</f>
        <v>155158</v>
      </c>
      <c r="AP11" s="78">
        <f>VLOOKUP(年度マスタ!$K$4&amp;"_"&amp;$AG11,データシート1!$A:$BT,MATCH("ab_"&amp;AP$2,データシート1!$A$1:$BT$1,0),0)</f>
        <v>0</v>
      </c>
      <c r="AQ11" s="954">
        <f>VLOOKUP(年度マスタ!$K$4&amp;"_"&amp;$AG11,データシート1!$A:$BT,MATCH("ab_"&amp;AQ$2,データシート1!$A$1:$BT$1,0),0)</f>
        <v>9.0881878651242989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3991.0061000000001</v>
      </c>
      <c r="AI12" s="78">
        <f>VLOOKUP(年度マスタ!$K$4&amp;"_"&amp;$AG12,データシート1!$A:$BT,MATCH("ab_"&amp;AI$2,データシート1!$A$1:$BT$1,0),0)</f>
        <v>3266</v>
      </c>
      <c r="AJ12" s="78">
        <f>VLOOKUP(年度マスタ!$K$4&amp;"_"&amp;$AG12,データシート1!$A:$BT,MATCH("ab_"&amp;AJ$2,データシート1!$A$1:$BT$1,0),0)</f>
        <v>180</v>
      </c>
      <c r="AK12" s="78">
        <f>VLOOKUP(年度マスタ!$K$4&amp;"_"&amp;$AG12,データシート1!$A:$BT,MATCH("ab_"&amp;AK$2,データシート1!$A$1:$BT$1,0),0)</f>
        <v>43857</v>
      </c>
      <c r="AL12" s="78">
        <f>VLOOKUP(年度マスタ!$K$4&amp;"_"&amp;$AG12,データシート1!$A:$BT,MATCH("ab_"&amp;AL$2,データシート1!$A$1:$BT$1,0),0)</f>
        <v>62572</v>
      </c>
      <c r="AM12" s="78">
        <f>VLOOKUP(年度マスタ!$K$4&amp;"_"&amp;$AG12,データシート1!$A:$BT,MATCH("ab_"&amp;AM$2,データシート1!$A$1:$BT$1,0),0)</f>
        <v>80153</v>
      </c>
      <c r="AN12" s="78">
        <f>VLOOKUP(年度マスタ!$K$4&amp;"_"&amp;$AG12,データシート1!$A:$BT,MATCH("ab_"&amp;AN$2,データシート1!$A$1:$BT$1,0),0)</f>
        <v>14482</v>
      </c>
      <c r="AO12" s="78">
        <f>VLOOKUP(年度マスタ!$K$4&amp;"_"&amp;$AG12,データシート1!$A:$BT,MATCH("ab_"&amp;AO$2,データシート1!$A$1:$BT$1,0),0)</f>
        <v>154694</v>
      </c>
      <c r="AP12" s="78">
        <f>VLOOKUP(年度マスタ!$K$4&amp;"_"&amp;$AG12,データシート1!$A:$BT,MATCH("ab_"&amp;AP$2,データシート1!$A$1:$BT$1,0),0)</f>
        <v>0</v>
      </c>
      <c r="AQ12" s="954">
        <f>VLOOKUP(年度マスタ!$K$4&amp;"_"&amp;$AG12,データシート1!$A:$BT,MATCH("ab_"&amp;AQ$2,データシート1!$A$1:$BT$1,0),0)</f>
        <v>9.9806615578141038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5433.0164999999997</v>
      </c>
      <c r="AI13" s="78">
        <f>VLOOKUP(年度マスタ!$K$4&amp;"_"&amp;$AG13,データシート1!$A:$BT,MATCH("ab_"&amp;AI$2,データシート1!$A$1:$BT$1,0),0)</f>
        <v>3266</v>
      </c>
      <c r="AJ13" s="78">
        <f>VLOOKUP(年度マスタ!$K$4&amp;"_"&amp;$AG13,データシート1!$A:$BT,MATCH("ab_"&amp;AJ$2,データシート1!$A$1:$BT$1,0),0)</f>
        <v>180</v>
      </c>
      <c r="AK13" s="78">
        <f>VLOOKUP(年度マスタ!$K$4&amp;"_"&amp;$AG13,データシート1!$A:$BT,MATCH("ab_"&amp;AK$2,データシート1!$A$1:$BT$1,0),0)</f>
        <v>43857</v>
      </c>
      <c r="AL13" s="78">
        <f>VLOOKUP(年度マスタ!$K$4&amp;"_"&amp;$AG13,データシート1!$A:$BT,MATCH("ab_"&amp;AL$2,データシート1!$A$1:$BT$1,0),0)</f>
        <v>63507</v>
      </c>
      <c r="AM13" s="78">
        <f>VLOOKUP(年度マスタ!$K$4&amp;"_"&amp;$AG13,データシート1!$A:$BT,MATCH("ab_"&amp;AM$2,データシート1!$A$1:$BT$1,0),0)</f>
        <v>80717</v>
      </c>
      <c r="AN13" s="78">
        <f>VLOOKUP(年度マスタ!$K$4&amp;"_"&amp;$AG13,データシート1!$A:$BT,MATCH("ab_"&amp;AN$2,データシート1!$A$1:$BT$1,0),0)</f>
        <v>14569</v>
      </c>
      <c r="AO13" s="78">
        <f>VLOOKUP(年度マスタ!$K$4&amp;"_"&amp;$AG13,データシート1!$A:$BT,MATCH("ab_"&amp;AO$2,データシート1!$A$1:$BT$1,0),0)</f>
        <v>154527</v>
      </c>
      <c r="AP13" s="78">
        <f>VLOOKUP(年度マスタ!$K$4&amp;"_"&amp;$AG13,データシート1!$A:$BT,MATCH("ab_"&amp;AP$2,データシート1!$A$1:$BT$1,0),0)</f>
        <v>0</v>
      </c>
      <c r="AQ13" s="954">
        <f>VLOOKUP(年度マスタ!$K$4&amp;"_"&amp;$AG13,データシート1!$A:$BT,MATCH("ab_"&amp;AQ$2,データシート1!$A$1:$BT$1,0),0)</f>
        <v>8.8556739603376684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4104.7673999999997</v>
      </c>
      <c r="AI14" s="78">
        <f>VLOOKUP(年度マスタ!$K$4&amp;"_"&amp;$AG14,データシート1!$A:$BT,MATCH("ab_"&amp;AI$2,データシート1!$A$1:$BT$1,0),0)</f>
        <v>3266</v>
      </c>
      <c r="AJ14" s="78">
        <f>VLOOKUP(年度マスタ!$K$4&amp;"_"&amp;$AG14,データシート1!$A:$BT,MATCH("ab_"&amp;AJ$2,データシート1!$A$1:$BT$1,0),0)</f>
        <v>180</v>
      </c>
      <c r="AK14" s="78">
        <f>VLOOKUP(年度マスタ!$K$4&amp;"_"&amp;$AG14,データシート1!$A:$BT,MATCH("ab_"&amp;AK$2,データシート1!$A$1:$BT$1,0),0)</f>
        <v>43857</v>
      </c>
      <c r="AL14" s="78">
        <f>VLOOKUP(年度マスタ!$K$4&amp;"_"&amp;$AG14,データシート1!$A:$BT,MATCH("ab_"&amp;AL$2,データシート1!$A$1:$BT$1,0),0)</f>
        <v>64318</v>
      </c>
      <c r="AM14" s="78">
        <f>VLOOKUP(年度マスタ!$K$4&amp;"_"&amp;$AG14,データシート1!$A:$BT,MATCH("ab_"&amp;AM$2,データシート1!$A$1:$BT$1,0),0)</f>
        <v>81346</v>
      </c>
      <c r="AN14" s="78">
        <f>VLOOKUP(年度マスタ!$K$4&amp;"_"&amp;$AG14,データシート1!$A:$BT,MATCH("ab_"&amp;AN$2,データシート1!$A$1:$BT$1,0),0)</f>
        <v>14838</v>
      </c>
      <c r="AO14" s="78">
        <f>VLOOKUP(年度マスタ!$K$4&amp;"_"&amp;$AG14,データシート1!$A:$BT,MATCH("ab_"&amp;AO$2,データシート1!$A$1:$BT$1,0),0)</f>
        <v>154241</v>
      </c>
      <c r="AP14" s="78">
        <f>VLOOKUP(年度マスタ!$K$4&amp;"_"&amp;$AG14,データシート1!$A:$BT,MATCH("ab_"&amp;AP$2,データシート1!$A$1:$BT$1,0),0)</f>
        <v>0</v>
      </c>
      <c r="AQ14" s="954">
        <f>VLOOKUP(年度マスタ!$K$4&amp;"_"&amp;$AG14,データシート1!$A:$BT,MATCH("ab_"&amp;AQ$2,データシート1!$A$1:$BT$1,0),0)</f>
        <v>10.86632334480281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4806.8175000000001</v>
      </c>
      <c r="AI15" s="78">
        <f>VLOOKUP(年度マスタ!$K$4&amp;"_"&amp;$AG15,データシート1!$A:$BT,MATCH("ab_"&amp;AI$2,データシート1!$A$1:$BT$1,0),0)</f>
        <v>3266</v>
      </c>
      <c r="AJ15" s="78">
        <f>VLOOKUP(年度マスタ!$K$4&amp;"_"&amp;$AG15,データシート1!$A:$BT,MATCH("ab_"&amp;AJ$2,データシート1!$A$1:$BT$1,0),0)</f>
        <v>180</v>
      </c>
      <c r="AK15" s="78">
        <f>VLOOKUP(年度マスタ!$K$4&amp;"_"&amp;$AG15,データシート1!$A:$BT,MATCH("ab_"&amp;AK$2,データシート1!$A$1:$BT$1,0),0)</f>
        <v>43857</v>
      </c>
      <c r="AL15" s="78">
        <f>VLOOKUP(年度マスタ!$K$4&amp;"_"&amp;$AG15,データシート1!$A:$BT,MATCH("ab_"&amp;AL$2,データシート1!$A$1:$BT$1,0),0)</f>
        <v>65339</v>
      </c>
      <c r="AM15" s="78">
        <f>VLOOKUP(年度マスタ!$K$4&amp;"_"&amp;$AG15,データシート1!$A:$BT,MATCH("ab_"&amp;AM$2,データシート1!$A$1:$BT$1,0),0)</f>
        <v>81931</v>
      </c>
      <c r="AN15" s="78">
        <f>VLOOKUP(年度マスタ!$K$4&amp;"_"&amp;$AG15,データシート1!$A:$BT,MATCH("ab_"&amp;AN$2,データシート1!$A$1:$BT$1,0),0)</f>
        <v>15168</v>
      </c>
      <c r="AO15" s="78">
        <f>VLOOKUP(年度マスタ!$K$4&amp;"_"&amp;$AG15,データシート1!$A:$BT,MATCH("ab_"&amp;AO$2,データシート1!$A$1:$BT$1,0),0)</f>
        <v>154116</v>
      </c>
      <c r="AP15" s="78">
        <f>VLOOKUP(年度マスタ!$K$4&amp;"_"&amp;$AG15,データシート1!$A:$BT,MATCH("ab_"&amp;AP$2,データシート1!$A$1:$BT$1,0),0)</f>
        <v>0</v>
      </c>
      <c r="AQ15" s="954">
        <f>VLOOKUP(年度マスタ!$K$4&amp;"_"&amp;$AG15,データシート1!$A:$BT,MATCH("ab_"&amp;AQ$2,データシート1!$A$1:$BT$1,0),0)</f>
        <v>9.103748655368527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5052.9727000000003</v>
      </c>
      <c r="AI16" s="78">
        <f>VLOOKUP(年度マスタ!$K$4&amp;"_"&amp;$AG16,データシート1!$A:$BT,MATCH("ab_"&amp;AI$2,データシート1!$A$1:$BT$1,0),0)</f>
        <v>3266</v>
      </c>
      <c r="AJ16" s="78">
        <f>VLOOKUP(年度マスタ!$K$4&amp;"_"&amp;$AG16,データシート1!$A:$BT,MATCH("ab_"&amp;AJ$2,データシート1!$A$1:$BT$1,0),0)</f>
        <v>180</v>
      </c>
      <c r="AK16" s="78">
        <f>VLOOKUP(年度マスタ!$K$4&amp;"_"&amp;$AG16,データシート1!$A:$BT,MATCH("ab_"&amp;AK$2,データシート1!$A$1:$BT$1,0),0)</f>
        <v>43857</v>
      </c>
      <c r="AL16" s="78">
        <f>VLOOKUP(年度マスタ!$K$4&amp;"_"&amp;$AG16,データシート1!$A:$BT,MATCH("ab_"&amp;AL$2,データシート1!$A$1:$BT$1,0),0)</f>
        <v>65987</v>
      </c>
      <c r="AM16" s="78">
        <f>VLOOKUP(年度マスタ!$K$4&amp;"_"&amp;$AG16,データシート1!$A:$BT,MATCH("ab_"&amp;AM$2,データシート1!$A$1:$BT$1,0),0)</f>
        <v>82658</v>
      </c>
      <c r="AN16" s="78">
        <f>VLOOKUP(年度マスタ!$K$4&amp;"_"&amp;$AG16,データシート1!$A:$BT,MATCH("ab_"&amp;AN$2,データシート1!$A$1:$BT$1,0),0)</f>
        <v>15281</v>
      </c>
      <c r="AO16" s="78">
        <f>VLOOKUP(年度マスタ!$K$4&amp;"_"&amp;$AG16,データシート1!$A:$BT,MATCH("ab_"&amp;AO$2,データシート1!$A$1:$BT$1,0),0)</f>
        <v>153709</v>
      </c>
      <c r="AP16" s="78">
        <f>VLOOKUP(年度マスタ!$K$4&amp;"_"&amp;$AG16,データシート1!$A:$BT,MATCH("ab_"&amp;AP$2,データシート1!$A$1:$BT$1,0),0)</f>
        <v>0</v>
      </c>
      <c r="AQ16" s="954">
        <f>VLOOKUP(年度マスタ!$K$4&amp;"_"&amp;$AG16,データシート1!$A:$BT,MATCH("ab_"&amp;AQ$2,データシート1!$A$1:$BT$1,0),0)</f>
        <v>9.291028293782885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5115.5299000000005</v>
      </c>
      <c r="AI17" s="151">
        <f>VLOOKUP(年度マスタ!$K$4&amp;"_"&amp;$AG17,データシート1!$A:$BT,MATCH("ab_"&amp;AI$2,データシート1!$A$1:$BT$1,0),0)</f>
        <v>3266</v>
      </c>
      <c r="AJ17" s="151">
        <f>VLOOKUP(年度マスタ!$K$4&amp;"_"&amp;$AG17,データシート1!$A:$BT,MATCH("ab_"&amp;AJ$2,データシート1!$A$1:$BT$1,0),0)</f>
        <v>180</v>
      </c>
      <c r="AK17" s="151">
        <f>VLOOKUP(年度マスタ!$K$4&amp;"_"&amp;$AG17,データシート1!$A:$BT,MATCH("ab_"&amp;AK$2,データシート1!$A$1:$BT$1,0),0)</f>
        <v>43857</v>
      </c>
      <c r="AL17" s="151">
        <f>VLOOKUP(年度マスタ!$K$4&amp;"_"&amp;$AG17,データシート1!$A:$BT,MATCH("ab_"&amp;AL$2,データシート1!$A$1:$BT$1,0),0)</f>
        <v>66625</v>
      </c>
      <c r="AM17" s="151">
        <f>VLOOKUP(年度マスタ!$K$4&amp;"_"&amp;$AG17,データシート1!$A:$BT,MATCH("ab_"&amp;AM$2,データシート1!$A$1:$BT$1,0),0)</f>
        <v>82689</v>
      </c>
      <c r="AN17" s="151">
        <f>VLOOKUP(年度マスタ!$K$4&amp;"_"&amp;$AG17,データシート1!$A:$BT,MATCH("ab_"&amp;AN$2,データシート1!$A$1:$BT$1,0),0)</f>
        <v>14966</v>
      </c>
      <c r="AO17" s="151">
        <f>VLOOKUP(年度マスタ!$K$4&amp;"_"&amp;$AG17,データシート1!$A:$BT,MATCH("ab_"&amp;AO$2,データシート1!$A$1:$BT$1,0),0)</f>
        <v>153066</v>
      </c>
      <c r="AP17" s="151">
        <f>VLOOKUP(年度マスタ!$K$4&amp;"_"&amp;$AG17,データシート1!$A:$BT,MATCH("ab_"&amp;AP$2,データシート1!$A$1:$BT$1,0),0)</f>
        <v>0</v>
      </c>
      <c r="AQ17" s="955">
        <f>VLOOKUP(年度マスタ!$K$4&amp;"_"&amp;$AG17,データシート1!$A:$BT,MATCH("ab_"&amp;AQ$2,データシート1!$A$1:$BT$1,0),0)</f>
        <v>9.6100036353814744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4682.8050999999996</v>
      </c>
      <c r="AI18" s="78">
        <f>VLOOKUP(年度マスタ!$K$4&amp;"_"&amp;$AG18,データシート1!$A:$BT,MATCH("ab_"&amp;AI$2,データシート1!$A$1:$BT$1,0),0)</f>
        <v>2860</v>
      </c>
      <c r="AJ18" s="78">
        <f>VLOOKUP(年度マスタ!$K$4&amp;"_"&amp;$AG18,データシート1!$A:$BT,MATCH("ab_"&amp;AJ$2,データシート1!$A$1:$BT$1,0),0)</f>
        <v>199</v>
      </c>
      <c r="AK18" s="78">
        <f>VLOOKUP(年度マスタ!$K$4&amp;"_"&amp;$AG18,データシート1!$A:$BT,MATCH("ab_"&amp;AK$2,データシート1!$A$1:$BT$1,0),0)</f>
        <v>45935</v>
      </c>
      <c r="AL18" s="78">
        <f>VLOOKUP(年度マスタ!$K$4&amp;"_"&amp;$AG18,データシート1!$A:$BT,MATCH("ab_"&amp;AL$2,データシート1!$A$1:$BT$1,0),0)</f>
        <v>67324</v>
      </c>
      <c r="AM18" s="78">
        <f>VLOOKUP(年度マスタ!$K$4&amp;"_"&amp;$AG18,データシート1!$A:$BT,MATCH("ab_"&amp;AM$2,データシート1!$A$1:$BT$1,0),0)</f>
        <v>82731</v>
      </c>
      <c r="AN18" s="78">
        <f>VLOOKUP(年度マスタ!$K$4&amp;"_"&amp;$AG18,データシート1!$A:$BT,MATCH("ab_"&amp;AN$2,データシート1!$A$1:$BT$1,0),0)</f>
        <v>15091</v>
      </c>
      <c r="AO18" s="78">
        <f>VLOOKUP(年度マスタ!$K$4&amp;"_"&amp;$AG18,データシート1!$A:$BT,MATCH("ab_"&amp;AO$2,データシート1!$A$1:$BT$1,0),0)</f>
        <v>152506</v>
      </c>
      <c r="AP18" s="78">
        <f>VLOOKUP(年度マスタ!$K$4&amp;"_"&amp;$AG18,データシート1!$A:$BT,MATCH("ab_"&amp;AP$2,データシート1!$A$1:$BT$1,0),0)</f>
        <v>0</v>
      </c>
      <c r="AQ18" s="954">
        <f>VLOOKUP(年度マスタ!$K$4&amp;"_"&amp;$AG18,データシート1!$A:$BT,MATCH("ab_"&amp;AQ$2,データシート1!$A$1:$BT$1,0),0)</f>
        <v>11.19683727687868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5157.9440000000004</v>
      </c>
      <c r="AI19" s="78">
        <f>VLOOKUP(年度マスタ!$K$4&amp;"_"&amp;$AG19,データシート1!$A:$BT,MATCH("ab_"&amp;AI$2,データシート1!$A$1:$BT$1,0),0)</f>
        <v>2860</v>
      </c>
      <c r="AJ19" s="78">
        <f>VLOOKUP(年度マスタ!$K$4&amp;"_"&amp;$AG19,データシート1!$A:$BT,MATCH("ab_"&amp;AJ$2,データシート1!$A$1:$BT$1,0),0)</f>
        <v>199</v>
      </c>
      <c r="AK19" s="78">
        <f>VLOOKUP(年度マスタ!$K$4&amp;"_"&amp;$AG19,データシート1!$A:$BT,MATCH("ab_"&amp;AK$2,データシート1!$A$1:$BT$1,0),0)</f>
        <v>45935</v>
      </c>
      <c r="AL19" s="78">
        <f>VLOOKUP(年度マスタ!$K$4&amp;"_"&amp;$AG19,データシート1!$A:$BT,MATCH("ab_"&amp;AL$2,データシート1!$A$1:$BT$1,0),0)</f>
        <v>67665</v>
      </c>
      <c r="AM19" s="78">
        <f>VLOOKUP(年度マスタ!$K$4&amp;"_"&amp;$AG19,データシート1!$A:$BT,MATCH("ab_"&amp;AM$2,データシート1!$A$1:$BT$1,0),0)</f>
        <v>82642</v>
      </c>
      <c r="AN19" s="78">
        <f>VLOOKUP(年度マスタ!$K$4&amp;"_"&amp;$AG19,データシート1!$A:$BT,MATCH("ab_"&amp;AN$2,データシート1!$A$1:$BT$1,0),0)</f>
        <v>15164</v>
      </c>
      <c r="AO19" s="78">
        <f>VLOOKUP(年度マスタ!$K$4&amp;"_"&amp;$AG19,データシート1!$A:$BT,MATCH("ab_"&amp;AO$2,データシート1!$A$1:$BT$1,0),0)</f>
        <v>151669</v>
      </c>
      <c r="AP19" s="78">
        <f>VLOOKUP(年度マスタ!$K$4&amp;"_"&amp;$AG19,データシート1!$A:$BT,MATCH("ab_"&amp;AP$2,データシート1!$A$1:$BT$1,0),0)</f>
        <v>0</v>
      </c>
      <c r="AQ19" s="954">
        <f>VLOOKUP(年度マスタ!$K$4&amp;"_"&amp;$AG19,データシート1!$A:$BT,MATCH("ab_"&amp;AQ$2,データシート1!$A$1:$BT$1,0),0)</f>
        <v>8.1647577288855153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4952.3797999999997</v>
      </c>
      <c r="AI20" s="78">
        <f>VLOOKUP(年度マスタ!$K$4&amp;"_"&amp;$AG20,データシート1!$A:$BT,MATCH("ab_"&amp;AI$2,データシート1!$A$1:$BT$1,0),0)</f>
        <v>2860</v>
      </c>
      <c r="AJ20" s="78">
        <f>VLOOKUP(年度マスタ!$K$4&amp;"_"&amp;$AG20,データシート1!$A:$BT,MATCH("ab_"&amp;AJ$2,データシート1!$A$1:$BT$1,0),0)</f>
        <v>199</v>
      </c>
      <c r="AK20" s="78">
        <f>VLOOKUP(年度マスタ!$K$4&amp;"_"&amp;$AG20,データシート1!$A:$BT,MATCH("ab_"&amp;AK$2,データシート1!$A$1:$BT$1,0),0)</f>
        <v>45935</v>
      </c>
      <c r="AL20" s="78">
        <f>VLOOKUP(年度マスタ!$K$4&amp;"_"&amp;$AG20,データシート1!$A:$BT,MATCH("ab_"&amp;AL$2,データシート1!$A$1:$BT$1,0),0)</f>
        <v>68201</v>
      </c>
      <c r="AM20" s="78">
        <f>VLOOKUP(年度マスタ!$K$4&amp;"_"&amp;$AG20,データシート1!$A:$BT,MATCH("ab_"&amp;AM$2,データシート1!$A$1:$BT$1,0),0)</f>
        <v>82803</v>
      </c>
      <c r="AN20" s="78">
        <f>VLOOKUP(年度マスタ!$K$4&amp;"_"&amp;$AG20,データシート1!$A:$BT,MATCH("ab_"&amp;AN$2,データシート1!$A$1:$BT$1,0),0)</f>
        <v>15323</v>
      </c>
      <c r="AO20" s="78">
        <f>VLOOKUP(年度マスタ!$K$4&amp;"_"&amp;$AG20,データシート1!$A:$BT,MATCH("ab_"&amp;AO$2,データシート1!$A$1:$BT$1,0),0)</f>
        <v>150987</v>
      </c>
      <c r="AP20" s="78">
        <f>VLOOKUP(年度マスタ!$K$4&amp;"_"&amp;$AG20,データシート1!$A:$BT,MATCH("ab_"&amp;AP$2,データシート1!$A$1:$BT$1,0),0)</f>
        <v>0</v>
      </c>
      <c r="AQ20" s="954">
        <f>VLOOKUP(年度マスタ!$K$4&amp;"_"&amp;$AG20,データシート1!$A:$BT,MATCH("ab_"&amp;AQ$2,データシート1!$A$1:$BT$1,0),0)</f>
        <v>8.7323381167225378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283.69900000000001</v>
      </c>
      <c r="BE13" s="70" t="str">
        <f>年度マスタ!K4</f>
        <v>11232</v>
      </c>
      <c r="BF13" s="70" t="str">
        <f>年度マスタ!K4</f>
        <v>11232</v>
      </c>
      <c r="BG13" s="70" t="str">
        <f>年度マスタ!K4</f>
        <v>11232</v>
      </c>
      <c r="BH13" s="278" t="s">
        <v>195</v>
      </c>
      <c r="BI13" s="278" t="s">
        <v>195</v>
      </c>
      <c r="BJ13" s="278" t="s">
        <v>195</v>
      </c>
      <c r="BK13" s="278" t="str">
        <f>年度マスタ!K4</f>
        <v>11232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283.69900000000001</v>
      </c>
      <c r="AY14" s="70"/>
      <c r="BE14" s="70" t="str">
        <f>AP2</f>
        <v>久喜市</v>
      </c>
      <c r="BF14" s="70" t="str">
        <f>AP2</f>
        <v>久喜市</v>
      </c>
      <c r="BG14" s="70" t="str">
        <f>AP2</f>
        <v>久喜市</v>
      </c>
      <c r="BH14" s="70" t="s">
        <v>205</v>
      </c>
      <c r="BI14" s="70" t="s">
        <v>205</v>
      </c>
      <c r="BJ14" s="70" t="s">
        <v>205</v>
      </c>
      <c r="BK14" s="70" t="str">
        <f>AP2</f>
        <v>久喜市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4.9720000000000004</v>
      </c>
      <c r="BG16" s="952">
        <f>BF16/BE16</f>
        <v>4.9720000000000004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8.3840611520902372E-2</v>
      </c>
    </row>
    <row r="17" spans="2:63" ht="15.95" customHeight="1">
      <c r="B17" s="272"/>
      <c r="D17" s="13"/>
      <c r="E17" s="166"/>
      <c r="F17" s="166"/>
      <c r="G17" s="13"/>
      <c r="O17" s="280"/>
      <c r="P17" s="280"/>
      <c r="Z17" s="273"/>
      <c r="AB17" s="272"/>
      <c r="AQ17" s="273"/>
      <c r="AV17" s="276"/>
      <c r="AW17" s="277" t="s">
        <v>113</v>
      </c>
      <c r="AX17" s="165">
        <f>P26</f>
        <v>28.056000000000004</v>
      </c>
      <c r="AY17" s="165">
        <f>AX17</f>
        <v>28.056000000000004</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21.494</v>
      </c>
      <c r="BG17" s="952">
        <f t="shared" ref="BG17:BG39" si="2">BF17/BE17</f>
        <v>7.1646666666666663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0.12384475687330347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4.1470000000000002</v>
      </c>
      <c r="BG18" s="952">
        <f t="shared" si="2"/>
        <v>4.1470000000000002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0.59369558357778118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116.30200000000001</v>
      </c>
      <c r="BG20" s="952">
        <f t="shared" si="2"/>
        <v>58.151000000000003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0.16062489322993298</v>
      </c>
    </row>
    <row r="21" spans="2:63" ht="15.95" customHeight="1" thickTop="1" thickBot="1">
      <c r="B21" s="283"/>
      <c r="C21" s="407" t="s">
        <v>204</v>
      </c>
      <c r="D21" s="522"/>
      <c r="E21" s="522"/>
      <c r="F21" s="877">
        <f>SUM(F22,F26,F27,F28)</f>
        <v>313.78400000000005</v>
      </c>
      <c r="G21" s="877">
        <f t="shared" ref="G21:O21" si="5">SUM(G22,G26,G27,G28)</f>
        <v>362.62</v>
      </c>
      <c r="H21" s="877">
        <f t="shared" si="5"/>
        <v>366.10599999999999</v>
      </c>
      <c r="I21" s="877">
        <f t="shared" si="5"/>
        <v>377.71300000000002</v>
      </c>
      <c r="J21" s="877">
        <f t="shared" si="5"/>
        <v>343.15999999999997</v>
      </c>
      <c r="K21" s="877">
        <f t="shared" si="5"/>
        <v>342.42399999999998</v>
      </c>
      <c r="L21" s="877">
        <f t="shared" si="5"/>
        <v>336.416</v>
      </c>
      <c r="M21" s="877">
        <f t="shared" si="5"/>
        <v>342.72800000000001</v>
      </c>
      <c r="N21" s="877">
        <f t="shared" si="5"/>
        <v>320.07799999999997</v>
      </c>
      <c r="O21" s="877">
        <f t="shared" si="5"/>
        <v>311.303</v>
      </c>
      <c r="P21" s="878">
        <f>SUM(P22,P26,P27,P28)</f>
        <v>311.755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18.285</v>
      </c>
      <c r="BG21" s="952">
        <f t="shared" si="2"/>
        <v>6.0949999999999998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0.70501523331399452</v>
      </c>
    </row>
    <row r="22" spans="2:63" ht="15.95" customHeight="1" thickBot="1">
      <c r="B22" s="285"/>
      <c r="C22" s="522"/>
      <c r="D22" s="408" t="s">
        <v>114</v>
      </c>
      <c r="E22" s="409"/>
      <c r="F22" s="879">
        <f>SUM(F23:F25)</f>
        <v>298.46300000000002</v>
      </c>
      <c r="G22" s="879">
        <f t="shared" ref="G22:P22" si="6">SUM(G23:G25)</f>
        <v>337.84300000000002</v>
      </c>
      <c r="H22" s="879">
        <f t="shared" si="6"/>
        <v>344.56200000000001</v>
      </c>
      <c r="I22" s="879">
        <f t="shared" si="6"/>
        <v>351.32100000000003</v>
      </c>
      <c r="J22" s="879">
        <f t="shared" si="6"/>
        <v>320.81799999999998</v>
      </c>
      <c r="K22" s="879">
        <f t="shared" si="6"/>
        <v>320.88499999999999</v>
      </c>
      <c r="L22" s="879">
        <f t="shared" si="6"/>
        <v>318.84100000000001</v>
      </c>
      <c r="M22" s="879">
        <f t="shared" si="6"/>
        <v>319.16399999999999</v>
      </c>
      <c r="N22" s="879">
        <f t="shared" si="6"/>
        <v>296.71199999999999</v>
      </c>
      <c r="O22" s="879">
        <f t="shared" si="6"/>
        <v>286.94900000000001</v>
      </c>
      <c r="P22" s="880">
        <f t="shared" si="6"/>
        <v>283.69900000000001</v>
      </c>
      <c r="Z22" s="273"/>
      <c r="AB22" s="272"/>
      <c r="AC22" s="521" t="s">
        <v>286</v>
      </c>
      <c r="AP22" s="16" t="s">
        <v>287</v>
      </c>
      <c r="AQ22" s="273"/>
      <c r="AV22" s="70" t="str">
        <f>AW22</f>
        <v>エネルギー起源CO2</v>
      </c>
      <c r="AW22" s="70" t="str">
        <f>D56</f>
        <v>エネルギー起源CO2</v>
      </c>
      <c r="AX22" s="165">
        <f>P56</f>
        <v>302.82</v>
      </c>
      <c r="AY22" s="165">
        <f>AX22</f>
        <v>302.82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298.46300000000002</v>
      </c>
      <c r="G23" s="881">
        <f>IFERROR(VLOOKUP(年度マスタ!$K$4&amp;"_"&amp;G$20,データシート1!$A:$BU,MATCH("ba_"&amp;$E23,データシート1!$A$1:$BU$1,0),0),0)</f>
        <v>337.84300000000002</v>
      </c>
      <c r="H23" s="881">
        <f>IFERROR(VLOOKUP(年度マスタ!$K$4&amp;"_"&amp;H$20,データシート1!$A:$BU,MATCH("ba_"&amp;$E23,データシート1!$A$1:$BU$1,0),0),0)</f>
        <v>344.56200000000001</v>
      </c>
      <c r="I23" s="881">
        <f>IFERROR(VLOOKUP(年度マスタ!$K$4&amp;"_"&amp;I$20,データシート1!$A:$BU,MATCH("ba_"&amp;$E23,データシート1!$A$1:$BU$1,0),0),0)</f>
        <v>351.32100000000003</v>
      </c>
      <c r="J23" s="881">
        <f>IFERROR(VLOOKUP(年度マスタ!$K$4&amp;"_"&amp;J$20,データシート1!$A:$BU,MATCH("ba_"&amp;$E23,データシート1!$A$1:$BU$1,0),0),0)</f>
        <v>320.81799999999998</v>
      </c>
      <c r="K23" s="881">
        <f>IFERROR(VLOOKUP(年度マスタ!$K$4&amp;"_"&amp;K$20,データシート1!$A:$BU,MATCH("ba_"&amp;$E23,データシート1!$A$1:$BU$1,0),0),0)</f>
        <v>320.88499999999999</v>
      </c>
      <c r="L23" s="881">
        <f>IFERROR(VLOOKUP(年度マスタ!$K$4&amp;"_"&amp;L$20,データシート1!$A:$BU,MATCH("ba_"&amp;$E23,データシート1!$A$1:$BU$1,0),0),0)</f>
        <v>318.84100000000001</v>
      </c>
      <c r="M23" s="881">
        <f>IFERROR(VLOOKUP(年度マスタ!$K$4&amp;"_"&amp;M$20,データシート1!$A:$BU,MATCH("ba_"&amp;$E23,データシート1!$A$1:$BU$1,0),0),0)</f>
        <v>319.16399999999999</v>
      </c>
      <c r="N23" s="881">
        <f>IFERROR(VLOOKUP(年度マスタ!$K$4&amp;"_"&amp;N$20,データシート1!$A:$BU,MATCH("ba_"&amp;$E23,データシート1!$A$1:$BU$1,0),0),0)</f>
        <v>296.71199999999999</v>
      </c>
      <c r="O23" s="881">
        <f>IFERROR(VLOOKUP(年度マスタ!$K$4&amp;"_"&amp;O$20,データシート1!$A:$BU,MATCH("ba_"&amp;$E23,データシート1!$A$1:$BU$1,0),0),0)</f>
        <v>286.94900000000001</v>
      </c>
      <c r="P23" s="882">
        <f>IFERROR(VLOOKUP(年度マスタ!$K$4&amp;"_"&amp;P$20,データシート1!$A:$BU,MATCH("ba_"&amp;$E23,データシート1!$A$1:$BU$1,0),0),0)</f>
        <v>283.69900000000001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8.9350000000000005</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480.12299631474212</v>
      </c>
      <c r="AG24" s="877">
        <f t="shared" ref="AG24:AP24" si="11">AG25+AG29</f>
        <v>509.4861013176743</v>
      </c>
      <c r="AH24" s="877">
        <f t="shared" si="11"/>
        <v>522.75260228029413</v>
      </c>
      <c r="AI24" s="877">
        <f t="shared" si="11"/>
        <v>497.62787001804298</v>
      </c>
      <c r="AJ24" s="877">
        <f t="shared" si="11"/>
        <v>583.70661103548264</v>
      </c>
      <c r="AK24" s="877">
        <f t="shared" si="11"/>
        <v>459.39112360915681</v>
      </c>
      <c r="AL24" s="877">
        <f t="shared" si="11"/>
        <v>472.0985657992926</v>
      </c>
      <c r="AM24" s="877">
        <f t="shared" si="11"/>
        <v>465.73133129439475</v>
      </c>
      <c r="AN24" s="877">
        <f t="shared" si="11"/>
        <v>447.10984865604757</v>
      </c>
      <c r="AO24" s="877">
        <f t="shared" si="11"/>
        <v>432.19496668980639</v>
      </c>
      <c r="AP24" s="878">
        <f t="shared" si="11"/>
        <v>440.67606900664583</v>
      </c>
      <c r="AQ24" s="273"/>
      <c r="AV24" s="70" t="str">
        <f>AW24</f>
        <v>廃棄物原燃料</v>
      </c>
      <c r="AW24" s="70" t="str">
        <f>E58</f>
        <v>廃棄物原燃料</v>
      </c>
      <c r="AX24" s="287">
        <f t="shared" ref="AX24:AX31" si="12">P58</f>
        <v>8.9350000000000005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276.57859225871482</v>
      </c>
      <c r="AG25" s="879">
        <f>①CO2排出量の現状把握!AA35</f>
        <v>299.06896711936236</v>
      </c>
      <c r="AH25" s="879">
        <f>①CO2排出量の現状把握!AB35</f>
        <v>320.03272317882812</v>
      </c>
      <c r="AI25" s="879">
        <f>①CO2排出量の現状把握!AC35</f>
        <v>299.94151736162019</v>
      </c>
      <c r="AJ25" s="879">
        <f>①CO2排出量の現状把握!AD35</f>
        <v>376.54897018877699</v>
      </c>
      <c r="AK25" s="879">
        <f>①CO2排出量の現状把握!AE35</f>
        <v>278.09407326310679</v>
      </c>
      <c r="AL25" s="879">
        <f>①CO2排出量の現状把握!AF35</f>
        <v>297.22960529239708</v>
      </c>
      <c r="AM25" s="879">
        <f>①CO2排出量の現状把握!AG35</f>
        <v>292.842987434745</v>
      </c>
      <c r="AN25" s="879">
        <f>①CO2排出量の現状把握!AH35</f>
        <v>283.40999836137718</v>
      </c>
      <c r="AO25" s="879">
        <f>①CO2排出量の現状把握!AI35</f>
        <v>276.84723222285288</v>
      </c>
      <c r="AP25" s="880">
        <f>①CO2排出量の現状把握!AJ35</f>
        <v>264.58591419836642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15.321000000000002</v>
      </c>
      <c r="G26" s="879">
        <f>IFERROR(VLOOKUP(年度マスタ!$K$4&amp;"_"&amp;G$20,データシート1!$A:$BU,MATCH("ba_"&amp;$D26,データシート1!$A$1:$BU$1,0),0),0)</f>
        <v>24.776999999999997</v>
      </c>
      <c r="H26" s="879">
        <f>IFERROR(VLOOKUP(年度マスタ!$K$4&amp;"_"&amp;H$20,データシート1!$A:$BU,MATCH("ba_"&amp;$D26,データシート1!$A$1:$BU$1,0),0),0)</f>
        <v>21.544</v>
      </c>
      <c r="I26" s="879">
        <f>IFERROR(VLOOKUP(年度マスタ!$K$4&amp;"_"&amp;I$20,データシート1!$A:$BU,MATCH("ba_"&amp;$D26,データシート1!$A$1:$BU$1,0),0),0)</f>
        <v>26.392000000000003</v>
      </c>
      <c r="J26" s="879">
        <f>IFERROR(VLOOKUP(年度マスタ!$K$4&amp;"_"&amp;J$20,データシート1!$A:$BU,MATCH("ba_"&amp;$D26,データシート1!$A$1:$BU$1,0),0),0)</f>
        <v>22.341999999999999</v>
      </c>
      <c r="K26" s="879">
        <f>IFERROR(VLOOKUP(年度マスタ!$K$4&amp;"_"&amp;K$20,データシート1!$A:$BU,MATCH("ba_"&amp;$D26,データシート1!$A$1:$BU$1,0),0),0)</f>
        <v>21.539000000000001</v>
      </c>
      <c r="L26" s="879">
        <f>IFERROR(VLOOKUP(年度マスタ!$K$4&amp;"_"&amp;L$20,データシート1!$A:$BU,MATCH("ba_"&amp;$D26,データシート1!$A$1:$BU$1,0),0),0)</f>
        <v>17.574999999999999</v>
      </c>
      <c r="M26" s="879">
        <f>IFERROR(VLOOKUP(年度マスタ!$K$4&amp;"_"&amp;M$20,データシート1!$A:$BU,MATCH("ba_"&amp;$D26,データシート1!$A$1:$BU$1,0),0),0)</f>
        <v>23.564</v>
      </c>
      <c r="N26" s="879">
        <f>IFERROR(VLOOKUP(年度マスタ!$K$4&amp;"_"&amp;N$20,データシート1!$A:$BU,MATCH("ba_"&amp;$D26,データシート1!$A$1:$BU$1,0),0),0)</f>
        <v>23.366</v>
      </c>
      <c r="O26" s="879">
        <f>IFERROR(VLOOKUP(年度マスタ!$K$4&amp;"_"&amp;O$20,データシート1!$A:$BU,MATCH("ba_"&amp;$D26,データシート1!$A$1:$BU$1,0),0),0)</f>
        <v>24.353999999999999</v>
      </c>
      <c r="P26" s="880">
        <f>IFERROR(VLOOKUP(年度マスタ!$K$4&amp;"_"&amp;P$20,データシート1!$A:$BU,MATCH("ba_"&amp;$D26,データシート1!$A$1:$BU$1,0),0),0)</f>
        <v>28.056000000000004</v>
      </c>
      <c r="Z26" s="273"/>
      <c r="AB26" s="272"/>
      <c r="AC26" s="522"/>
      <c r="AD26" s="410"/>
      <c r="AE26" s="409" t="s">
        <v>184</v>
      </c>
      <c r="AF26" s="881">
        <f>①CO2排出量の現状把握!Z36</f>
        <v>262.40381975865961</v>
      </c>
      <c r="AG26" s="881">
        <f>①CO2排出量の現状把握!AA36</f>
        <v>285.15094453484562</v>
      </c>
      <c r="AH26" s="881">
        <f>①CO2排出量の現状把握!AB36</f>
        <v>307.12080983471822</v>
      </c>
      <c r="AI26" s="881">
        <f>①CO2排出量の現状把握!AC36</f>
        <v>284.37333693291248</v>
      </c>
      <c r="AJ26" s="881">
        <f>①CO2排出量の現状把握!AD36</f>
        <v>360.48805910703351</v>
      </c>
      <c r="AK26" s="881">
        <f>①CO2排出量の現状把握!AE36</f>
        <v>260.51217282307994</v>
      </c>
      <c r="AL26" s="881">
        <f>①CO2排出量の現状把握!AF36</f>
        <v>280.65661386952365</v>
      </c>
      <c r="AM26" s="881">
        <f>①CO2排出量の現状把握!AG36</f>
        <v>277.29155812198718</v>
      </c>
      <c r="AN26" s="881">
        <f>①CO2排出量の現状把握!AH36</f>
        <v>268.60609717587431</v>
      </c>
      <c r="AO26" s="881">
        <f>①CO2排出量の現状把握!AI36</f>
        <v>261.56413830449509</v>
      </c>
      <c r="AP26" s="882">
        <f>①CO2排出量の現状把握!AJ36</f>
        <v>249.38497328403116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36.201999999999998</v>
      </c>
      <c r="BG26" s="952">
        <f t="shared" si="2"/>
        <v>36.201999999999998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4.8446612047046225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8.7360474081318458</v>
      </c>
      <c r="AG27" s="881">
        <f>①CO2排出量の現状把握!AA37</f>
        <v>8.518820225753819</v>
      </c>
      <c r="AH27" s="881">
        <f>①CO2排出量の現状把握!AB37</f>
        <v>7.3435931926555966</v>
      </c>
      <c r="AI27" s="881">
        <f>①CO2排出量の現状把握!AC37</f>
        <v>7.4865249227658923</v>
      </c>
      <c r="AJ27" s="881">
        <f>①CO2排出量の現状把握!AD37</f>
        <v>7.1505898286797764</v>
      </c>
      <c r="AK27" s="881">
        <f>①CO2排出量の現状把握!AE37</f>
        <v>7.1419395630416211</v>
      </c>
      <c r="AL27" s="881">
        <f>①CO2排出量の現状把握!AF37</f>
        <v>7.4394508620151703</v>
      </c>
      <c r="AM27" s="881">
        <f>①CO2排出量の現状把握!AG37</f>
        <v>6.9949729874218392</v>
      </c>
      <c r="AN27" s="881">
        <f>①CO2排出量の現状把握!AH37</f>
        <v>6.1754161072379912</v>
      </c>
      <c r="AO27" s="881">
        <f>①CO2排出量の現状把握!AI37</f>
        <v>5.9229630127842068</v>
      </c>
      <c r="AP27" s="882">
        <f>①CO2排出量の現状把握!AJ37</f>
        <v>6.5948700269962899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66.522000000000006</v>
      </c>
      <c r="BG27" s="952">
        <f t="shared" si="2"/>
        <v>22.174000000000003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2.5566421506384325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5.4387250919233177</v>
      </c>
      <c r="AG28" s="881">
        <f>①CO2排出量の現状把握!AA38</f>
        <v>5.3992023587629419</v>
      </c>
      <c r="AH28" s="881">
        <f>①CO2排出量の現状把握!AB38</f>
        <v>5.5683201514543317</v>
      </c>
      <c r="AI28" s="881">
        <f>①CO2排出量の現状把握!AC38</f>
        <v>8.0816555059418125</v>
      </c>
      <c r="AJ28" s="881">
        <f>①CO2排出量の現状把握!AD38</f>
        <v>8.9103212530637119</v>
      </c>
      <c r="AK28" s="881">
        <f>①CO2排出量の現状把握!AE38</f>
        <v>10.439960876985239</v>
      </c>
      <c r="AL28" s="881">
        <f>①CO2排出量の現状把握!AF38</f>
        <v>9.1335405608582612</v>
      </c>
      <c r="AM28" s="881">
        <f>①CO2排出量の現状把握!AG38</f>
        <v>8.5564563253360024</v>
      </c>
      <c r="AN28" s="881">
        <f>①CO2排出量の現状把握!AH38</f>
        <v>8.6284850782648697</v>
      </c>
      <c r="AO28" s="881">
        <f>①CO2排出量の現状把握!AI38</f>
        <v>9.360130905573639</v>
      </c>
      <c r="AP28" s="882">
        <f>①CO2排出量の現状把握!AJ38</f>
        <v>8.6060708873389604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203.5444040560273</v>
      </c>
      <c r="AG29" s="883">
        <f>①CO2排出量の現状把握!AA39</f>
        <v>210.41713419831191</v>
      </c>
      <c r="AH29" s="883">
        <f>①CO2排出量の現状把握!AB39</f>
        <v>202.71987910146601</v>
      </c>
      <c r="AI29" s="883">
        <f>①CO2排出量の現状把握!AC39</f>
        <v>197.6863526564228</v>
      </c>
      <c r="AJ29" s="883">
        <f>①CO2排出量の現状把握!AD39</f>
        <v>207.15764084670559</v>
      </c>
      <c r="AK29" s="883">
        <f>①CO2排出量の現状把握!AE39</f>
        <v>181.29705034605004</v>
      </c>
      <c r="AL29" s="883">
        <f>①CO2排出量の現状把握!AF39</f>
        <v>174.86896050689555</v>
      </c>
      <c r="AM29" s="883">
        <f>①CO2排出量の現状把握!AG39</f>
        <v>172.88834385964978</v>
      </c>
      <c r="AN29" s="883">
        <f>①CO2排出量の現状把握!AH39</f>
        <v>163.69985029467037</v>
      </c>
      <c r="AO29" s="883">
        <f>①CO2排出量の現状把握!AI39</f>
        <v>155.34773446695348</v>
      </c>
      <c r="AP29" s="884">
        <f>①CO2排出量の現状把握!AJ39</f>
        <v>176.09015480827941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11.398</v>
      </c>
      <c r="BG31" s="952">
        <f t="shared" si="2"/>
        <v>5.6989999999999998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0.67300845351381833</v>
      </c>
    </row>
    <row r="32" spans="2:63" ht="15.95" customHeight="1" thickTop="1" thickBot="1">
      <c r="B32" s="285"/>
      <c r="Z32" s="273"/>
      <c r="AB32" s="272"/>
      <c r="AC32" s="1114" t="s">
        <v>290</v>
      </c>
      <c r="AD32" s="1114"/>
      <c r="AE32" s="1115"/>
      <c r="AF32" s="461">
        <f t="shared" ref="AF32:AP32" si="16">IFERROR(IF(SUM(F23:F26)/AF24&gt;1,1,SUM(F23:F26)/AF24),0)</f>
        <v>0.65354919970194592</v>
      </c>
      <c r="AG32" s="461">
        <f t="shared" si="16"/>
        <v>0.71173678548278896</v>
      </c>
      <c r="AH32" s="461">
        <f t="shared" si="16"/>
        <v>0.70034275946788693</v>
      </c>
      <c r="AI32" s="461">
        <f t="shared" si="16"/>
        <v>0.75902702150967727</v>
      </c>
      <c r="AJ32" s="461">
        <f t="shared" si="16"/>
        <v>0.5878980870051167</v>
      </c>
      <c r="AK32" s="461">
        <f t="shared" si="16"/>
        <v>0.7453866267806456</v>
      </c>
      <c r="AL32" s="461">
        <f t="shared" si="16"/>
        <v>0.71259695405010715</v>
      </c>
      <c r="AM32" s="461">
        <f t="shared" si="16"/>
        <v>0.73589208406371365</v>
      </c>
      <c r="AN32" s="461">
        <f t="shared" si="16"/>
        <v>0.71588224004036516</v>
      </c>
      <c r="AO32" s="461">
        <f t="shared" si="16"/>
        <v>0.7202837237654075</v>
      </c>
      <c r="AP32" s="461">
        <f t="shared" si="16"/>
        <v>0.70744708398335654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0.85199542529398731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0.88995458211486844</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7.52710450137591E-2</v>
      </c>
      <c r="AG37" s="460">
        <f t="shared" ref="AG37:AP37" si="21">IFERROR(IF(G26/AG29&gt;1,1,G26/AG29),0)</f>
        <v>0.11775181757132197</v>
      </c>
      <c r="AH37" s="460">
        <f t="shared" si="21"/>
        <v>0.10627472794227905</v>
      </c>
      <c r="AI37" s="460">
        <f t="shared" si="21"/>
        <v>0.13350441062499177</v>
      </c>
      <c r="AJ37" s="460">
        <f t="shared" si="21"/>
        <v>0.10785023380591999</v>
      </c>
      <c r="AK37" s="460">
        <f t="shared" si="21"/>
        <v>0.1188050216971954</v>
      </c>
      <c r="AL37" s="460">
        <f t="shared" si="21"/>
        <v>0.10050382840416651</v>
      </c>
      <c r="AM37" s="460">
        <f t="shared" si="21"/>
        <v>0.13629605949102724</v>
      </c>
      <c r="AN37" s="460">
        <f t="shared" si="21"/>
        <v>0.14273684403461384</v>
      </c>
      <c r="AO37" s="460">
        <f t="shared" si="21"/>
        <v>0.1567708733157015</v>
      </c>
      <c r="AP37" s="460">
        <f t="shared" si="21"/>
        <v>0.15932747648808851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4.3769999999999998</v>
      </c>
      <c r="BG38" s="952">
        <f t="shared" si="2"/>
        <v>4.3769999999999998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0.31802817153851509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3.8559999999999999</v>
      </c>
      <c r="BG40" s="952">
        <f t="shared" ref="BG40:BG51" si="22">BF40/BE40</f>
        <v>3.8559999999999999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0.39016460608413012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3.1760000000000002</v>
      </c>
      <c r="BG41" s="952">
        <f t="shared" si="22"/>
        <v>3.1760000000000002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0.37487039464458494</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2.7559999999999998</v>
      </c>
      <c r="BG42" s="952">
        <f t="shared" si="22"/>
        <v>2.7559999999999998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0.41325399120034656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14.214</v>
      </c>
      <c r="BG43" s="952">
        <f t="shared" si="22"/>
        <v>3.5535000000000001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0.86245014265318287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4.0540000000000003</v>
      </c>
      <c r="BG50" s="952">
        <f t="shared" si="22"/>
        <v>4.0540000000000003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0.73127521460215439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313.78399999999999</v>
      </c>
      <c r="G55" s="885">
        <f t="shared" ref="G55:P55" si="32">SUM(G56,G57,G60,G61,G62,G63,G64,G65,)</f>
        <v>362.62</v>
      </c>
      <c r="H55" s="885">
        <f t="shared" si="32"/>
        <v>366.10599999999999</v>
      </c>
      <c r="I55" s="885">
        <f t="shared" si="32"/>
        <v>377.71299999999997</v>
      </c>
      <c r="J55" s="885">
        <f t="shared" si="32"/>
        <v>343.15999999999997</v>
      </c>
      <c r="K55" s="885">
        <f t="shared" si="32"/>
        <v>342.42399999999998</v>
      </c>
      <c r="L55" s="885">
        <f t="shared" si="32"/>
        <v>336.416</v>
      </c>
      <c r="M55" s="885">
        <f t="shared" si="32"/>
        <v>342.72800000000001</v>
      </c>
      <c r="N55" s="885">
        <f t="shared" si="32"/>
        <v>320.07799999999997</v>
      </c>
      <c r="O55" s="885">
        <f t="shared" si="32"/>
        <v>311.303</v>
      </c>
      <c r="P55" s="886">
        <f t="shared" si="32"/>
        <v>311.755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313.78399999999999</v>
      </c>
      <c r="G56" s="887">
        <f>IFERROR(VLOOKUP(年度マスタ!$K$4&amp;"_"&amp;G$54,データシート1!$A:$CE,MATCH("bc_"&amp;$C56,データシート1!$A$1:$CE$1,0),0),0)</f>
        <v>353.18</v>
      </c>
      <c r="H56" s="887">
        <f>IFERROR(VLOOKUP(年度マスタ!$K$4&amp;"_"&amp;H$54,データシート1!$A:$CE,MATCH("bc_"&amp;$C56,データシート1!$A$1:$CE$1,0),0),0)</f>
        <v>356.613</v>
      </c>
      <c r="I56" s="887">
        <f>IFERROR(VLOOKUP(年度マスタ!$K$4&amp;"_"&amp;I$54,データシート1!$A:$CE,MATCH("bc_"&amp;$C56,データシート1!$A$1:$CE$1,0),0),0)</f>
        <v>368.61099999999999</v>
      </c>
      <c r="J56" s="887">
        <f>IFERROR(VLOOKUP(年度マスタ!$K$4&amp;"_"&amp;J$54,データシート1!$A:$CE,MATCH("bc_"&amp;$C56,データシート1!$A$1:$CE$1,0),0),0)</f>
        <v>334.10399999999998</v>
      </c>
      <c r="K56" s="887">
        <f>IFERROR(VLOOKUP(年度マスタ!$K$4&amp;"_"&amp;K$54,データシート1!$A:$CE,MATCH("bc_"&amp;$C56,データシート1!$A$1:$CE$1,0),0),0)</f>
        <v>330.36399999999998</v>
      </c>
      <c r="L56" s="887">
        <f>IFERROR(VLOOKUP(年度マスタ!$K$4&amp;"_"&amp;L$54,データシート1!$A:$CE,MATCH("bc_"&amp;$C56,データシート1!$A$1:$CE$1,0),0),0)</f>
        <v>327.04899999999998</v>
      </c>
      <c r="M56" s="887">
        <f>IFERROR(VLOOKUP(年度マスタ!$K$4&amp;"_"&amp;M$54,データシート1!$A:$CE,MATCH("bc_"&amp;$C56,データシート1!$A$1:$CE$1,0),0),0)</f>
        <v>332.92200000000003</v>
      </c>
      <c r="N56" s="887">
        <f>IFERROR(VLOOKUP(年度マスタ!$K$4&amp;"_"&amp;N$54,データシート1!$A:$CE,MATCH("bc_"&amp;$C56,データシート1!$A$1:$CE$1,0),0),0)</f>
        <v>310.12099999999998</v>
      </c>
      <c r="O56" s="887">
        <f>IFERROR(VLOOKUP(年度マスタ!$K$4&amp;"_"&amp;O$54,データシート1!$A:$CE,MATCH("bc_"&amp;$C56,データシート1!$A$1:$CE$1,0),0),0)</f>
        <v>302.00700000000001</v>
      </c>
      <c r="P56" s="888">
        <f>IFERROR(VLOOKUP(年度マスタ!$K$4&amp;"_"&amp;P$54,データシート1!$A:$CE,MATCH("bc_"&amp;$C56,データシート1!$A$1:$CE$1,0),0),0)</f>
        <v>302.82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9.44</v>
      </c>
      <c r="H57" s="887">
        <f t="shared" si="34"/>
        <v>9.4930000000000003</v>
      </c>
      <c r="I57" s="887">
        <f t="shared" si="34"/>
        <v>9.1020000000000003</v>
      </c>
      <c r="J57" s="887">
        <f t="shared" si="34"/>
        <v>9.0559999999999992</v>
      </c>
      <c r="K57" s="887">
        <f t="shared" ref="K57:O57" si="35">SUM(K58:K59)</f>
        <v>12.06</v>
      </c>
      <c r="L57" s="887">
        <f t="shared" si="35"/>
        <v>9.3670000000000009</v>
      </c>
      <c r="M57" s="887">
        <f t="shared" si="35"/>
        <v>9.8059999999999992</v>
      </c>
      <c r="N57" s="887">
        <f t="shared" si="35"/>
        <v>9.9570000000000007</v>
      </c>
      <c r="O57" s="887">
        <f t="shared" si="35"/>
        <v>9.2959999999999994</v>
      </c>
      <c r="P57" s="888">
        <f>SUM(P58:P59)</f>
        <v>8.9350000000000005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9.44</v>
      </c>
      <c r="H58" s="889">
        <f>IFERROR(VLOOKUP(年度マスタ!$K$4&amp;"_"&amp;H$54,データシート1!$A:$CE,MATCH("bc_"&amp;$C58,データシート1!$A$1:$CE$1,0),0),0)</f>
        <v>9.4930000000000003</v>
      </c>
      <c r="I58" s="889">
        <f>IFERROR(VLOOKUP(年度マスタ!$K$4&amp;"_"&amp;I$54,データシート1!$A:$CE,MATCH("bc_"&amp;$C58,データシート1!$A$1:$CE$1,0),0),0)</f>
        <v>9.1020000000000003</v>
      </c>
      <c r="J58" s="889">
        <f>IFERROR(VLOOKUP(年度マスタ!$K$4&amp;"_"&amp;J$54,データシート1!$A:$CE,MATCH("bc_"&amp;$C58,データシート1!$A$1:$CE$1,0),0),0)</f>
        <v>9.0559999999999992</v>
      </c>
      <c r="K58" s="889">
        <f>IFERROR(VLOOKUP(年度マスタ!$K$4&amp;"_"&amp;K$54,データシート1!$A:$CE,MATCH("bc_"&amp;$C58,データシート1!$A$1:$CE$1,0),0),0)</f>
        <v>12.06</v>
      </c>
      <c r="L58" s="889">
        <f>IFERROR(VLOOKUP(年度マスタ!$K$4&amp;"_"&amp;L$54,データシート1!$A:$CE,MATCH("bc_"&amp;$C58,データシート1!$A$1:$CE$1,0),0),0)</f>
        <v>9.3670000000000009</v>
      </c>
      <c r="M58" s="889">
        <f>IFERROR(VLOOKUP(年度マスタ!$K$4&amp;"_"&amp;M$54,データシート1!$A:$CE,MATCH("bc_"&amp;$C58,データシート1!$A$1:$CE$1,0),0),0)</f>
        <v>9.8059999999999992</v>
      </c>
      <c r="N58" s="889">
        <f>IFERROR(VLOOKUP(年度マスタ!$K$4&amp;"_"&amp;N$54,データシート1!$A:$CE,MATCH("bc_"&amp;$C58,データシート1!$A$1:$CE$1,0),0),0)</f>
        <v>9.9570000000000007</v>
      </c>
      <c r="O58" s="889">
        <f>IFERROR(VLOOKUP(年度マスタ!$K$4&amp;"_"&amp;O$54,データシート1!$A:$CE,MATCH("bc_"&amp;$C58,データシート1!$A$1:$CE$1,0),0),0)</f>
        <v>9.2959999999999994</v>
      </c>
      <c r="P58" s="890">
        <f>IFERROR(VLOOKUP(年度マスタ!$K$4&amp;"_"&amp;P$54,データシート1!$A:$CE,MATCH("bc_"&amp;$C58,データシート1!$A$1:$CE$1,0),0),0)</f>
        <v>8.9350000000000005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12103.2</v>
      </c>
      <c r="K6" s="619">
        <f>VLOOKUP(年度マスタ!$K$4&amp;"_"&amp;K$5,データシート1!$A:$BT,MATCH("cb_"&amp;$G6,データシート1!$A$1:$BT$1,0),0)</f>
        <v>13416.2</v>
      </c>
      <c r="L6" s="619">
        <f>VLOOKUP(年度マスタ!$K$4&amp;"_"&amp;L$5,データシート1!$A:$BT,MATCH("cb_"&amp;$G6,データシート1!$A$1:$BT$1,0),0)</f>
        <v>14443.3</v>
      </c>
      <c r="M6" s="619">
        <f>VLOOKUP(年度マスタ!$K$4&amp;"_"&amp;M$5,データシート1!$A:$BT,MATCH("cb_"&amp;$G6,データシート1!$A$1:$BT$1,0),0)</f>
        <v>15704.700000000003</v>
      </c>
      <c r="N6" s="619">
        <f>VLOOKUP(年度マスタ!$K$4&amp;"_"&amp;N$5,データシート1!$A:$BT,MATCH("cb_"&amp;$G6,データシート1!$A$1:$BT$1,0),0)</f>
        <v>17011.39999999994</v>
      </c>
      <c r="O6" s="619">
        <f>VLOOKUP(年度マスタ!$K$4&amp;"_"&amp;O$5,データシート1!$A:$BT,MATCH("cb_"&amp;$G6,データシート1!$A$1:$BT$1,0),0)</f>
        <v>18543.699999999939</v>
      </c>
      <c r="P6" s="619">
        <f>VLOOKUP(年度マスタ!$K$4&amp;"_"&amp;P$5,データシート1!$A:$BT,MATCH("cb_"&amp;$G6,データシート1!$A$1:$BT$1,0),0)</f>
        <v>20125.599999999911</v>
      </c>
      <c r="Q6" s="619">
        <f>VLOOKUP(年度マスタ!$K$4&amp;"_"&amp;Q$5,データシート1!$A:$BT,MATCH("cb_"&amp;$G6,データシート1!$A$1:$BT$1,0),0)</f>
        <v>22400.99999999988</v>
      </c>
      <c r="R6" s="633">
        <f>VLOOKUP(年度マスタ!$K$4&amp;"_"&amp;R$5,データシート1!$A:$BT,MATCH("cb_"&amp;$G6,データシート1!$A$1:$BT$1,0),0)</f>
        <v>24282.899999999914</v>
      </c>
      <c r="S6" s="568"/>
      <c r="T6" s="190"/>
      <c r="U6" s="581"/>
      <c r="V6" s="195"/>
      <c r="W6" s="195"/>
      <c r="X6" s="195"/>
      <c r="Y6" s="196" t="s">
        <v>372</v>
      </c>
      <c r="Z6" s="663" t="s">
        <v>373</v>
      </c>
      <c r="AA6" s="663"/>
      <c r="AB6" s="663"/>
      <c r="AC6" s="664">
        <f>SUM(AC7:AC8)</f>
        <v>594274</v>
      </c>
      <c r="AD6" s="664">
        <f>SUM(AD7:AD8)</f>
        <v>824867.41</v>
      </c>
      <c r="AE6" s="665">
        <f>$AD6*3600/100000000</f>
        <v>29.695226760000001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19636.900000000001</v>
      </c>
      <c r="K7" s="617">
        <f>VLOOKUP(年度マスタ!$K$4&amp;"_"&amp;K$5,データシート1!$A:$BT,MATCH("cb_"&amp;$G7,データシート1!$A$1:$BT$1,0),0)</f>
        <v>21270.2</v>
      </c>
      <c r="L7" s="617">
        <f>VLOOKUP(年度マスタ!$K$4&amp;"_"&amp;L$5,データシート1!$A:$BT,MATCH("cb_"&amp;$G7,データシート1!$A$1:$BT$1,0),0)</f>
        <v>23708.999999999989</v>
      </c>
      <c r="M7" s="617">
        <f>VLOOKUP(年度マスタ!$K$4&amp;"_"&amp;M$5,データシート1!$A:$BT,MATCH("cb_"&amp;$G7,データシート1!$A$1:$BT$1,0),0)</f>
        <v>26755.5</v>
      </c>
      <c r="N7" s="617">
        <f>VLOOKUP(年度マスタ!$K$4&amp;"_"&amp;N$5,データシート1!$A:$BT,MATCH("cb_"&amp;$G7,データシート1!$A$1:$BT$1,0),0)</f>
        <v>27510.399999999991</v>
      </c>
      <c r="O7" s="617">
        <f>VLOOKUP(年度マスタ!$K$4&amp;"_"&amp;O$5,データシート1!$A:$BT,MATCH("cb_"&amp;$G7,データシート1!$A$1:$BT$1,0),0)</f>
        <v>31408.40000000002</v>
      </c>
      <c r="P7" s="617">
        <f>VLOOKUP(年度マスタ!$K$4&amp;"_"&amp;P$5,データシート1!$A:$BT,MATCH("cb_"&amp;$G7,データシート1!$A$1:$BT$1,0),0)</f>
        <v>31489.10000000002</v>
      </c>
      <c r="Q7" s="617">
        <f>VLOOKUP(年度マスタ!$K$4&amp;"_"&amp;Q$5,データシート1!$A:$BT,MATCH("cb_"&amp;$G7,データシート1!$A$1:$BT$1,0),0)</f>
        <v>31489.100000000017</v>
      </c>
      <c r="R7" s="634">
        <f>VLOOKUP(年度マスタ!$K$4&amp;"_"&amp;R$5,データシート1!$A:$BT,MATCH("cb_"&amp;$G7,データシート1!$A$1:$BT$1,0),0)</f>
        <v>31522.700000000019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521235</v>
      </c>
      <c r="AD7" s="1022">
        <f>VLOOKUP(年度マスタ!$K$4&amp;"_"&amp;年度マスタ!$K$9,データシート3!A:AB,MATCH("ea_"&amp;$Y7&amp;"_年間発電",データシート3!$A$1:$AB$1,0),0)/10^3</f>
        <v>724294.30900000001</v>
      </c>
      <c r="AE7" s="554">
        <f t="shared" ref="AE7:AE16" si="0">$AD7*3600/100000000</f>
        <v>26.074595124000002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73039</v>
      </c>
      <c r="AD8" s="1022">
        <f>VLOOKUP(年度マスタ!$K$4&amp;"_"&amp;年度マスタ!$K$9,データシート3!A:AB,MATCH("ea_"&amp;$Y8&amp;"_年間発電",データシート3!$A$1:$AB$1,0),0)/10^3</f>
        <v>100573.101</v>
      </c>
      <c r="AE8" s="554">
        <f t="shared" si="0"/>
        <v>3.6206316359999997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31740.100000000002</v>
      </c>
      <c r="K12" s="651">
        <f t="shared" ref="K12:Q12" si="1">SUM(K6:K11)</f>
        <v>34686.400000000001</v>
      </c>
      <c r="L12" s="651">
        <f t="shared" si="1"/>
        <v>38152.299999999988</v>
      </c>
      <c r="M12" s="651">
        <f t="shared" si="1"/>
        <v>42460.200000000004</v>
      </c>
      <c r="N12" s="651">
        <f t="shared" si="1"/>
        <v>44521.79999999993</v>
      </c>
      <c r="O12" s="651">
        <f t="shared" si="1"/>
        <v>49952.099999999962</v>
      </c>
      <c r="P12" s="651">
        <f t="shared" si="1"/>
        <v>51614.699999999932</v>
      </c>
      <c r="Q12" s="651">
        <f t="shared" si="1"/>
        <v>53890.099999999897</v>
      </c>
      <c r="R12" s="652">
        <f t="shared" ref="R12" si="2">SUM(R6:R11)</f>
        <v>55805.599999999933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12.110455630000001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53.889209139999998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14525.292384</v>
      </c>
      <c r="K19" s="615">
        <f>K6*別紙!$C5/100*別紙!$E5/10^3</f>
        <v>16101.049944000002</v>
      </c>
      <c r="L19" s="615">
        <f>L6*別紙!$C5/100*別紙!$E5/10^3</f>
        <v>17333.693196</v>
      </c>
      <c r="M19" s="615">
        <f>M6*別紙!$C5/100*別紙!$E5/10^3</f>
        <v>18847.524563999999</v>
      </c>
      <c r="N19" s="615">
        <f>N6*別紙!$C5/100*別紙!$E5/10^3</f>
        <v>20415.721367999922</v>
      </c>
      <c r="O19" s="615">
        <f>O6*別紙!$C5/100*別紙!$E5/10^3</f>
        <v>22254.665243999927</v>
      </c>
      <c r="P19" s="615">
        <f>P6*別紙!$C5/100*別紙!$E5/10^3</f>
        <v>24153.135071999892</v>
      </c>
      <c r="Q19" s="615">
        <f>Q6*別紙!$C5/100*別紙!$E5/10^3</f>
        <v>26883.88811999985</v>
      </c>
      <c r="R19" s="639">
        <f>R6*別紙!$C5/100*別紙!$E5/10^3</f>
        <v>29142.393947999899</v>
      </c>
      <c r="S19" s="572"/>
      <c r="T19" s="191"/>
      <c r="U19" s="588"/>
      <c r="W19" s="201"/>
      <c r="X19" s="201"/>
      <c r="Y19" s="173"/>
      <c r="Z19" s="628" t="s">
        <v>389</v>
      </c>
      <c r="AA19" s="671"/>
      <c r="AB19" s="672"/>
      <c r="AC19" s="673">
        <f>SUM($AC$6,$AC$9,$AC$10,$AC$13)</f>
        <v>594274</v>
      </c>
      <c r="AD19" s="673">
        <f>SUM($AD$6,$AD$9,$AD$10,$AD$13)</f>
        <v>824867.41</v>
      </c>
      <c r="AE19" s="674">
        <f>SUM($AE$6,$AE$9,$AE$10,$AE$13,$AE$17,$AE$18)</f>
        <v>95.694891530000007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25974.905843999997</v>
      </c>
      <c r="K20" s="617">
        <f>K7*別紙!$C6/100*別紙!$E6/10^3</f>
        <v>28135.369751999999</v>
      </c>
      <c r="L20" s="617">
        <f>L7*別紙!$C6/100*別紙!$E6/10^3</f>
        <v>31361.316839999985</v>
      </c>
      <c r="M20" s="617">
        <f>M7*別紙!$C6/100*別紙!$E6/10^3</f>
        <v>35391.105179999999</v>
      </c>
      <c r="N20" s="617">
        <f>N7*別紙!$C6/100*別紙!$E6/10^3</f>
        <v>36389.656703999986</v>
      </c>
      <c r="O20" s="617">
        <f>O7*別紙!$C6/100*別紙!$E6/10^3</f>
        <v>41545.77518400002</v>
      </c>
      <c r="P20" s="617">
        <f>P7*別紙!$C6/100*別紙!$E6/10^3</f>
        <v>41652.521916000034</v>
      </c>
      <c r="Q20" s="617">
        <f>Q7*別紙!$C6/100*別紙!$E6/10^3</f>
        <v>41652.521916000027</v>
      </c>
      <c r="R20" s="634">
        <f>R7*別紙!$C6/100*別紙!$E6/10^3</f>
        <v>41696.966652000025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40500.198227999994</v>
      </c>
      <c r="K25" s="657">
        <f t="shared" si="3"/>
        <v>44236.419695999997</v>
      </c>
      <c r="L25" s="657">
        <f t="shared" si="3"/>
        <v>48695.010035999985</v>
      </c>
      <c r="M25" s="657">
        <f t="shared" si="3"/>
        <v>54238.629743999998</v>
      </c>
      <c r="N25" s="657">
        <f t="shared" si="3"/>
        <v>56805.378071999905</v>
      </c>
      <c r="O25" s="657">
        <f t="shared" si="3"/>
        <v>63800.440427999943</v>
      </c>
      <c r="P25" s="657">
        <f t="shared" si="3"/>
        <v>65805.65698799993</v>
      </c>
      <c r="Q25" s="657">
        <f t="shared" si="3"/>
        <v>68536.41003599987</v>
      </c>
      <c r="R25" s="658">
        <f t="shared" ref="R25" si="4">SUM(R19:R24)</f>
        <v>70839.360599999927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1049371.5490572355</v>
      </c>
      <c r="K26" s="654">
        <f>(VLOOKUP(年度マスタ!$K$4&amp;"_"&amp;K$18,データシート1!$A:$BT,MATCH("da_合計",データシート1!$A$1:$BT$1,0),0))/10^3</f>
        <v>879144.14567600738</v>
      </c>
      <c r="L26" s="654">
        <f>(VLOOKUP(年度マスタ!$K$4&amp;"_"&amp;L$18,データシート1!$A:$BT,MATCH("da_合計",データシート1!$A$1:$BT$1,0),0))/10^3</f>
        <v>938597.32935850346</v>
      </c>
      <c r="M26" s="654">
        <f>(VLOOKUP(年度マスタ!$K$4&amp;"_"&amp;M$18,データシート1!$A:$BT,MATCH("da_合計",データシート1!$A$1:$BT$1,0),0))/10^3</f>
        <v>936735.9992728607</v>
      </c>
      <c r="N26" s="654">
        <f>(VLOOKUP(年度マスタ!$K$4&amp;"_"&amp;N$18,データシート1!$A:$BT,MATCH("da_合計",データシート1!$A$1:$BT$1,0),0))/10^3</f>
        <v>896639.60647194565</v>
      </c>
      <c r="O26" s="654">
        <f>(VLOOKUP(年度マスタ!$K$4&amp;"_"&amp;O$18,データシート1!$A:$BT,MATCH("da_合計",データシート1!$A$1:$BT$1,0),0))/10^3</f>
        <v>912765.12214933406</v>
      </c>
      <c r="P26" s="654">
        <f>(VLOOKUP(年度マスタ!$K$4&amp;"_"&amp;P$18,データシート1!$A:$BT,MATCH("da_合計",データシート1!$A$1:$BT$1,0),0))/10^3</f>
        <v>897374.48049518105</v>
      </c>
      <c r="Q26" s="654">
        <f>(VLOOKUP(年度マスタ!$K$4&amp;"_"&amp;Q$18,データシート1!$A:$BT,MATCH("da_合計",データシート1!$A$1:$BT$1,0),0))/10^3</f>
        <v>868850.80296736234</v>
      </c>
      <c r="R26" s="655">
        <f>Q26</f>
        <v>868850.80296736234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3.8594717251850146E-2</v>
      </c>
      <c r="K27" s="839">
        <f t="shared" ref="K27:P27" si="5">K25/K26</f>
        <v>5.0317595713482155E-2</v>
      </c>
      <c r="L27" s="839">
        <f t="shared" si="5"/>
        <v>5.1880618570778615E-2</v>
      </c>
      <c r="M27" s="839">
        <f t="shared" si="5"/>
        <v>5.7901724483848831E-2</v>
      </c>
      <c r="N27" s="839">
        <f t="shared" si="5"/>
        <v>6.3353634684413476E-2</v>
      </c>
      <c r="O27" s="839">
        <f t="shared" si="5"/>
        <v>6.9897982383207005E-2</v>
      </c>
      <c r="P27" s="839">
        <f t="shared" si="5"/>
        <v>7.333132200470828E-2</v>
      </c>
      <c r="Q27" s="839">
        <f>Q25/Q26</f>
        <v>7.8881678881954589E-2</v>
      </c>
      <c r="R27" s="840">
        <f>R25/R26</f>
        <v>8.1532249677463836E-2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8.1532249677463836E-2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0.94937750783316643</v>
      </c>
      <c r="AA52" s="173"/>
      <c r="AB52" s="678" t="s">
        <v>413</v>
      </c>
      <c r="AC52" s="679">
        <f>$AD6</f>
        <v>824867.41</v>
      </c>
      <c r="AD52" s="680">
        <f>R19+R20</f>
        <v>70839.360599999927</v>
      </c>
      <c r="AE52" s="681">
        <f t="shared" ref="AE52:AE54" si="6">IFERROR(AD52/AC52,"-")</f>
        <v>8.5879693804365387E-2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43983.392967362306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3260</v>
      </c>
      <c r="AK54" s="443">
        <f>VLOOKUP(年度マスタ!$K$4&amp;"_"&amp;AK$53,データシート1!$A$1:$BT$2000,MATCH("ca_太陽光発電（10kW未満）",データシート1!$A$1:$BT$1,0),0)</f>
        <v>3546</v>
      </c>
      <c r="AL54" s="443">
        <f>VLOOKUP(年度マスタ!$K$4&amp;"_"&amp;AL$53,データシート1!$A$1:$BT$2000,MATCH("ca_太陽光発電（10kW未満）",データシート1!$A$1:$BT$1,0),0)</f>
        <v>3773</v>
      </c>
      <c r="AM54" s="443">
        <f>VLOOKUP(年度マスタ!$K$4&amp;"_"&amp;AM$53,データシート1!$A$1:$BT$2000,MATCH("ca_太陽光発電（10kW未満）",データシート1!$A$1:$BT$1,0),0)</f>
        <v>4053</v>
      </c>
      <c r="AN54" s="443">
        <f>VLOOKUP(年度マスタ!$K$4&amp;"_"&amp;AN$53,データシート1!$A$1:$BT$2000,MATCH("ca_太陽光発電（10kW未満）",データシート1!$A$1:$BT$1,0),0)</f>
        <v>4334</v>
      </c>
      <c r="AO54" s="443">
        <f>VLOOKUP(年度マスタ!$K$4&amp;"_"&amp;AO$53,データシート1!$A$1:$BT$2000,MATCH("ca_太陽光発電（10kW未満）",データシート1!$A$1:$BT$1,0),0)</f>
        <v>4624</v>
      </c>
      <c r="AP54" s="443">
        <f>VLOOKUP(年度マスタ!$K$4&amp;"_"&amp;AP$53,データシート1!$A$1:$BT$2000,MATCH("ca_太陽光発電（10kW未満）",データシート1!$A$1:$BT$1,0),0)</f>
        <v>4898</v>
      </c>
      <c r="AQ54" s="443">
        <f>VLOOKUP(年度マスタ!$K$4&amp;"_"&amp;AQ$53,データシート1!$A$1:$BT$2000,MATCH("ca_太陽光発電（10kW未満）",データシート1!$A$1:$BT$1,0),0)</f>
        <v>5303</v>
      </c>
      <c r="AR54" s="443">
        <f>VLOOKUP(年度マスタ!$K$4&amp;"_"&amp;AR$53,データシート1!$A$1:$BT$2000,MATCH("ca_太陽光発電（10kW未満）",データシート1!$A$1:$BT$1,0),0)</f>
        <v>5647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久喜市</v>
      </c>
      <c r="AZ12" s="1023" t="str">
        <f>年度マスタ!$K4</f>
        <v>11232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久喜市</v>
      </c>
      <c r="AZ4" s="1038" t="str">
        <f>年度マスタ!$K4</f>
        <v>11232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21</v>
      </c>
      <c r="H7" s="701">
        <f t="shared" si="0"/>
        <v>23</v>
      </c>
      <c r="I7" s="701">
        <f t="shared" si="0"/>
        <v>22</v>
      </c>
      <c r="J7" s="701">
        <f t="shared" si="0"/>
        <v>23</v>
      </c>
      <c r="K7" s="702">
        <f t="shared" si="0"/>
        <v>22</v>
      </c>
      <c r="L7" s="702">
        <f t="shared" si="0"/>
        <v>22</v>
      </c>
      <c r="M7" s="702">
        <f t="shared" si="0"/>
        <v>22</v>
      </c>
      <c r="N7" s="702">
        <f t="shared" si="0"/>
        <v>23</v>
      </c>
      <c r="O7" s="702">
        <f>SUM(O8:O13)</f>
        <v>23</v>
      </c>
      <c r="P7" s="702">
        <f t="shared" si="0"/>
        <v>24</v>
      </c>
      <c r="Q7" s="703">
        <f>SUM(Q8:Q13)</f>
        <v>25</v>
      </c>
      <c r="R7" s="909">
        <f t="shared" si="0"/>
        <v>313.78400000000005</v>
      </c>
      <c r="S7" s="910">
        <f t="shared" si="0"/>
        <v>362.62</v>
      </c>
      <c r="T7" s="910">
        <f t="shared" si="0"/>
        <v>366.10599999999999</v>
      </c>
      <c r="U7" s="910">
        <f t="shared" si="0"/>
        <v>377.71300000000002</v>
      </c>
      <c r="V7" s="910">
        <f t="shared" si="0"/>
        <v>343.15999999999997</v>
      </c>
      <c r="W7" s="910">
        <f t="shared" si="0"/>
        <v>342.42399999999998</v>
      </c>
      <c r="X7" s="910">
        <f t="shared" si="0"/>
        <v>336.416</v>
      </c>
      <c r="Y7" s="910">
        <f t="shared" si="0"/>
        <v>342.72800000000001</v>
      </c>
      <c r="Z7" s="910">
        <f>SUM(Z8:Z13)</f>
        <v>320.07799999999997</v>
      </c>
      <c r="AA7" s="910">
        <f>SUM(AA8:AA13)</f>
        <v>311.303</v>
      </c>
      <c r="AB7" s="911">
        <f t="shared" si="0"/>
        <v>311.755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17</v>
      </c>
      <c r="I10" s="714">
        <f>VLOOKUP($D$3&amp;"_"&amp;I$3,データシート1!$A:$BU,MATCH($G$2&amp;"_"&amp;$C10,データシート1!$A$1:$BU$1,0),0)</f>
        <v>17</v>
      </c>
      <c r="J10" s="714">
        <f>VLOOKUP($D$3&amp;"_"&amp;J$3,データシート1!$A:$BU,MATCH($G$2&amp;"_"&amp;$C10,データシート1!$A$1:$BU$1,0),0)</f>
        <v>17</v>
      </c>
      <c r="K10" s="715">
        <f>VLOOKUP($D$3&amp;"_"&amp;K$3,データシート1!$A:$BU,MATCH($G$2&amp;"_"&amp;$C10,データシート1!$A$1:$BU$1,0),0)</f>
        <v>17</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298.46300000000002</v>
      </c>
      <c r="S10" s="916">
        <f>VLOOKUP($D$3&amp;"_"&amp;S$3,データシート1!$A:$BU,MATCH($R$2&amp;"_"&amp;$C10,データシート1!$A$1:$BU$1,0),0)</f>
        <v>337.84300000000002</v>
      </c>
      <c r="T10" s="916">
        <f>VLOOKUP($D$3&amp;"_"&amp;T$3,データシート1!$A:$BU,MATCH($R$2&amp;"_"&amp;$C10,データシート1!$A$1:$BU$1,0),0)</f>
        <v>344.56200000000001</v>
      </c>
      <c r="U10" s="916">
        <f>VLOOKUP($D$3&amp;"_"&amp;U$3,データシート1!$A:$BU,MATCH($R$2&amp;"_"&amp;$C10,データシート1!$A$1:$BU$1,0),0)</f>
        <v>351.32100000000003</v>
      </c>
      <c r="V10" s="916">
        <f>VLOOKUP($D$3&amp;"_"&amp;V$3,データシート1!$A:$BU,MATCH($R$2&amp;"_"&amp;$C10,データシート1!$A$1:$BU$1,0),0)</f>
        <v>320.81799999999998</v>
      </c>
      <c r="W10" s="916">
        <f>VLOOKUP($D$3&amp;"_"&amp;W$3,データシート1!$A:$BU,MATCH($R$2&amp;"_"&amp;$C10,データシート1!$A$1:$BU$1,0),0)</f>
        <v>320.88499999999999</v>
      </c>
      <c r="X10" s="916">
        <f>VLOOKUP($D$3&amp;"_"&amp;X$3,データシート1!$A:$BU,MATCH($R$2&amp;"_"&amp;$C10,データシート1!$A$1:$BU$1,0),0)</f>
        <v>318.84100000000001</v>
      </c>
      <c r="Y10" s="916">
        <f>VLOOKUP($D$3&amp;"_"&amp;Y$3,データシート1!$A:$BU,MATCH($R$2&amp;"_"&amp;$C10,データシート1!$A$1:$BU$1,0),0)</f>
        <v>319.16399999999999</v>
      </c>
      <c r="Z10" s="916">
        <f>VLOOKUP($D$3&amp;"_"&amp;Z$3,データシート1!$A:$BU,MATCH($R$2&amp;"_"&amp;$C10,データシート1!$A$1:$BU$1,0),0)</f>
        <v>296.71199999999999</v>
      </c>
      <c r="AA10" s="916">
        <f>VLOOKUP($D$3&amp;"_"&amp;AA$3,データシート1!$A:$BU,MATCH($R$2&amp;"_"&amp;$C10,データシート1!$A$1:$BU$1,0),0)</f>
        <v>286.94900000000001</v>
      </c>
      <c r="AB10" s="917">
        <f>VLOOKUP($D$3&amp;"_"&amp;AB$3,データシート1!$A:$BU,MATCH($R$2&amp;"_"&amp;$C10,データシート1!$A$1:$BU$1,0),0)</f>
        <v>283.69900000000001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8</v>
      </c>
      <c r="R11" s="915">
        <f>VLOOKUP($D$3&amp;"_"&amp;R$3,データシート1!$A:$BU,MATCH($R$2&amp;"_"&amp;$C11,データシート1!$A$1:$BU$1,0),0)</f>
        <v>15.321000000000002</v>
      </c>
      <c r="S11" s="916">
        <f>VLOOKUP($D$3&amp;"_"&amp;S$3,データシート1!$A:$BU,MATCH($R$2&amp;"_"&amp;$C11,データシート1!$A$1:$BU$1,0),0)</f>
        <v>24.776999999999997</v>
      </c>
      <c r="T11" s="916">
        <f>VLOOKUP($D$3&amp;"_"&amp;T$3,データシート1!$A:$BU,MATCH($R$2&amp;"_"&amp;$C11,データシート1!$A$1:$BU$1,0),0)</f>
        <v>21.544</v>
      </c>
      <c r="U11" s="916">
        <f>VLOOKUP($D$3&amp;"_"&amp;U$3,データシート1!$A:$BU,MATCH($R$2&amp;"_"&amp;$C11,データシート1!$A$1:$BU$1,0),0)</f>
        <v>26.392000000000003</v>
      </c>
      <c r="V11" s="916">
        <f>VLOOKUP($D$3&amp;"_"&amp;V$3,データシート1!$A:$BU,MATCH($R$2&amp;"_"&amp;$C11,データシート1!$A$1:$BU$1,0),0)</f>
        <v>22.341999999999999</v>
      </c>
      <c r="W11" s="916">
        <f>VLOOKUP($D$3&amp;"_"&amp;W$3,データシート1!$A:$BU,MATCH($R$2&amp;"_"&amp;$C11,データシート1!$A$1:$BU$1,0),0)</f>
        <v>21.539000000000001</v>
      </c>
      <c r="X11" s="916">
        <f>VLOOKUP($D$3&amp;"_"&amp;X$3,データシート1!$A:$BU,MATCH($R$2&amp;"_"&amp;$C11,データシート1!$A$1:$BU$1,0),0)</f>
        <v>17.574999999999999</v>
      </c>
      <c r="Y11" s="916">
        <f>VLOOKUP($D$3&amp;"_"&amp;Y$3,データシート1!$A:$BU,MATCH($R$2&amp;"_"&amp;$C11,データシート1!$A$1:$BU$1,0),0)</f>
        <v>23.564</v>
      </c>
      <c r="Z11" s="916">
        <f>VLOOKUP($D$3&amp;"_"&amp;Z$3,データシート1!$A:$BU,MATCH($R$2&amp;"_"&amp;$C11,データシート1!$A$1:$BU$1,0),0)</f>
        <v>23.366</v>
      </c>
      <c r="AA11" s="916">
        <f>VLOOKUP($D$3&amp;"_"&amp;AA$3,データシート1!$A:$BU,MATCH($R$2&amp;"_"&amp;$C11,データシート1!$A$1:$BU$1,0),0)</f>
        <v>24.353999999999999</v>
      </c>
      <c r="AB11" s="917">
        <f>VLOOKUP($D$3&amp;"_"&amp;AB$3,データシート1!$A:$BU,MATCH($R$2&amp;"_"&amp;$C11,データシート1!$A$1:$BU$1,0),0)</f>
        <v>28.056000000000004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17</v>
      </c>
      <c r="I26" s="734">
        <f>VLOOKUP($D$3&amp;"_"&amp;I$3,データシート2!$A:$SI,MATCH($G$2&amp;"_"&amp;$B26,データシート2!$A$1:$SI$1,0),0)</f>
        <v>17</v>
      </c>
      <c r="J26" s="734">
        <f>VLOOKUP($D$3&amp;"_"&amp;J$3,データシート2!$A:$SI,MATCH($G$2&amp;"_"&amp;$B26,データシート2!$A$1:$SI$1,0),0)</f>
        <v>17</v>
      </c>
      <c r="K26" s="735">
        <f>VLOOKUP($D$3&amp;"_"&amp;K$3,データシート2!$A:$SI,MATCH($G$2&amp;"_"&amp;$B26,データシート2!$A$1:$SI$1,0),0)</f>
        <v>17</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298.46300000000002</v>
      </c>
      <c r="S26" s="925">
        <f>VLOOKUP($D$3&amp;"_"&amp;S$3,データシート2!$A:$SI,MATCH($R$2&amp;"_"&amp;$B26,データシート2!$A$1:$SI$1,0),0)</f>
        <v>337.84300000000002</v>
      </c>
      <c r="T26" s="925">
        <f>VLOOKUP($D$3&amp;"_"&amp;T$3,データシート2!$A:$SI,MATCH($R$2&amp;"_"&amp;$B26,データシート2!$A$1:$SI$1,0),0)</f>
        <v>344.56200000000001</v>
      </c>
      <c r="U26" s="925">
        <f>VLOOKUP($D$3&amp;"_"&amp;U$3,データシート2!$A:$SI,MATCH($R$2&amp;"_"&amp;$B26,データシート2!$A$1:$SI$1,0),0)</f>
        <v>351.32100000000003</v>
      </c>
      <c r="V26" s="925">
        <f>VLOOKUP($D$3&amp;"_"&amp;V$3,データシート2!$A:$SI,MATCH($R$2&amp;"_"&amp;$B26,データシート2!$A$1:$SI$1,0),0)</f>
        <v>320.81799999999998</v>
      </c>
      <c r="W26" s="925">
        <f>VLOOKUP($D$3&amp;"_"&amp;W$3,データシート2!$A:$SI,MATCH($R$2&amp;"_"&amp;$B26,データシート2!$A$1:$SI$1,0),0)</f>
        <v>320.88499999999999</v>
      </c>
      <c r="X26" s="925">
        <f>VLOOKUP($D$3&amp;"_"&amp;X$3,データシート2!$A:$SI,MATCH($R$2&amp;"_"&amp;$B26,データシート2!$A$1:$SI$1,0),0)</f>
        <v>318.84100000000001</v>
      </c>
      <c r="Y26" s="925">
        <f>VLOOKUP($D$3&amp;"_"&amp;Y$3,データシート2!$A:$SI,MATCH($R$2&amp;"_"&amp;$B26,データシート2!$A$1:$SI$1,0),0)</f>
        <v>319.16399999999999</v>
      </c>
      <c r="Z26" s="925">
        <f>VLOOKUP($D$3&amp;"_"&amp;Z$3,データシート2!$A:$SI,MATCH($R$2&amp;"_"&amp;$B26,データシート2!$A$1:$SI$1,0),0)</f>
        <v>296.71199999999999</v>
      </c>
      <c r="AA26" s="925">
        <f>VLOOKUP($D$3&amp;"_"&amp;AA$3,データシート2!$A:$SI,MATCH($R$2&amp;"_"&amp;$B26,データシート2!$A$1:$SI$1,0),0)</f>
        <v>286.94900000000001</v>
      </c>
      <c r="AB26" s="926">
        <f>VLOOKUP($D$3&amp;"_"&amp;AB$3,データシート2!$A:$SI,MATCH($R$2&amp;"_"&amp;$B26,データシート2!$A$1:$SI$1,0),0)</f>
        <v>283.69900000000001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9.3190000000000008</v>
      </c>
      <c r="S27" s="928">
        <f>VLOOKUP($D$3&amp;"_"&amp;S$3,データシート2!$A:$SI,MATCH($R$2&amp;"_"&amp;$C27,データシート2!$A$1:$SI$1,0),0)</f>
        <v>10.255000000000001</v>
      </c>
      <c r="T27" s="928">
        <f>VLOOKUP($D$3&amp;"_"&amp;T$3,データシート2!$A:$SI,MATCH($R$2&amp;"_"&amp;$C27,データシート2!$A$1:$SI$1,0),0)</f>
        <v>11.003</v>
      </c>
      <c r="U27" s="928">
        <f>VLOOKUP($D$3&amp;"_"&amp;U$3,データシート2!$A:$SI,MATCH($R$2&amp;"_"&amp;$C27,データシート2!$A$1:$SI$1,0),0)</f>
        <v>11.028</v>
      </c>
      <c r="V27" s="928">
        <f>VLOOKUP($D$3&amp;"_"&amp;V$3,データシート2!$A:$SI,MATCH($R$2&amp;"_"&amp;$C27,データシート2!$A$1:$SI$1,0),0)</f>
        <v>10.545999999999999</v>
      </c>
      <c r="W27" s="928">
        <f>VLOOKUP($D$3&amp;"_"&amp;W$3,データシート2!$A:$SI,MATCH($R$2&amp;"_"&amp;$C27,データシート2!$A$1:$SI$1,0),0)</f>
        <v>15.821</v>
      </c>
      <c r="X27" s="928">
        <f>VLOOKUP($D$3&amp;"_"&amp;X$3,データシート2!$A:$SI,MATCH($R$2&amp;"_"&amp;$C27,データシート2!$A$1:$SI$1,0),0)</f>
        <v>16.545000000000002</v>
      </c>
      <c r="Y27" s="928">
        <f>VLOOKUP($D$3&amp;"_"&amp;Y$3,データシート2!$A:$SI,MATCH($R$2&amp;"_"&amp;$C27,データシート2!$A$1:$SI$1,0),0)</f>
        <v>16.645</v>
      </c>
      <c r="Z27" s="928">
        <f>VLOOKUP($D$3&amp;"_"&amp;Z$3,データシート2!$A:$SI,MATCH($R$2&amp;"_"&amp;$C27,データシート2!$A$1:$SI$1,0),0)</f>
        <v>17.012</v>
      </c>
      <c r="AA27" s="928">
        <f>VLOOKUP($D$3&amp;"_"&amp;AA$3,データシート2!$A:$SI,MATCH($R$2&amp;"_"&amp;$C27,データシート2!$A$1:$SI$1,0),0)</f>
        <v>17.271000000000001</v>
      </c>
      <c r="AB27" s="929">
        <f>VLOOKUP($D$3&amp;"_"&amp;AB$3,データシート2!$A:$SI,MATCH($R$2&amp;"_"&amp;$C27,データシート2!$A$1:$SI$1,0),0)</f>
        <v>18.285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4.3979999999999997</v>
      </c>
      <c r="S32" s="938">
        <f>VLOOKUP($D$3&amp;"_"&amp;S$3,データシート2!$A:$SI,MATCH($R$2&amp;"_"&amp;$C32,データシート2!$A$1:$SI$1,0),0)</f>
        <v>4.5270000000000001</v>
      </c>
      <c r="T32" s="938">
        <f>VLOOKUP($D$3&amp;"_"&amp;T$3,データシート2!$A:$SI,MATCH($R$2&amp;"_"&amp;$C32,データシート2!$A$1:$SI$1,0),0)</f>
        <v>4.8689999999999998</v>
      </c>
      <c r="U32" s="938">
        <f>VLOOKUP($D$3&amp;"_"&amp;U$3,データシート2!$A:$SI,MATCH($R$2&amp;"_"&amp;$C32,データシート2!$A$1:$SI$1,0),0)</f>
        <v>4.8529999999999998</v>
      </c>
      <c r="V32" s="938">
        <f>VLOOKUP($D$3&amp;"_"&amp;V$3,データシート2!$A:$SI,MATCH($R$2&amp;"_"&amp;$C32,データシート2!$A$1:$SI$1,0),0)</f>
        <v>5.0339999999999998</v>
      </c>
      <c r="W32" s="938">
        <f>VLOOKUP($D$3&amp;"_"&amp;W$3,データシート2!$A:$SI,MATCH($R$2&amp;"_"&amp;$C32,データシート2!$A$1:$SI$1,0),0)</f>
        <v>5.101</v>
      </c>
      <c r="X32" s="938">
        <f>VLOOKUP($D$3&amp;"_"&amp;X$3,データシート2!$A:$SI,MATCH($R$2&amp;"_"&amp;$C32,データシート2!$A$1:$SI$1,0),0)</f>
        <v>5.1379999999999999</v>
      </c>
      <c r="Y32" s="938">
        <f>VLOOKUP($D$3&amp;"_"&amp;Y$3,データシート2!$A:$SI,MATCH($R$2&amp;"_"&amp;$C32,データシート2!$A$1:$SI$1,0),0)</f>
        <v>5.3659999999999997</v>
      </c>
      <c r="Z32" s="938">
        <f>VLOOKUP($D$3&amp;"_"&amp;Z$3,データシート2!$A:$SI,MATCH($R$2&amp;"_"&amp;$C32,データシート2!$A$1:$SI$1,0),0)</f>
        <v>4.4260000000000002</v>
      </c>
      <c r="AA32" s="938">
        <f>VLOOKUP($D$3&amp;"_"&amp;AA$3,データシート2!$A:$SI,MATCH($R$2&amp;"_"&amp;$C32,データシート2!$A$1:$SI$1,0),0)</f>
        <v>4.7969999999999997</v>
      </c>
      <c r="AB32" s="939">
        <f>VLOOKUP($D$3&amp;"_"&amp;AB$3,データシート2!$A:$SI,MATCH($R$2&amp;"_"&amp;$C32,データシート2!$A$1:$SI$1,0),0)</f>
        <v>4.9720000000000004</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59.430999999999997</v>
      </c>
      <c r="S33" s="938">
        <f>VLOOKUP($D$3&amp;"_"&amp;S$3,データシート2!$A:$SI,MATCH($R$2&amp;"_"&amp;$C33,データシート2!$A$1:$SI$1,0),0)</f>
        <v>59.542000000000002</v>
      </c>
      <c r="T33" s="938">
        <f>VLOOKUP($D$3&amp;"_"&amp;T$3,データシート2!$A:$SI,MATCH($R$2&amp;"_"&amp;$C33,データシート2!$A$1:$SI$1,0),0)</f>
        <v>64.144999999999996</v>
      </c>
      <c r="U33" s="938">
        <f>VLOOKUP($D$3&amp;"_"&amp;U$3,データシート2!$A:$SI,MATCH($R$2&amp;"_"&amp;$C33,データシート2!$A$1:$SI$1,0),0)</f>
        <v>55.552</v>
      </c>
      <c r="V33" s="938">
        <f>VLOOKUP($D$3&amp;"_"&amp;V$3,データシート2!$A:$SI,MATCH($R$2&amp;"_"&amp;$C33,データシート2!$A$1:$SI$1,0),0)</f>
        <v>50.732999999999997</v>
      </c>
      <c r="W33" s="938">
        <f>VLOOKUP($D$3&amp;"_"&amp;W$3,データシート2!$A:$SI,MATCH($R$2&amp;"_"&amp;$C33,データシート2!$A$1:$SI$1,0),0)</f>
        <v>41.831000000000003</v>
      </c>
      <c r="X33" s="938">
        <f>VLOOKUP($D$3&amp;"_"&amp;X$3,データシート2!$A:$SI,MATCH($R$2&amp;"_"&amp;$C33,データシート2!$A$1:$SI$1,0),0)</f>
        <v>48.24</v>
      </c>
      <c r="Y33" s="938">
        <f>VLOOKUP($D$3&amp;"_"&amp;Y$3,データシート2!$A:$SI,MATCH($R$2&amp;"_"&amp;$C33,データシート2!$A$1:$SI$1,0),0)</f>
        <v>47.926000000000002</v>
      </c>
      <c r="Z33" s="938">
        <f>VLOOKUP($D$3&amp;"_"&amp;Z$3,データシート2!$A:$SI,MATCH($R$2&amp;"_"&amp;$C33,データシート2!$A$1:$SI$1,0),0)</f>
        <v>43.651000000000003</v>
      </c>
      <c r="AA33" s="938">
        <f>VLOOKUP($D$3&amp;"_"&amp;AA$3,データシート2!$A:$SI,MATCH($R$2&amp;"_"&amp;$C33,データシート2!$A$1:$SI$1,0),0)</f>
        <v>39.661000000000001</v>
      </c>
      <c r="AB33" s="939">
        <f>VLOOKUP($D$3&amp;"_"&amp;AB$3,データシート2!$A:$SI,MATCH($R$2&amp;"_"&amp;$C33,データシート2!$A$1:$SI$1,0),0)</f>
        <v>36.201999999999998</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12.811999999999999</v>
      </c>
      <c r="S34" s="938">
        <f>VLOOKUP($D$3&amp;"_"&amp;S$3,データシート2!$A:$SI,MATCH($R$2&amp;"_"&amp;$C34,データシート2!$A$1:$SI$1,0),0)</f>
        <v>22.251000000000001</v>
      </c>
      <c r="T34" s="938">
        <f>VLOOKUP($D$3&amp;"_"&amp;T$3,データシート2!$A:$SI,MATCH($R$2&amp;"_"&amp;$C34,データシート2!$A$1:$SI$1,0),0)</f>
        <v>22.747</v>
      </c>
      <c r="U34" s="938">
        <f>VLOOKUP($D$3&amp;"_"&amp;U$3,データシート2!$A:$SI,MATCH($R$2&amp;"_"&amp;$C34,データシート2!$A$1:$SI$1,0),0)</f>
        <v>23.411999999999999</v>
      </c>
      <c r="V34" s="938">
        <f>VLOOKUP($D$3&amp;"_"&amp;V$3,データシート2!$A:$SI,MATCH($R$2&amp;"_"&amp;$C34,データシート2!$A$1:$SI$1,0),0)</f>
        <v>21.803999999999998</v>
      </c>
      <c r="W34" s="938">
        <f>VLOOKUP($D$3&amp;"_"&amp;W$3,データシート2!$A:$SI,MATCH($R$2&amp;"_"&amp;$C34,データシート2!$A$1:$SI$1,0),0)</f>
        <v>25.736000000000001</v>
      </c>
      <c r="X34" s="938">
        <f>VLOOKUP($D$3&amp;"_"&amp;X$3,データシート2!$A:$SI,MATCH($R$2&amp;"_"&amp;$C34,データシート2!$A$1:$SI$1,0),0)</f>
        <v>23.283999999999999</v>
      </c>
      <c r="Y34" s="938">
        <f>VLOOKUP($D$3&amp;"_"&amp;Y$3,データシート2!$A:$SI,MATCH($R$2&amp;"_"&amp;$C34,データシート2!$A$1:$SI$1,0),0)</f>
        <v>24.013999999999999</v>
      </c>
      <c r="Z34" s="938">
        <f>VLOOKUP($D$3&amp;"_"&amp;Z$3,データシート2!$A:$SI,MATCH($R$2&amp;"_"&amp;$C34,データシート2!$A$1:$SI$1,0),0)</f>
        <v>23.393000000000001</v>
      </c>
      <c r="AA34" s="938">
        <f>VLOOKUP($D$3&amp;"_"&amp;AA$3,データシート2!$A:$SI,MATCH($R$2&amp;"_"&amp;$C34,データシート2!$A$1:$SI$1,0),0)</f>
        <v>21.954999999999998</v>
      </c>
      <c r="AB34" s="939">
        <f>VLOOKUP($D$3&amp;"_"&amp;AB$3,データシート2!$A:$SI,MATCH($R$2&amp;"_"&amp;$C34,データシート2!$A$1:$SI$1,0),0)</f>
        <v>21.494</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5.5220000000000002</v>
      </c>
      <c r="S35" s="938">
        <f>VLOOKUP($D$3&amp;"_"&amp;S$3,データシート2!$A:$SI,MATCH($R$2&amp;"_"&amp;$C35,データシート2!$A$1:$SI$1,0),0)</f>
        <v>2.6720000000000002</v>
      </c>
      <c r="T35" s="938">
        <f>VLOOKUP($D$3&amp;"_"&amp;T$3,データシート2!$A:$SI,MATCH($R$2&amp;"_"&amp;$C35,データシート2!$A$1:$SI$1,0),0)</f>
        <v>2.4830000000000001</v>
      </c>
      <c r="U35" s="938">
        <f>VLOOKUP($D$3&amp;"_"&amp;U$3,データシート2!$A:$SI,MATCH($R$2&amp;"_"&amp;$C35,データシート2!$A$1:$SI$1,0),0)</f>
        <v>7.3540000000000001</v>
      </c>
      <c r="V35" s="938">
        <f>VLOOKUP($D$3&amp;"_"&amp;V$3,データシート2!$A:$SI,MATCH($R$2&amp;"_"&amp;$C35,データシート2!$A$1:$SI$1,0),0)</f>
        <v>6.9359999999999999</v>
      </c>
      <c r="W35" s="938">
        <f>VLOOKUP($D$3&amp;"_"&amp;W$3,データシート2!$A:$SI,MATCH($R$2&amp;"_"&amp;$C35,データシート2!$A$1:$SI$1,0),0)</f>
        <v>3.4380000000000002</v>
      </c>
      <c r="X35" s="938">
        <f>VLOOKUP($D$3&amp;"_"&amp;X$3,データシート2!$A:$SI,MATCH($R$2&amp;"_"&amp;$C35,データシート2!$A$1:$SI$1,0),0)</f>
        <v>3.8730000000000002</v>
      </c>
      <c r="Y35" s="938">
        <f>VLOOKUP($D$3&amp;"_"&amp;Y$3,データシート2!$A:$SI,MATCH($R$2&amp;"_"&amp;$C35,データシート2!$A$1:$SI$1,0),0)</f>
        <v>3.9449999999999998</v>
      </c>
      <c r="Z35" s="938">
        <f>VLOOKUP($D$3&amp;"_"&amp;Z$3,データシート2!$A:$SI,MATCH($R$2&amp;"_"&amp;$C35,データシート2!$A$1:$SI$1,0),0)</f>
        <v>3.6259999999999999</v>
      </c>
      <c r="AA35" s="938">
        <f>VLOOKUP($D$3&amp;"_"&amp;AA$3,データシート2!$A:$SI,MATCH($R$2&amp;"_"&amp;$C35,データシート2!$A$1:$SI$1,0),0)</f>
        <v>3.6520000000000001</v>
      </c>
      <c r="AB35" s="939">
        <f>VLOOKUP($D$3&amp;"_"&amp;AB$3,データシート2!$A:$SI,MATCH($R$2&amp;"_"&amp;$C35,データシート2!$A$1:$SI$1,0),0)</f>
        <v>4.1470000000000002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78.010999999999996</v>
      </c>
      <c r="S38" s="938">
        <f>VLOOKUP($D$3&amp;"_"&amp;S$3,データシート2!$A:$SI,MATCH($R$2&amp;"_"&amp;$C38,データシート2!$A$1:$SI$1,0),0)</f>
        <v>88.441999999999993</v>
      </c>
      <c r="T38" s="938">
        <f>VLOOKUP($D$3&amp;"_"&amp;T$3,データシート2!$A:$SI,MATCH($R$2&amp;"_"&amp;$C38,データシート2!$A$1:$SI$1,0),0)</f>
        <v>99.400999999999996</v>
      </c>
      <c r="U38" s="938">
        <f>VLOOKUP($D$3&amp;"_"&amp;U$3,データシート2!$A:$SI,MATCH($R$2&amp;"_"&amp;$C38,データシート2!$A$1:$SI$1,0),0)</f>
        <v>88.527000000000001</v>
      </c>
      <c r="V38" s="938">
        <f>VLOOKUP($D$3&amp;"_"&amp;V$3,データシート2!$A:$SI,MATCH($R$2&amp;"_"&amp;$C38,データシート2!$A$1:$SI$1,0),0)</f>
        <v>82.152000000000001</v>
      </c>
      <c r="W38" s="938">
        <f>VLOOKUP($D$3&amp;"_"&amp;W$3,データシート2!$A:$SI,MATCH($R$2&amp;"_"&amp;$C38,データシート2!$A$1:$SI$1,0),0)</f>
        <v>86.835999999999999</v>
      </c>
      <c r="X38" s="938">
        <f>VLOOKUP($D$3&amp;"_"&amp;X$3,データシート2!$A:$SI,MATCH($R$2&amp;"_"&amp;$C38,データシート2!$A$1:$SI$1,0),0)</f>
        <v>81.965999999999994</v>
      </c>
      <c r="Y38" s="938">
        <f>VLOOKUP($D$3&amp;"_"&amp;Y$3,データシート2!$A:$SI,MATCH($R$2&amp;"_"&amp;$C38,データシート2!$A$1:$SI$1,0),0)</f>
        <v>81.722999999999999</v>
      </c>
      <c r="Z38" s="938">
        <f>VLOOKUP($D$3&amp;"_"&amp;Z$3,データシート2!$A:$SI,MATCH($R$2&amp;"_"&amp;$C38,データシート2!$A$1:$SI$1,0),0)</f>
        <v>76.037999999999997</v>
      </c>
      <c r="AA38" s="938">
        <f>VLOOKUP($D$3&amp;"_"&amp;AA$3,データシート2!$A:$SI,MATCH($R$2&amp;"_"&amp;$C38,データシート2!$A$1:$SI$1,0),0)</f>
        <v>66.073999999999998</v>
      </c>
      <c r="AB38" s="939">
        <f>VLOOKUP($D$3&amp;"_"&amp;AB$3,データシート2!$A:$SI,MATCH($R$2&amp;"_"&amp;$C38,データシート2!$A$1:$SI$1,0),0)</f>
        <v>66.522000000000006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110.68600000000001</v>
      </c>
      <c r="S42" s="938">
        <f>VLOOKUP($D$3&amp;"_"&amp;S$3,データシート2!$A:$SI,MATCH($R$2&amp;"_"&amp;$C42,データシート2!$A$1:$SI$1,0),0)</f>
        <v>132.18</v>
      </c>
      <c r="T42" s="938">
        <f>VLOOKUP($D$3&amp;"_"&amp;T$3,データシート2!$A:$SI,MATCH($R$2&amp;"_"&amp;$C42,データシート2!$A$1:$SI$1,0),0)</f>
        <v>123.324</v>
      </c>
      <c r="U42" s="938">
        <f>VLOOKUP($D$3&amp;"_"&amp;U$3,データシート2!$A:$SI,MATCH($R$2&amp;"_"&amp;$C42,データシート2!$A$1:$SI$1,0),0)</f>
        <v>145.02000000000001</v>
      </c>
      <c r="V42" s="938">
        <f>VLOOKUP($D$3&amp;"_"&amp;V$3,データシート2!$A:$SI,MATCH($R$2&amp;"_"&amp;$C42,データシート2!$A$1:$SI$1,0),0)</f>
        <v>127.643</v>
      </c>
      <c r="W42" s="938">
        <f>VLOOKUP($D$3&amp;"_"&amp;W$3,データシート2!$A:$SI,MATCH($R$2&amp;"_"&amp;$C42,データシート2!$A$1:$SI$1,0),0)</f>
        <v>125.008</v>
      </c>
      <c r="X42" s="938">
        <f>VLOOKUP($D$3&amp;"_"&amp;X$3,データシート2!$A:$SI,MATCH($R$2&amp;"_"&amp;$C42,データシート2!$A$1:$SI$1,0),0)</f>
        <v>122.11499999999999</v>
      </c>
      <c r="Y42" s="938">
        <f>VLOOKUP($D$3&amp;"_"&amp;Y$3,データシート2!$A:$SI,MATCH($R$2&amp;"_"&amp;$C42,データシート2!$A$1:$SI$1,0),0)</f>
        <v>121.128</v>
      </c>
      <c r="Z42" s="938">
        <f>VLOOKUP($D$3&amp;"_"&amp;Z$3,データシート2!$A:$SI,MATCH($R$2&amp;"_"&amp;$C42,データシート2!$A$1:$SI$1,0),0)</f>
        <v>112.38200000000001</v>
      </c>
      <c r="AA42" s="938">
        <f>VLOOKUP($D$3&amp;"_"&amp;AA$3,データシート2!$A:$SI,MATCH($R$2&amp;"_"&amp;$C42,データシート2!$A$1:$SI$1,0),0)</f>
        <v>118.816</v>
      </c>
      <c r="AB42" s="939">
        <f>VLOOKUP($D$3&amp;"_"&amp;AB$3,データシート2!$A:$SI,MATCH($R$2&amp;"_"&amp;$C42,データシート2!$A$1:$SI$1,0),0)</f>
        <v>116.30200000000001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5.9050000000000002</v>
      </c>
      <c r="S44" s="938">
        <f>VLOOKUP($D$3&amp;"_"&amp;S$3,データシート2!$A:$SI,MATCH($R$2&amp;"_"&amp;$C44,データシート2!$A$1:$SI$1,0),0)</f>
        <v>5.3410000000000002</v>
      </c>
      <c r="T44" s="938">
        <f>VLOOKUP($D$3&amp;"_"&amp;T$3,データシート2!$A:$SI,MATCH($R$2&amp;"_"&amp;$C44,データシート2!$A$1:$SI$1,0),0)</f>
        <v>10.714</v>
      </c>
      <c r="U44" s="938">
        <f>VLOOKUP($D$3&amp;"_"&amp;U$3,データシート2!$A:$SI,MATCH($R$2&amp;"_"&amp;$C44,データシート2!$A$1:$SI$1,0),0)</f>
        <v>10.154</v>
      </c>
      <c r="V44" s="938">
        <f>VLOOKUP($D$3&amp;"_"&amp;V$3,データシート2!$A:$SI,MATCH($R$2&amp;"_"&amp;$C44,データシート2!$A$1:$SI$1,0),0)</f>
        <v>10.257</v>
      </c>
      <c r="W44" s="938">
        <f>VLOOKUP($D$3&amp;"_"&amp;W$3,データシート2!$A:$SI,MATCH($R$2&amp;"_"&amp;$C44,データシート2!$A$1:$SI$1,0),0)</f>
        <v>11.098000000000001</v>
      </c>
      <c r="X44" s="938">
        <f>VLOOKUP($D$3&amp;"_"&amp;X$3,データシート2!$A:$SI,MATCH($R$2&amp;"_"&amp;$C44,データシート2!$A$1:$SI$1,0),0)</f>
        <v>11.553000000000001</v>
      </c>
      <c r="Y44" s="938">
        <f>VLOOKUP($D$3&amp;"_"&amp;Y$3,データシート2!$A:$SI,MATCH($R$2&amp;"_"&amp;$C44,データシート2!$A$1:$SI$1,0),0)</f>
        <v>12.06</v>
      </c>
      <c r="Z44" s="938">
        <f>VLOOKUP($D$3&amp;"_"&amp;Z$3,データシート2!$A:$SI,MATCH($R$2&amp;"_"&amp;$C44,データシート2!$A$1:$SI$1,0),0)</f>
        <v>10.965999999999999</v>
      </c>
      <c r="AA44" s="938">
        <f>VLOOKUP($D$3&amp;"_"&amp;AA$3,データシート2!$A:$SI,MATCH($R$2&amp;"_"&amp;$C44,データシート2!$A$1:$SI$1,0),0)</f>
        <v>10.329000000000001</v>
      </c>
      <c r="AB44" s="939">
        <f>VLOOKUP($D$3&amp;"_"&amp;AB$3,データシート2!$A:$SI,MATCH($R$2&amp;"_"&amp;$C44,データシート2!$A$1:$SI$1,0),0)</f>
        <v>11.398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7.8040000000000003</v>
      </c>
      <c r="S48" s="938">
        <f>VLOOKUP($D$3&amp;"_"&amp;S$3,データシート2!$A:$SI,MATCH($R$2&amp;"_"&amp;$C48,データシート2!$A$1:$SI$1,0),0)</f>
        <v>8.1039999999999992</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4.5750000000000002</v>
      </c>
      <c r="S51" s="938">
        <f>VLOOKUP($D$3&amp;"_"&amp;S$3,データシート2!$A:$SI,MATCH($R$2&amp;"_"&amp;$C51,データシート2!$A$1:$SI$1,0),0)</f>
        <v>4.5289999999999999</v>
      </c>
      <c r="T51" s="938">
        <f>VLOOKUP($D$3&amp;"_"&amp;T$3,データシート2!$A:$SI,MATCH($R$2&amp;"_"&amp;$C51,データシート2!$A$1:$SI$1,0),0)</f>
        <v>5.8760000000000003</v>
      </c>
      <c r="U51" s="938">
        <f>VLOOKUP($D$3&amp;"_"&amp;U$3,データシート2!$A:$SI,MATCH($R$2&amp;"_"&amp;$C51,データシート2!$A$1:$SI$1,0),0)</f>
        <v>5.4210000000000003</v>
      </c>
      <c r="V51" s="938">
        <f>VLOOKUP($D$3&amp;"_"&amp;V$3,データシート2!$A:$SI,MATCH($R$2&amp;"_"&amp;$C51,データシート2!$A$1:$SI$1,0),0)</f>
        <v>5.7130000000000001</v>
      </c>
      <c r="W51" s="938">
        <f>VLOOKUP($D$3&amp;"_"&amp;W$3,データシート2!$A:$SI,MATCH($R$2&amp;"_"&amp;$C51,データシート2!$A$1:$SI$1,0),0)</f>
        <v>6.016</v>
      </c>
      <c r="X51" s="938">
        <f>VLOOKUP($D$3&amp;"_"&amp;X$3,データシート2!$A:$SI,MATCH($R$2&amp;"_"&amp;$C51,データシート2!$A$1:$SI$1,0),0)</f>
        <v>6.1269999999999998</v>
      </c>
      <c r="Y51" s="938">
        <f>VLOOKUP($D$3&amp;"_"&amp;Y$3,データシート2!$A:$SI,MATCH($R$2&amp;"_"&amp;$C51,データシート2!$A$1:$SI$1,0),0)</f>
        <v>6.3570000000000002</v>
      </c>
      <c r="Z51" s="938">
        <f>VLOOKUP($D$3&amp;"_"&amp;Z$3,データシート2!$A:$SI,MATCH($R$2&amp;"_"&amp;$C51,データシート2!$A$1:$SI$1,0),0)</f>
        <v>5.218</v>
      </c>
      <c r="AA51" s="938">
        <f>VLOOKUP($D$3&amp;"_"&amp;AA$3,データシート2!$A:$SI,MATCH($R$2&amp;"_"&amp;$C51,データシート2!$A$1:$SI$1,0),0)</f>
        <v>4.3940000000000001</v>
      </c>
      <c r="AB51" s="939">
        <f>VLOOKUP($D$3&amp;"_"&amp;AB$3,データシート2!$A:$SI,MATCH($R$2&amp;"_"&amp;$C51,データシート2!$A$1:$SI$1,0),0)</f>
        <v>4.3769999999999998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4.8</v>
      </c>
      <c r="T53" s="925">
        <f>VLOOKUP($D$3&amp;"_"&amp;T$3,データシート2!$A:$SI,MATCH($R$2&amp;"_"&amp;$B53,データシート2!$A$1:$SI$1,0),0)</f>
        <v>5.1719999999999997</v>
      </c>
      <c r="U53" s="925">
        <f>VLOOKUP($D$3&amp;"_"&amp;U$3,データシート2!$A:$SI,MATCH($R$2&amp;"_"&amp;$B53,データシート2!$A$1:$SI$1,0),0)</f>
        <v>4.8099999999999996</v>
      </c>
      <c r="V53" s="925">
        <f>VLOOKUP($D$3&amp;"_"&amp;V$3,データシート2!$A:$SI,MATCH($R$2&amp;"_"&amp;$B53,データシート2!$A$1:$SI$1,0),0)</f>
        <v>5.0819999999999999</v>
      </c>
      <c r="W53" s="925">
        <f>VLOOKUP($D$3&amp;"_"&amp;W$3,データシート2!$A:$SI,MATCH($R$2&amp;"_"&amp;$B53,データシート2!$A$1:$SI$1,0),0)</f>
        <v>5.2590000000000003</v>
      </c>
      <c r="X53" s="925">
        <f>VLOOKUP($D$3&amp;"_"&amp;X$3,データシート2!$A:$SI,MATCH($R$2&amp;"_"&amp;$B53,データシート2!$A$1:$SI$1,0),0)</f>
        <v>5.2350000000000003</v>
      </c>
      <c r="Y53" s="925">
        <f>VLOOKUP($D$3&amp;"_"&amp;Y$3,データシート2!$A:$SI,MATCH($R$2&amp;"_"&amp;$B53,データシート2!$A$1:$SI$1,0),0)</f>
        <v>4.9569999999999999</v>
      </c>
      <c r="Z53" s="925">
        <f>VLOOKUP($D$3&amp;"_"&amp;Z$3,データシート2!$A:$SI,MATCH($R$2&amp;"_"&amp;$B53,データシート2!$A$1:$SI$1,0),0)</f>
        <v>5.0270000000000001</v>
      </c>
      <c r="AA53" s="925">
        <f>VLOOKUP($D$3&amp;"_"&amp;AA$3,データシート2!$A:$SI,MATCH($R$2&amp;"_"&amp;$B53,データシート2!$A$1:$SI$1,0),0)</f>
        <v>3.8519999999999999</v>
      </c>
      <c r="AB53" s="926">
        <f>VLOOKUP($D$3&amp;"_"&amp;AB$3,データシート2!$A:$SI,MATCH($R$2&amp;"_"&amp;$B53,データシート2!$A$1:$SI$1,0),0)</f>
        <v>3.8559999999999999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4.8</v>
      </c>
      <c r="T61" s="944">
        <f>VLOOKUP($D$3&amp;"_"&amp;T$3,データシート2!$A:$SI,MATCH($R$2&amp;"_"&amp;$C61,データシート2!$A$1:$SI$1,0),0)</f>
        <v>5.1719999999999997</v>
      </c>
      <c r="U61" s="944">
        <f>VLOOKUP($D$3&amp;"_"&amp;U$3,データシート2!$A:$SI,MATCH($R$2&amp;"_"&amp;$C61,データシート2!$A$1:$SI$1,0),0)</f>
        <v>4.8099999999999996</v>
      </c>
      <c r="V61" s="944">
        <f>VLOOKUP($D$3&amp;"_"&amp;V$3,データシート2!$A:$SI,MATCH($R$2&amp;"_"&amp;$C61,データシート2!$A$1:$SI$1,0),0)</f>
        <v>5.0819999999999999</v>
      </c>
      <c r="W61" s="944">
        <f>VLOOKUP($D$3&amp;"_"&amp;W$3,データシート2!$A:$SI,MATCH($R$2&amp;"_"&amp;$C61,データシート2!$A$1:$SI$1,0),0)</f>
        <v>5.2590000000000003</v>
      </c>
      <c r="X61" s="944">
        <f>VLOOKUP($D$3&amp;"_"&amp;X$3,データシート2!$A:$SI,MATCH($R$2&amp;"_"&amp;$C61,データシート2!$A$1:$SI$1,0),0)</f>
        <v>5.2350000000000003</v>
      </c>
      <c r="Y61" s="944">
        <f>VLOOKUP($D$3&amp;"_"&amp;Y$3,データシート2!$A:$SI,MATCH($R$2&amp;"_"&amp;$C61,データシート2!$A$1:$SI$1,0),0)</f>
        <v>4.9569999999999999</v>
      </c>
      <c r="Z61" s="944">
        <f>VLOOKUP($D$3&amp;"_"&amp;Z$3,データシート2!$A:$SI,MATCH($R$2&amp;"_"&amp;$C61,データシート2!$A$1:$SI$1,0),0)</f>
        <v>5.0270000000000001</v>
      </c>
      <c r="AA61" s="944">
        <f>VLOOKUP($D$3&amp;"_"&amp;AA$3,データシート2!$A:$SI,MATCH($R$2&amp;"_"&amp;$C61,データシート2!$A$1:$SI$1,0),0)</f>
        <v>3.8519999999999999</v>
      </c>
      <c r="AB61" s="945">
        <f>VLOOKUP($D$3&amp;"_"&amp;AB$3,データシート2!$A:$SI,MATCH($R$2&amp;"_"&amp;$C61,データシート2!$A$1:$SI$1,0),0)</f>
        <v>3.8559999999999999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3.3730000000000002</v>
      </c>
      <c r="S62" s="925">
        <f>VLOOKUP($D$3&amp;"_"&amp;S$3,データシート2!$A:$SI,MATCH($R$2&amp;"_"&amp;$B62,データシート2!$A$1:$SI$1,0),0)</f>
        <v>3.5430000000000001</v>
      </c>
      <c r="T62" s="925">
        <f>VLOOKUP($D$3&amp;"_"&amp;T$3,データシート2!$A:$SI,MATCH($R$2&amp;"_"&amp;$B62,データシート2!$A$1:$SI$1,0),0)</f>
        <v>3.863</v>
      </c>
      <c r="U62" s="925">
        <f>VLOOKUP($D$3&amp;"_"&amp;U$3,データシート2!$A:$SI,MATCH($R$2&amp;"_"&amp;$B62,データシート2!$A$1:$SI$1,0),0)</f>
        <v>3.6629999999999998</v>
      </c>
      <c r="V62" s="925">
        <f>VLOOKUP($D$3&amp;"_"&amp;V$3,データシート2!$A:$SI,MATCH($R$2&amp;"_"&amp;$B62,データシート2!$A$1:$SI$1,0),0)</f>
        <v>3.58</v>
      </c>
      <c r="W62" s="925">
        <f>VLOOKUP($D$3&amp;"_"&amp;W$3,データシート2!$A:$SI,MATCH($R$2&amp;"_"&amp;$B62,データシート2!$A$1:$SI$1,0),0)</f>
        <v>3.492</v>
      </c>
      <c r="X62" s="925">
        <f>VLOOKUP($D$3&amp;"_"&amp;X$3,データシート2!$A:$SI,MATCH($R$2&amp;"_"&amp;$B62,データシート2!$A$1:$SI$1,0),0)</f>
        <v>3.4390000000000001</v>
      </c>
      <c r="Y62" s="925">
        <f>VLOOKUP($D$3&amp;"_"&amp;Y$3,データシート2!$A:$SI,MATCH($R$2&amp;"_"&amp;$B62,データシート2!$A$1:$SI$1,0),0)</f>
        <v>3.246</v>
      </c>
      <c r="Z62" s="925">
        <f>VLOOKUP($D$3&amp;"_"&amp;Z$3,データシート2!$A:$SI,MATCH($R$2&amp;"_"&amp;$B62,データシート2!$A$1:$SI$1,0),0)</f>
        <v>3.278</v>
      </c>
      <c r="AA62" s="925">
        <f>VLOOKUP($D$3&amp;"_"&amp;AA$3,データシート2!$A:$SI,MATCH($R$2&amp;"_"&amp;$B62,データシート2!$A$1:$SI$1,0),0)</f>
        <v>3.2280000000000002</v>
      </c>
      <c r="AB62" s="926">
        <f>VLOOKUP($D$3&amp;"_"&amp;AB$3,データシート2!$A:$SI,MATCH($R$2&amp;"_"&amp;$B62,データシート2!$A$1:$SI$1,0),0)</f>
        <v>3.1760000000000002</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1</v>
      </c>
      <c r="R64" s="937">
        <f>VLOOKUP($D$3&amp;"_"&amp;R$3,データシート2!$A:$SI,MATCH($R$2&amp;"_"&amp;$C64,データシート2!$A$1:$SI$1,0),0)</f>
        <v>3.3730000000000002</v>
      </c>
      <c r="S64" s="938">
        <f>VLOOKUP($D$3&amp;"_"&amp;S$3,データシート2!$A:$SI,MATCH($R$2&amp;"_"&amp;$C64,データシート2!$A$1:$SI$1,0),0)</f>
        <v>3.5430000000000001</v>
      </c>
      <c r="T64" s="938">
        <f>VLOOKUP($D$3&amp;"_"&amp;T$3,データシート2!$A:$SI,MATCH($R$2&amp;"_"&amp;$C64,データシート2!$A$1:$SI$1,0),0)</f>
        <v>3.863</v>
      </c>
      <c r="U64" s="938">
        <f>VLOOKUP($D$3&amp;"_"&amp;U$3,データシート2!$A:$SI,MATCH($R$2&amp;"_"&amp;$C64,データシート2!$A$1:$SI$1,0),0)</f>
        <v>3.6629999999999998</v>
      </c>
      <c r="V64" s="938">
        <f>VLOOKUP($D$3&amp;"_"&amp;V$3,データシート2!$A:$SI,MATCH($R$2&amp;"_"&amp;$C64,データシート2!$A$1:$SI$1,0),0)</f>
        <v>3.58</v>
      </c>
      <c r="W64" s="938">
        <f>VLOOKUP($D$3&amp;"_"&amp;W$3,データシート2!$A:$SI,MATCH($R$2&amp;"_"&amp;$C64,データシート2!$A$1:$SI$1,0),0)</f>
        <v>3.492</v>
      </c>
      <c r="X64" s="938">
        <f>VLOOKUP($D$3&amp;"_"&amp;X$3,データシート2!$A:$SI,MATCH($R$2&amp;"_"&amp;$C64,データシート2!$A$1:$SI$1,0),0)</f>
        <v>3.4390000000000001</v>
      </c>
      <c r="Y64" s="938">
        <f>VLOOKUP($D$3&amp;"_"&amp;Y$3,データシート2!$A:$SI,MATCH($R$2&amp;"_"&amp;$C64,データシート2!$A$1:$SI$1,0),0)</f>
        <v>3.246</v>
      </c>
      <c r="Z64" s="938">
        <f>VLOOKUP($D$3&amp;"_"&amp;Z$3,データシート2!$A:$SI,MATCH($R$2&amp;"_"&amp;$C64,データシート2!$A$1:$SI$1,0),0)</f>
        <v>3.278</v>
      </c>
      <c r="AA64" s="938">
        <f>VLOOKUP($D$3&amp;"_"&amp;AA$3,データシート2!$A:$SI,MATCH($R$2&amp;"_"&amp;$C64,データシート2!$A$1:$SI$1,0),0)</f>
        <v>3.2280000000000002</v>
      </c>
      <c r="AB64" s="939">
        <f>VLOOKUP($D$3&amp;"_"&amp;AB$3,データシート2!$A:$SI,MATCH($R$2&amp;"_"&amp;$C64,データシート2!$A$1:$SI$1,0),0)</f>
        <v>3.1760000000000002</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2.7559999999999998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2.7559999999999998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2</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4</v>
      </c>
      <c r="R77" s="924">
        <f>VLOOKUP($D$3&amp;"_"&amp;R$3,データシート2!$A:$SI,MATCH($R$2&amp;"_"&amp;$B77,データシート2!$A$1:$SI$1,0),0)</f>
        <v>11.948</v>
      </c>
      <c r="S77" s="925">
        <f>VLOOKUP($D$3&amp;"_"&amp;S$3,データシート2!$A:$SI,MATCH($R$2&amp;"_"&amp;$B77,データシート2!$A$1:$SI$1,0),0)</f>
        <v>13.295</v>
      </c>
      <c r="T77" s="925">
        <f>VLOOKUP($D$3&amp;"_"&amp;T$3,データシート2!$A:$SI,MATCH($R$2&amp;"_"&amp;$B77,データシート2!$A$1:$SI$1,0),0)</f>
        <v>8.9450000000000003</v>
      </c>
      <c r="U77" s="925">
        <f>VLOOKUP($D$3&amp;"_"&amp;U$3,データシート2!$A:$SI,MATCH($R$2&amp;"_"&amp;$B77,データシート2!$A$1:$SI$1,0),0)</f>
        <v>14.304</v>
      </c>
      <c r="V77" s="925">
        <f>VLOOKUP($D$3&amp;"_"&amp;V$3,データシート2!$A:$SI,MATCH($R$2&amp;"_"&amp;$B77,データシート2!$A$1:$SI$1,0),0)</f>
        <v>13.68</v>
      </c>
      <c r="W77" s="925">
        <f>VLOOKUP($D$3&amp;"_"&amp;W$3,データシート2!$A:$SI,MATCH($R$2&amp;"_"&amp;$B77,データシート2!$A$1:$SI$1,0),0)</f>
        <v>12.788</v>
      </c>
      <c r="X77" s="925">
        <f>VLOOKUP($D$3&amp;"_"&amp;X$3,データシート2!$A:$SI,MATCH($R$2&amp;"_"&amp;$B77,データシート2!$A$1:$SI$1,0),0)</f>
        <v>8.9009999999999998</v>
      </c>
      <c r="Y77" s="925">
        <f>VLOOKUP($D$3&amp;"_"&amp;Y$3,データシート2!$A:$SI,MATCH($R$2&amp;"_"&amp;$B77,データシート2!$A$1:$SI$1,0),0)</f>
        <v>11.311999999999999</v>
      </c>
      <c r="Z77" s="925">
        <f>VLOOKUP($D$3&amp;"_"&amp;Z$3,データシート2!$A:$SI,MATCH($R$2&amp;"_"&amp;$B77,データシート2!$A$1:$SI$1,0),0)</f>
        <v>11.113</v>
      </c>
      <c r="AA77" s="925">
        <f>VLOOKUP($D$3&amp;"_"&amp;AA$3,データシート2!$A:$SI,MATCH($R$2&amp;"_"&amp;$B77,データシート2!$A$1:$SI$1,0),0)</f>
        <v>10.43</v>
      </c>
      <c r="AB77" s="926">
        <f>VLOOKUP($D$3&amp;"_"&amp;AB$3,データシート2!$A:$SI,MATCH($R$2&amp;"_"&amp;$B77,データシート2!$A$1:$SI$1,0),0)</f>
        <v>14.214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3</v>
      </c>
      <c r="R84" s="937">
        <f>VLOOKUP($D$3&amp;"_"&amp;R$3,データシート2!$A:$SI,MATCH($R$2&amp;"_"&amp;$C84,データシート2!$A$1:$SI$1,0),0)</f>
        <v>8.5830000000000002</v>
      </c>
      <c r="S84" s="938">
        <f>VLOOKUP($D$3&amp;"_"&amp;S$3,データシート2!$A:$SI,MATCH($R$2&amp;"_"&amp;$C84,データシート2!$A$1:$SI$1,0),0)</f>
        <v>9.0549999999999997</v>
      </c>
      <c r="T84" s="938">
        <f>VLOOKUP($D$3&amp;"_"&amp;T$3,データシート2!$A:$SI,MATCH($R$2&amp;"_"&amp;$C84,データシート2!$A$1:$SI$1,0),0)</f>
        <v>4.4539999999999997</v>
      </c>
      <c r="U84" s="938">
        <f>VLOOKUP($D$3&amp;"_"&amp;U$3,データシート2!$A:$SI,MATCH($R$2&amp;"_"&amp;$C84,データシート2!$A$1:$SI$1,0),0)</f>
        <v>9.7059999999999995</v>
      </c>
      <c r="V84" s="938">
        <f>VLOOKUP($D$3&amp;"_"&amp;V$3,データシート2!$A:$SI,MATCH($R$2&amp;"_"&amp;$C84,データシート2!$A$1:$SI$1,0),0)</f>
        <v>9.1210000000000004</v>
      </c>
      <c r="W84" s="938">
        <f>VLOOKUP($D$3&amp;"_"&amp;W$3,データシート2!$A:$SI,MATCH($R$2&amp;"_"&amp;$C84,データシート2!$A$1:$SI$1,0),0)</f>
        <v>8.4749999999999996</v>
      </c>
      <c r="X84" s="938">
        <f>VLOOKUP($D$3&amp;"_"&amp;X$3,データシート2!$A:$SI,MATCH($R$2&amp;"_"&amp;$C84,データシート2!$A$1:$SI$1,0),0)</f>
        <v>7.931</v>
      </c>
      <c r="Y84" s="938">
        <f>VLOOKUP($D$3&amp;"_"&amp;Y$3,データシート2!$A:$SI,MATCH($R$2&amp;"_"&amp;$C84,データシート2!$A$1:$SI$1,0),0)</f>
        <v>7.883</v>
      </c>
      <c r="Z84" s="938">
        <f>VLOOKUP($D$3&amp;"_"&amp;Z$3,データシート2!$A:$SI,MATCH($R$2&amp;"_"&amp;$C84,データシート2!$A$1:$SI$1,0),0)</f>
        <v>7.7549999999999999</v>
      </c>
      <c r="AA84" s="938">
        <f>VLOOKUP($D$3&amp;"_"&amp;AA$3,データシート2!$A:$SI,MATCH($R$2&amp;"_"&amp;$C84,データシート2!$A$1:$SI$1,0),0)</f>
        <v>6.9480000000000004</v>
      </c>
      <c r="AB84" s="939">
        <f>VLOOKUP($D$3&amp;"_"&amp;AB$3,データシート2!$A:$SI,MATCH($R$2&amp;"_"&amp;$C84,データシート2!$A$1:$SI$1,0),0)</f>
        <v>10.701000000000001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3.3650000000000002</v>
      </c>
      <c r="S86" s="938">
        <f>VLOOKUP($D$3&amp;"_"&amp;S$3,データシート2!$A:$SI,MATCH($R$2&amp;"_"&amp;$C86,データシート2!$A$1:$SI$1,0),0)</f>
        <v>4.24</v>
      </c>
      <c r="T86" s="938">
        <f>VLOOKUP($D$3&amp;"_"&amp;T$3,データシート2!$A:$SI,MATCH($R$2&amp;"_"&amp;$C86,データシート2!$A$1:$SI$1,0),0)</f>
        <v>4.4909999999999997</v>
      </c>
      <c r="U86" s="938">
        <f>VLOOKUP($D$3&amp;"_"&amp;U$3,データシート2!$A:$SI,MATCH($R$2&amp;"_"&amp;$C86,データシート2!$A$1:$SI$1,0),0)</f>
        <v>4.5979999999999999</v>
      </c>
      <c r="V86" s="938">
        <f>VLOOKUP($D$3&amp;"_"&amp;V$3,データシート2!$A:$SI,MATCH($R$2&amp;"_"&amp;$C86,データシート2!$A$1:$SI$1,0),0)</f>
        <v>4.5590000000000002</v>
      </c>
      <c r="W86" s="938">
        <f>VLOOKUP($D$3&amp;"_"&amp;W$3,データシート2!$A:$SI,MATCH($R$2&amp;"_"&amp;$C86,データシート2!$A$1:$SI$1,0),0)</f>
        <v>4.3129999999999997</v>
      </c>
      <c r="X86" s="938">
        <f>VLOOKUP($D$3&amp;"_"&amp;X$3,データシート2!$A:$SI,MATCH($R$2&amp;"_"&amp;$C86,データシート2!$A$1:$SI$1,0),0)</f>
        <v>0.97</v>
      </c>
      <c r="Y86" s="938">
        <f>VLOOKUP($D$3&amp;"_"&amp;Y$3,データシート2!$A:$SI,MATCH($R$2&amp;"_"&amp;$C86,データシート2!$A$1:$SI$1,0),0)</f>
        <v>3.4289999999999998</v>
      </c>
      <c r="Z86" s="938">
        <f>VLOOKUP($D$3&amp;"_"&amp;Z$3,データシート2!$A:$SI,MATCH($R$2&amp;"_"&amp;$C86,データシート2!$A$1:$SI$1,0),0)</f>
        <v>3.3580000000000001</v>
      </c>
      <c r="AA86" s="938">
        <f>VLOOKUP($D$3&amp;"_"&amp;AA$3,データシート2!$A:$SI,MATCH($R$2&amp;"_"&amp;$C86,データシート2!$A$1:$SI$1,0),0)</f>
        <v>3.4820000000000002</v>
      </c>
      <c r="AB86" s="939">
        <f>VLOOKUP($D$3&amp;"_"&amp;AB$3,データシート2!$A:$SI,MATCH($R$2&amp;"_"&amp;$C86,データシート2!$A$1:$SI$1,0),0)</f>
        <v>3.5129999999999999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1</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3.1150000000000002</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1</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3.1150000000000002</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3.1389999999999998</v>
      </c>
      <c r="T117" s="925">
        <f>VLOOKUP($D$3&amp;"_"&amp;T$3,データシート2!$A:$SI,MATCH($R$2&amp;"_"&amp;$B117,データシート2!$A$1:$SI$1,0),0)</f>
        <v>3.5640000000000001</v>
      </c>
      <c r="U117" s="925">
        <f>VLOOKUP($D$3&amp;"_"&amp;U$3,データシート2!$A:$SI,MATCH($R$2&amp;"_"&amp;$B117,データシート2!$A$1:$SI$1,0),0)</f>
        <v>3.6150000000000002</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4.0490000000000004</v>
      </c>
      <c r="Z117" s="925">
        <f>VLOOKUP($D$3&amp;"_"&amp;Z$3,データシート2!$A:$SI,MATCH($R$2&amp;"_"&amp;$B117,データシート2!$A$1:$SI$1,0),0)</f>
        <v>3.948</v>
      </c>
      <c r="AA117" s="925">
        <f>VLOOKUP($D$3&amp;"_"&amp;AA$3,データシート2!$A:$SI,MATCH($R$2&amp;"_"&amp;$B117,データシート2!$A$1:$SI$1,0),0)</f>
        <v>3.7290000000000001</v>
      </c>
      <c r="AB117" s="926">
        <f>VLOOKUP($D$3&amp;"_"&amp;AB$3,データシート2!$A:$SI,MATCH($R$2&amp;"_"&amp;$B117,データシート2!$A$1:$SI$1,0),0)</f>
        <v>4.0540000000000003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3.1389999999999998</v>
      </c>
      <c r="T118" s="928">
        <f>VLOOKUP($D$3&amp;"_"&amp;T$3,データシート2!$A:$SI,MATCH($R$2&amp;"_"&amp;$C118,データシート2!$A$1:$SI$1,0),0)</f>
        <v>3.5640000000000001</v>
      </c>
      <c r="U118" s="928">
        <f>VLOOKUP($D$3&amp;"_"&amp;U$3,データシート2!$A:$SI,MATCH($R$2&amp;"_"&amp;$C118,データシート2!$A$1:$SI$1,0),0)</f>
        <v>3.6150000000000002</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4.0490000000000004</v>
      </c>
      <c r="Z118" s="928">
        <f>VLOOKUP($D$3&amp;"_"&amp;Z$3,データシート2!$A:$SI,MATCH($R$2&amp;"_"&amp;$C118,データシート2!$A$1:$SI$1,0),0)</f>
        <v>3.948</v>
      </c>
      <c r="AA118" s="928">
        <f>VLOOKUP($D$3&amp;"_"&amp;AA$3,データシート2!$A:$SI,MATCH($R$2&amp;"_"&amp;$C118,データシート2!$A$1:$SI$1,0),0)</f>
        <v>3.7290000000000001</v>
      </c>
      <c r="AB118" s="929">
        <f>VLOOKUP($D$3&amp;"_"&amp;AB$3,データシート2!$A:$SI,MATCH($R$2&amp;"_"&amp;$C118,データシート2!$A$1:$SI$1,0),0)</f>
        <v>4.0540000000000003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2025-03-04T09:24:53Z</dcterms:created>
  <dcterms:modified xsi:type="dcterms:W3CDTF">2025-03-04T09:24:53Z</dcterms:modified>
  <cp:category/>
  <cp:contentStatus/>
</cp:coreProperties>
</file>