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B5D7A5-BC5B-47DD-B012-CC76A4F238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<sst xmlns="http://schemas.openxmlformats.org/spreadsheetml/2006/main" count="20201" uniqueCount="2962">
  <si>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</si>
  <si>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</si>
  <si>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</si>
  <si>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</si>
  <si>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</si>
  <si>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</si>
  <si>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</si>
  <si>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</si>
  <si>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</si>
  <si>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</si>
  <si>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</si>
  <si>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</si>
  <si>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</si>
  <si>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</si>
  <si>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</si>
  <si>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</si>
  <si>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</si>
  <si>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</si>
  <si>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</si>
  <si>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</si>
  <si>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</si>
  <si>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</si>
  <si>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</si>
  <si>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</si>
  <si>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</si>
  <si>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</si>
  <si>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</si>
  <si>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</si>
  <si>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</si>
  <si>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</si>
  <si>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</si>
  <si>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</si>
  <si>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</si>
  <si>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</si>
  <si>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</si>
  <si>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</si>
  <si>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</si>
  <si>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</si>
  <si>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</si>
  <si>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</si>
  <si>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</si>
  <si>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</si>
  <si>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</si>
  <si>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</si>
  <si>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</si>
  <si>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</si>
  <si>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</si>
  <si>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</si>
  <si>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</si>
  <si>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</si>
  <si>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</si>
  <si>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</si>
  <si>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</si>
  <si>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</si>
  <si>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</si>
  <si>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</si>
  <si>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</si>
  <si>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</si>
  <si>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</si>
  <si>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</si>
  <si>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</si>
  <si>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</si>
  <si>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</si>
  <si>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</si>
  <si>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</si>
  <si>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</si>
  <si>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</si>
  <si>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</si>
  <si>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</si>
  <si>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</si>
  <si>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</si>
  <si>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</si>
  <si>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</si>
  <si>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</si>
  <si>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</si>
  <si>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</si>
  <si>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</si>
  <si>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</si>
  <si>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</si>
  <si>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</si>
  <si>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</si>
  <si>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</si>
  <si>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</si>
  <si>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</si>
  <si>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</si>
  <si>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</si>
  <si>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</si>
  <si>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</si>
  <si>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</si>
  <si>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</si>
  <si>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</si>
  <si>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</si>
  <si>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</si>
  <si>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</si>
  <si>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</si>
  <si>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</si>
  <si>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</si>
  <si>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</si>
  <si>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</si>
  <si>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</si>
  <si>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</si>
  <si>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</si>
  <si>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</si>
  <si>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</si>
  <si>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</si>
  <si>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</si>
  <si>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</si>
  <si>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</si>
  <si>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</si>
  <si>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</si>
  <si>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</si>
  <si>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</si>
  <si>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</si>
  <si>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</si>
  <si>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</si>
  <si>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</si>
  <si>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</si>
  <si>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</si>
  <si>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</si>
  <si>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</si>
  <si>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</si>
  <si>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</si>
  <si>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</si>
  <si>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</si>
  <si>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</si>
  <si>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</si>
  <si>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</si>
  <si>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</si>
  <si>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</si>
  <si>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</si>
  <si>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</si>
  <si>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</si>
  <si>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</si>
  <si>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</si>
  <si>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</si>
  <si>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</si>
  <si>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</si>
  <si>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</si>
  <si>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</si>
  <si>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</si>
  <si>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</si>
  <si>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</si>
  <si>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</si>
  <si>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</si>
  <si>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</si>
  <si>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</si>
  <si>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</si>
  <si>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</si>
  <si>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</si>
  <si>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</si>
  <si>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</si>
  <si>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</si>
  <si>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</si>
  <si>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</si>
  <si>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</si>
  <si>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</si>
  <si>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</si>
  <si>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</si>
  <si>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</si>
  <si>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</si>
  <si>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</si>
  <si>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</si>
  <si>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</si>
  <si>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</si>
  <si>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</si>
  <si>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</si>
  <si>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</si>
  <si>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</si>
  <si>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</si>
  <si>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</si>
  <si>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</si>
  <si>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</si>
  <si>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</si>
  <si>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</si>
  <si>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</si>
  <si>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</si>
  <si>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</si>
  <si>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</si>
  <si>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</si>
  <si>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</si>
  <si>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</si>
  <si>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</si>
  <si>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</si>
  <si>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</si>
  <si>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</si>
  <si>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</si>
  <si>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</si>
  <si>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</si>
  <si>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</si>
  <si>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</si>
  <si>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</si>
  <si>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</si>
  <si>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</si>
  <si>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</si>
  <si>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</si>
  <si>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</si>
  <si>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</si>
  <si>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</si>
  <si>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</si>
  <si>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</si>
  <si>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</si>
  <si>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</si>
  <si>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</si>
  <si>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</si>
  <si>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</si>
  <si>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</si>
  <si>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</si>
  <si>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</si>
  <si>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</si>
  <si>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</si>
  <si>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</si>
  <si>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</si>
  <si>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</si>
  <si>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</si>
  <si>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</si>
  <si>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</si>
  <si>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</si>
  <si>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</si>
  <si>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</si>
  <si>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</si>
  <si>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</si>
  <si>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</si>
  <si>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</si>
  <si>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</si>
  <si>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</si>
  <si>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</si>
  <si>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</si>
  <si>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</si>
  <si>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</si>
  <si>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</si>
  <si>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</si>
  <si>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</si>
  <si>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</si>
  <si>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</si>
  <si>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</si>
  <si>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</si>
  <si>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</si>
  <si>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</si>
  <si>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</si>
  <si>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</si>
  <si>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</si>
  <si>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</si>
  <si>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</si>
  <si>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</si>
  <si>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</si>
  <si>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</si>
  <si>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</si>
  <si>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</si>
  <si>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</si>
  <si>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</si>
  <si>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</si>
  <si>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</si>
  <si>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</si>
  <si>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</si>
  <si>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</si>
  <si>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</si>
  <si>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</si>
  <si>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</si>
  <si>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</si>
  <si>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</si>
  <si>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</si>
  <si>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</si>
  <si>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</si>
  <si>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</si>
  <si>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</si>
  <si>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</si>
  <si>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</si>
  <si>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</si>
  <si>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</si>
  <si>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</si>
  <si>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</si>
  <si>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</si>
  <si>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</si>
  <si>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</si>
  <si>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</si>
  <si>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</si>
  <si>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</si>
  <si>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</si>
  <si>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</si>
  <si>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</si>
  <si>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</si>
  <si>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</si>
  <si>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</si>
  <si>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</si>
  <si>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</si>
  <si>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</si>
  <si>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</si>
  <si>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</si>
  <si>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</si>
  <si>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</si>
  <si>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</si>
  <si>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</si>
  <si>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</si>
  <si>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</si>
  <si>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</si>
  <si>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</si>
  <si>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</si>
  <si>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</si>
  <si>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</si>
  <si>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</si>
  <si>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</si>
  <si>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</si>
  <si>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</si>
  <si>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</si>
  <si>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</si>
  <si>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</si>
  <si>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</si>
  <si>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</si>
  <si>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</si>
  <si>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</si>
  <si>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</si>
  <si>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</si>
  <si>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</si>
  <si>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</si>
  <si>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</si>
  <si>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</si>
  <si>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</si>
  <si>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</si>
  <si>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</si>
  <si>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</si>
  <si>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</si>
  <si>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</si>
  <si>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</si>
  <si>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</si>
  <si>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</si>
  <si>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</si>
  <si>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</si>
  <si>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</si>
  <si>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</si>
  <si>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</si>
  <si>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</si>
  <si>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</si>
  <si>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</si>
  <si>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</si>
  <si>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</si>
  <si>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</si>
  <si>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</si>
  <si>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</si>
  <si>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</si>
  <si>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</si>
  <si>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</si>
  <si>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</si>
  <si>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</si>
  <si>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</si>
  <si>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</si>
  <si>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</si>
  <si>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</si>
  <si>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</si>
  <si>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</si>
  <si>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</si>
  <si>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</si>
  <si>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</si>
  <si>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</si>
  <si>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</si>
  <si>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</si>
  <si>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</si>
  <si>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</si>
  <si>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</si>
  <si>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</si>
  <si>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</si>
  <si>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</si>
  <si>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</si>
  <si>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</si>
  <si>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</si>
  <si>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</si>
  <si>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</si>
  <si>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</si>
  <si>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</si>
  <si>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</si>
  <si>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</si>
  <si>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</si>
  <si>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</si>
  <si>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</si>
  <si>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</si>
  <si>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</si>
  <si>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</si>
  <si>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</si>
  <si>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</si>
  <si>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</si>
  <si>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</si>
  <si>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</si>
  <si>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</si>
  <si>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</si>
  <si>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</si>
  <si>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</si>
  <si>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</si>
  <si>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</si>
  <si>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</si>
  <si>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</si>
  <si>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</si>
  <si>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</si>
  <si>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</si>
  <si>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</si>
  <si>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</si>
  <si>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</si>
  <si>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</si>
  <si>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</si>
  <si>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</si>
  <si>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</si>
  <si>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</si>
  <si>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</si>
  <si>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</si>
  <si>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</si>
  <si>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</si>
  <si>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</si>
  <si>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</si>
  <si>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</si>
  <si>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</si>
  <si>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</si>
  <si>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</si>
  <si>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</si>
  <si>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</si>
  <si>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</si>
  <si>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</si>
  <si>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</si>
  <si>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</si>
  <si>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</si>
  <si>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</si>
  <si>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</si>
  <si>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</si>
  <si>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</si>
  <si>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</si>
  <si>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</si>
  <si>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</si>
  <si>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</si>
  <si>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</si>
  <si>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</si>
  <si>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</si>
  <si>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</si>
  <si>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</si>
  <si>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</si>
  <si>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</si>
  <si>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</si>
  <si>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</si>
  <si>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</si>
  <si>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</si>
  <si>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</si>
  <si>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</si>
  <si>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</si>
  <si>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</si>
  <si>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</si>
  <si>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</si>
  <si>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</si>
  <si>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</si>
  <si>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</si>
  <si>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</si>
  <si>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</si>
  <si>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</si>
  <si>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</si>
  <si>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</si>
  <si>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</si>
  <si>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</si>
  <si>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</si>
  <si>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</si>
  <si>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</si>
  <si>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</si>
  <si>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</si>
  <si>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</si>
  <si>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</si>
  <si>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</si>
  <si>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</si>
  <si>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</si>
  <si>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</si>
  <si>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</si>
  <si>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</si>
  <si>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</si>
  <si>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</si>
  <si>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</si>
  <si>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</si>
  <si>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</si>
  <si>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</si>
  <si>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</si>
  <si>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</si>
  <si>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</si>
  <si>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</si>
  <si>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</si>
  <si>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</si>
  <si>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</si>
  <si>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</si>
  <si>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</si>
  <si>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</si>
  <si>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</si>
  <si>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</si>
  <si>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</si>
  <si>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</si>
  <si>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</si>
  <si>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</si>
  <si>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</si>
  <si>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</si>
  <si>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</si>
  <si>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</si>
  <si>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</si>
  <si>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</si>
  <si>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</si>
  <si>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</si>
  <si>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</si>
  <si>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</si>
  <si>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</si>
  <si>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</si>
  <si>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</si>
  <si>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</si>
  <si>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</si>
  <si>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</si>
  <si>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</si>
  <si>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</si>
  <si>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</si>
  <si>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</si>
  <si>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</si>
  <si>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</si>
  <si>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</si>
  <si>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</si>
  <si>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</si>
  <si>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</si>
  <si>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</si>
  <si>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</si>
  <si>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</si>
  <si>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</si>
  <si>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</si>
  <si>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</si>
  <si>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</si>
  <si>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</si>
  <si>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</si>
  <si>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</si>
  <si>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</si>
  <si>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</si>
  <si>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</si>
  <si>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</si>
  <si>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</si>
  <si>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</si>
  <si>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</si>
  <si>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</si>
  <si>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</si>
  <si>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</si>
  <si>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</si>
  <si>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</si>
  <si>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</si>
  <si>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</si>
  <si>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</si>
  <si>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</si>
  <si>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</si>
  <si>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</si>
  <si>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</si>
  <si>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</si>
  <si>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</si>
  <si>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</si>
  <si>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</si>
  <si>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</si>
  <si>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</si>
  <si>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</si>
  <si>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</si>
  <si>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</si>
  <si>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</si>
  <si>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</si>
  <si>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</si>
  <si>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</si>
  <si>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</si>
  <si>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</si>
  <si>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</si>
  <si>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</si>
  <si>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</si>
  <si>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</si>
  <si>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</si>
  <si>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</si>
  <si>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</si>
  <si>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</si>
  <si>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</si>
  <si>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</si>
  <si>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</si>
  <si>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</si>
  <si>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</si>
  <si>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</si>
  <si>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</si>
  <si>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</si>
  <si>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</si>
  <si>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</si>
  <si>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</si>
  <si>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</si>
  <si>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</si>
  <si>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</si>
  <si>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</si>
  <si>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</si>
  <si>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</si>
  <si>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</si>
  <si>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</si>
  <si>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</si>
  <si>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</si>
  <si>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</si>
  <si>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</si>
  <si>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</si>
  <si>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</si>
  <si>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</si>
  <si>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</si>
  <si>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</si>
  <si>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</si>
  <si>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</si>
  <si>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</si>
  <si>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</si>
  <si>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</si>
  <si>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</si>
  <si>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</si>
  <si>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</si>
  <si>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</si>
  <si>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</si>
  <si>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</si>
  <si>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</si>
  <si>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</si>
  <si>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</si>
  <si>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</si>
  <si>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</si>
  <si>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</si>
  <si>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</si>
  <si>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</si>
  <si>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</si>
  <si>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</si>
  <si>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</si>
  <si>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</si>
  <si>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</si>
  <si>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</si>
  <si>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</si>
  <si>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</si>
  <si>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</si>
  <si>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</si>
  <si>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</si>
  <si>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</si>
  <si>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</si>
  <si>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</si>
  <si>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</si>
  <si>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</si>
  <si>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</si>
  <si>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</si>
  <si>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</si>
  <si>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</si>
  <si>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</si>
  <si>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</si>
  <si>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</si>
  <si>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</si>
  <si>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</si>
  <si>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</si>
  <si>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</si>
  <si>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</si>
  <si>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</si>
  <si>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</si>
  <si>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</si>
  <si>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</si>
  <si>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</si>
  <si>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</si>
  <si>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</si>
  <si>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</si>
  <si>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</si>
  <si>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</si>
  <si>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</si>
  <si>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</si>
  <si>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</si>
  <si>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</si>
  <si>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</si>
  <si>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</si>
  <si>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</si>
  <si>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</si>
  <si>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</si>
  <si>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</si>
  <si>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</si>
  <si>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</si>
  <si>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</si>
  <si>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</si>
  <si>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</si>
  <si>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</si>
  <si>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</si>
  <si>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</si>
  <si>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</si>
  <si>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</si>
  <si>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</si>
  <si>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</si>
  <si>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</si>
  <si>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</si>
  <si>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</si>
  <si>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</si>
  <si>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</si>
  <si>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</si>
  <si>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</si>
  <si>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</si>
  <si>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</si>
  <si>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</si>
  <si>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</si>
  <si>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</si>
  <si>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</si>
  <si>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</si>
  <si>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</si>
  <si>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</si>
  <si>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</si>
  <si>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</si>
  <si>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</si>
  <si>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</si>
  <si>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</si>
  <si>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</si>
  <si>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</si>
  <si>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</si>
  <si>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</si>
  <si>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</si>
  <si>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</si>
  <si>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</si>
  <si>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</si>
  <si>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</si>
  <si>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</si>
  <si>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</si>
  <si>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</si>
  <si>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</si>
  <si>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</si>
  <si>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</si>
  <si>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</si>
  <si>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</si>
  <si>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</si>
  <si>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</si>
  <si>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</si>
  <si>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</si>
  <si>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</si>
  <si>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</si>
  <si>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</si>
  <si>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</si>
  <si>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</si>
  <si>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</si>
  <si>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</si>
  <si>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</si>
  <si>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</si>
  <si>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</si>
  <si>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</si>
  <si>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</si>
  <si>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</si>
  <si>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</si>
  <si>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</si>
  <si>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</si>
  <si>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</si>
  <si>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</si>
  <si>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</si>
  <si>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</si>
  <si>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</si>
  <si>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</si>
  <si>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</si>
  <si>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</si>
  <si>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</si>
  <si>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</si>
  <si>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</si>
  <si>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</si>
  <si>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</si>
  <si>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</si>
  <si>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</si>
  <si>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</si>
  <si>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</si>
  <si>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</si>
  <si>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</si>
  <si>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</si>
  <si>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</si>
  <si>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</si>
  <si>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</si>
  <si>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</si>
  <si>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</si>
  <si>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</si>
  <si>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</si>
  <si>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</si>
  <si>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</si>
  <si>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</si>
  <si>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</si>
  <si>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</si>
  <si>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</si>
  <si>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</si>
  <si>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</si>
  <si>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</si>
  <si>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</si>
  <si>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</si>
  <si>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</si>
  <si>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</si>
  <si>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</si>
  <si>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</si>
  <si>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</si>
  <si>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</si>
  <si>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</si>
  <si>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</si>
  <si>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</si>
  <si>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</si>
  <si>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</si>
  <si>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</si>
  <si>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</si>
  <si>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</si>
  <si>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</si>
  <si>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</si>
  <si>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</si>
  <si>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</si>
  <si>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</si>
  <si>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</si>
  <si>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</si>
  <si>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</si>
  <si>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</si>
  <si>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</si>
  <si>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</si>
  <si>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</si>
  <si>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</si>
  <si>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</si>
  <si>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</si>
  <si>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</si>
  <si>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</si>
  <si>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</si>
  <si>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</si>
  <si>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</si>
  <si>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</si>
  <si>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</si>
  <si>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</si>
  <si>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</si>
  <si>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</si>
  <si>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</si>
  <si>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</si>
  <si>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</si>
  <si>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</si>
  <si>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</si>
  <si>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</si>
  <si>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</si>
  <si>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</si>
  <si>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</si>
  <si>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</si>
  <si>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</si>
  <si>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</si>
  <si>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</si>
  <si>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</si>
  <si>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</si>
  <si>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</si>
  <si>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</si>
  <si>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</si>
  <si>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</si>
  <si>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</si>
  <si>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</si>
  <si>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</si>
  <si>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</si>
  <si>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</si>
  <si>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</si>
  <si>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</si>
  <si>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</si>
  <si>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</si>
  <si>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</si>
  <si>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</si>
  <si>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</si>
  <si>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</si>
  <si>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</si>
  <si>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</si>
  <si>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</si>
  <si>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</si>
  <si>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</si>
  <si>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</si>
  <si>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</si>
  <si>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</si>
  <si>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</si>
  <si>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</si>
  <si>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</si>
  <si>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</si>
  <si>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</si>
  <si>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</si>
  <si>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</si>
  <si>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</si>
  <si>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</si>
  <si>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</si>
  <si>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</si>
  <si>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</si>
  <si>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</si>
  <si>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</si>
  <si>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</si>
  <si>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</si>
  <si>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</si>
  <si>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</si>
  <si>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</si>
  <si>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</si>
  <si>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</si>
  <si>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</si>
  <si>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</si>
  <si>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</si>
  <si>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</si>
  <si>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</si>
  <si>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</si>
  <si>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</si>
  <si>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</si>
  <si>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</si>
  <si>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</si>
  <si>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</si>
  <si>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</si>
  <si>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</si>
  <si>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</si>
  <si>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</si>
  <si>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</si>
  <si>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</si>
  <si>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</si>
  <si>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</si>
  <si>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</si>
  <si>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</si>
  <si>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</si>
  <si>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</si>
  <si>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</si>
  <si>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</si>
  <si>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</si>
  <si>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</si>
  <si>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</si>
  <si>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</si>
  <si>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</si>
  <si>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</si>
  <si>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</si>
  <si>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</si>
  <si>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</si>
  <si>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</si>
  <si>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</si>
  <si>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</si>
  <si>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</si>
  <si>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</si>
  <si>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</si>
  <si>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</si>
  <si>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</si>
  <si>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</si>
  <si>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</si>
  <si>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</si>
  <si>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</si>
  <si>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</si>
  <si>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</si>
  <si>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</si>
  <si>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</si>
  <si>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</si>
  <si>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</si>
  <si>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</si>
  <si>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</si>
  <si>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</si>
  <si>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</si>
  <si>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</si>
  <si>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</si>
  <si>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</si>
  <si>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</si>
  <si>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</si>
  <si>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</si>
  <si>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</si>
  <si>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</si>
  <si>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</si>
  <si>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</si>
  <si>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</si>
  <si>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</si>
  <si>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</si>
  <si>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</si>
  <si>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</si>
  <si>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</si>
  <si>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</si>
  <si>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</si>
  <si>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</si>
  <si>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</si>
  <si>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</si>
  <si>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</si>
  <si>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</si>
  <si>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</si>
  <si>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</si>
  <si>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</si>
  <si>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</si>
  <si>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</si>
  <si>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</si>
  <si>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</si>
  <si>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</si>
  <si>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</si>
  <si>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</si>
  <si>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</si>
  <si>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</si>
  <si>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</si>
  <si>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</si>
  <si>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</si>
  <si>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</si>
  <si>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</si>
  <si>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</si>
  <si>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</si>
  <si>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</si>
  <si>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</si>
  <si>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</si>
  <si>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</si>
  <si>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</si>
  <si>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</si>
  <si>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</si>
  <si>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</si>
  <si>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</si>
  <si>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</si>
  <si>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</si>
  <si>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</si>
  <si>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</si>
  <si>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</si>
  <si>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</si>
  <si>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</si>
  <si>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</si>
  <si>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</si>
  <si>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</si>
  <si>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</si>
  <si>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</si>
  <si>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</si>
  <si>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</si>
  <si>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</si>
  <si>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</si>
  <si>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</si>
  <si>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</si>
  <si>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</si>
  <si>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</si>
  <si>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</si>
  <si>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</si>
  <si>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</si>
  <si>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</si>
  <si>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</si>
  <si>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</si>
  <si>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</si>
  <si>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</si>
  <si>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</si>
  <si>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</si>
  <si>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</si>
  <si>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</si>
  <si>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</si>
  <si>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</si>
  <si>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</si>
  <si>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</si>
  <si>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</si>
  <si>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</si>
  <si>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</si>
  <si>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</si>
  <si>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</si>
  <si>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</si>
  <si>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</si>
  <si>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</si>
  <si>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</si>
  <si>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</si>
  <si>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</si>
  <si>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</si>
  <si>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</si>
  <si>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</si>
  <si>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</si>
  <si>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</si>
  <si>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</si>
  <si>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</si>
  <si>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</si>
  <si>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</si>
  <si>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</si>
  <si>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</si>
  <si>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</si>
  <si>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</si>
  <si>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</si>
  <si>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</si>
  <si>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</si>
  <si>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</si>
  <si>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</si>
  <si>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</si>
  <si>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</si>
  <si>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</si>
  <si>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</si>
  <si>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</si>
  <si>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</si>
  <si>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</si>
  <si>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</si>
  <si>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</si>
  <si>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</si>
  <si>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</si>
  <si>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</si>
  <si>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</si>
  <si>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</si>
  <si>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</si>
  <si>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</si>
  <si>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</si>
  <si>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</si>
  <si>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</si>
  <si>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</si>
  <si>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</si>
  <si>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</si>
  <si>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</si>
  <si>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</si>
  <si>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</si>
  <si>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</si>
  <si>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</si>
  <si>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</si>
  <si>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</si>
  <si>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</si>
  <si>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</si>
  <si>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</si>
  <si>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</si>
  <si>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</si>
  <si>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</si>
  <si>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</si>
  <si>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</si>
  <si>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</si>
  <si>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</si>
  <si>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</si>
  <si>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</si>
  <si>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</si>
  <si>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</si>
  <si>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</si>
  <si>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</si>
  <si>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</si>
  <si>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</si>
  <si>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</si>
  <si>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</si>
  <si>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</si>
  <si>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</si>
  <si>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</si>
  <si>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</si>
  <si>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</si>
  <si>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</si>
  <si>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</si>
  <si>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</si>
  <si>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</si>
  <si>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</si>
  <si>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</si>
  <si>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</si>
  <si>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</si>
  <si>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</si>
  <si>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</si>
  <si>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</si>
  <si>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</si>
  <si>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</si>
  <si>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</si>
  <si>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</si>
  <si>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</si>
  <si>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</si>
  <si>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</si>
  <si>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</si>
  <si>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</si>
  <si>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</si>
  <si>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</si>
  <si>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</si>
  <si>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</si>
  <si>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</si>
  <si>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</si>
  <si>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</si>
  <si>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</si>
  <si>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</si>
  <si>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</si>
  <si>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</si>
  <si>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</si>
  <si>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</si>
  <si>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</si>
  <si>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</si>
  <si>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</si>
  <si>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</si>
  <si>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</si>
  <si>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</si>
  <si>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</si>
  <si>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</si>
  <si>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</si>
  <si>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</si>
  <si>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</si>
  <si>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</si>
  <si>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</si>
  <si>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</si>
  <si>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</si>
  <si>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</si>
  <si>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</si>
  <si>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</si>
  <si>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</si>
  <si>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</si>
  <si>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</si>
  <si>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</si>
  <si>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</si>
  <si>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</si>
  <si>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</si>
  <si>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</si>
  <si>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</si>
  <si>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</si>
  <si>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</si>
  <si>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</si>
  <si>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</si>
  <si>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</si>
  <si>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</si>
  <si>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</si>
  <si>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</si>
  <si>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</si>
  <si>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</si>
  <si>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</si>
  <si>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</si>
  <si>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</si>
  <si>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</si>
  <si>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</si>
  <si>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</si>
  <si>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</si>
  <si>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</si>
  <si>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</si>
  <si>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</si>
  <si>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</si>
  <si>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</si>
  <si>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</si>
  <si>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</si>
  <si>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</si>
  <si>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</si>
  <si>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</si>
  <si>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</si>
  <si>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</si>
  <si>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</si>
  <si>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</si>
  <si>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</si>
  <si>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</si>
  <si>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</si>
  <si>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</si>
  <si>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</si>
  <si>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</si>
  <si>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</si>
  <si>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</si>
  <si>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</si>
  <si>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</si>
  <si>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</si>
  <si>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</si>
  <si>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</si>
  <si>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</si>
  <si>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</si>
  <si>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</si>
  <si>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</si>
  <si>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</si>
  <si>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</si>
  <si>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</si>
  <si>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</si>
  <si>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</si>
  <si>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</si>
  <si>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</si>
  <si>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</si>
  <si>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</si>
  <si>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</si>
  <si>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</si>
  <si>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</si>
  <si>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</si>
  <si>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</si>
  <si>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</si>
  <si>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</si>
  <si>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</si>
  <si>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</si>
  <si>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</si>
  <si>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</si>
  <si>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</si>
  <si>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</si>
  <si>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</si>
  <si>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</si>
  <si>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</si>
  <si>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</si>
  <si>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</si>
  <si>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</si>
  <si>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</si>
  <si>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</si>
  <si>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</si>
  <si>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</si>
  <si>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</si>
  <si>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</si>
  <si>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</si>
  <si>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</si>
  <si>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</si>
  <si>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</si>
  <si>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</si>
  <si>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</si>
  <si>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</si>
  <si>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</si>
  <si>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</si>
  <si>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</si>
  <si>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</si>
  <si>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</si>
  <si>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</si>
  <si>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</si>
  <si>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</si>
  <si>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</si>
  <si>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</si>
  <si>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</si>
  <si>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</si>
  <si>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</si>
  <si>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</si>
  <si>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</si>
  <si>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</si>
  <si>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</si>
  <si>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</si>
  <si>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</si>
  <si>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</si>
  <si>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</si>
  <si>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</si>
  <si>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</si>
  <si>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</si>
  <si>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</si>
  <si>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</si>
  <si>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</si>
  <si>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</si>
  <si>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</si>
  <si>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</si>
  <si>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</si>
  <si>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</si>
  <si>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</si>
  <si>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</si>
  <si>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</si>
  <si>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</si>
  <si>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</si>
  <si>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</si>
  <si>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</si>
  <si>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</si>
  <si>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</si>
  <si>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</si>
  <si>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</si>
  <si>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</si>
  <si>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</si>
  <si>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</si>
  <si>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</si>
  <si>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</si>
  <si>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</si>
  <si>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</si>
  <si>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</si>
  <si>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</si>
  <si>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</si>
  <si>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</si>
  <si>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</si>
  <si>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</si>
  <si>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</si>
  <si>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</si>
  <si>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</si>
  <si>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</si>
  <si>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</si>
  <si>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</si>
  <si>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</si>
  <si>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</si>
  <si>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</si>
  <si>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</si>
  <si>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</si>
  <si>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</si>
  <si>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</si>
  <si>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</si>
  <si>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</si>
  <si>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</si>
  <si>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</si>
  <si>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</si>
  <si>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</si>
  <si>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</si>
  <si>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</si>
  <si>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</si>
  <si>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</si>
  <si>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</si>
  <si>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</si>
  <si>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</si>
  <si>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</si>
  <si>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</si>
  <si>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</si>
  <si>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</si>
  <si>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</si>
  <si>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</si>
  <si>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</si>
  <si>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</si>
  <si>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</si>
  <si>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</si>
  <si>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</si>
  <si>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</si>
  <si>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</si>
  <si>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</si>
  <si>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</si>
  <si>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</si>
  <si>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</si>
  <si>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</si>
  <si>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</si>
  <si>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</si>
  <si>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</si>
  <si>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</si>
  <si>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</si>
  <si>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</si>
  <si>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</si>
  <si>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</si>
  <si>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</si>
  <si>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</si>
  <si>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</si>
  <si>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</si>
  <si>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</si>
  <si>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</si>
  <si>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</si>
  <si>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</si>
  <si>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</si>
  <si>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</si>
  <si>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</si>
  <si>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</si>
  <si>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</si>
  <si>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</si>
  <si>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</si>
  <si>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</si>
  <si>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</si>
  <si>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</si>
  <si>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</si>
  <si>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</si>
  <si>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</si>
  <si>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</si>
  <si>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</si>
  <si>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</si>
  <si>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</si>
  <si>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</si>
  <si>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</si>
  <si>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</si>
  <si>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</si>
  <si>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</si>
  <si>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</si>
  <si>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</si>
  <si>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</si>
  <si>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</si>
  <si>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</si>
  <si>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</si>
  <si>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</si>
  <si>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</si>
  <si>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</si>
  <si>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</si>
  <si>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</si>
  <si>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</si>
  <si>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</si>
  <si>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</si>
  <si>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</si>
  <si>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</si>
  <si>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</si>
  <si>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</si>
  <si>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</si>
  <si>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</si>
  <si>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</si>
  <si>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</si>
  <si>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</si>
  <si>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</si>
  <si>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</si>
  <si>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</si>
  <si>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</si>
  <si>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</si>
  <si>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</si>
  <si>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</si>
  <si>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</si>
  <si>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</si>
  <si>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</si>
  <si>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</si>
  <si>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</si>
  <si>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</si>
  <si>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</si>
  <si>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</si>
  <si>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</si>
  <si>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</si>
  <si>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</si>
  <si>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</si>
  <si>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</si>
  <si>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</si>
  <si>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</si>
  <si>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</si>
  <si>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</si>
  <si>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</si>
  <si>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</si>
  <si>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</si>
  <si>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</si>
  <si>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</si>
  <si>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</si>
  <si>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</si>
  <si>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</si>
  <si>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</si>
  <si>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</si>
  <si>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</si>
  <si>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</si>
  <si>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</si>
  <si>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</si>
  <si>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</si>
  <si>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</si>
  <si>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</si>
  <si>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</si>
  <si>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</si>
  <si>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</si>
  <si>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</si>
  <si>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</si>
  <si>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</si>
  <si>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</si>
  <si>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</si>
  <si>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</si>
  <si>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</si>
  <si>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</si>
  <si>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</si>
  <si>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</si>
  <si>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</si>
  <si>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</si>
  <si>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</si>
  <si>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</si>
  <si>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</si>
  <si>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</si>
  <si>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</si>
  <si>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</si>
  <si>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</si>
  <si>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</si>
  <si>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</si>
  <si>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</si>
  <si>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</si>
  <si>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</si>
  <si>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</si>
  <si>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</si>
  <si>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</si>
  <si>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</si>
  <si>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</si>
  <si>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</si>
  <si>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</si>
  <si>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</si>
  <si>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</si>
  <si>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</si>
  <si>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</si>
  <si>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</si>
  <si>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</si>
  <si>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</si>
  <si>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</si>
  <si>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</si>
  <si>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</si>
  <si>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</si>
  <si>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</si>
  <si>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</si>
  <si>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</si>
  <si>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</si>
  <si>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</si>
  <si>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</si>
  <si>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</si>
  <si>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</si>
  <si>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</si>
  <si>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</si>
  <si>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</si>
  <si>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</si>
  <si>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</si>
  <si>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</si>
  <si>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</si>
  <si>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</si>
  <si>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</si>
  <si>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</si>
  <si>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</si>
  <si>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</si>
  <si>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</si>
  <si>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</si>
  <si>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</si>
  <si>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</si>
  <si>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</si>
  <si>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</si>
  <si>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</si>
  <si>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</si>
  <si>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</si>
  <si>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</si>
  <si>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</si>
  <si>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</si>
  <si>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</si>
  <si>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</si>
  <si>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</si>
  <si>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</si>
  <si>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</si>
  <si>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</si>
  <si>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</si>
  <si>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</si>
  <si>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</si>
  <si>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</si>
  <si>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</si>
  <si>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</si>
  <si>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</si>
  <si>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</si>
  <si>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</si>
  <si>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</si>
  <si>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</si>
  <si>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</si>
  <si>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</si>
  <si>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</si>
  <si>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</si>
  <si>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</si>
  <si>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</si>
  <si>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</si>
  <si>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</si>
  <si>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</si>
  <si>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</si>
  <si>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</si>
  <si>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</si>
  <si>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</si>
  <si>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</si>
  <si>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</si>
  <si>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</si>
  <si>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</si>
  <si>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</si>
  <si>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</si>
  <si>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</si>
  <si>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</si>
  <si>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</si>
  <si>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</si>
  <si>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</si>
  <si>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</si>
  <si>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</si>
  <si>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</si>
  <si>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</si>
  <si>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</si>
  <si>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</si>
  <si>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</si>
  <si>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</si>
  <si>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</si>
  <si>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</si>
  <si>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</si>
  <si>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</si>
  <si>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</si>
  <si>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</si>
  <si>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</si>
  <si>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</si>
  <si>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</si>
  <si>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</si>
  <si>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</si>
  <si>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</si>
  <si>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</si>
  <si>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</si>
  <si>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</si>
  <si>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</si>
  <si>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</si>
  <si>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</si>
  <si>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</si>
  <si>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</si>
  <si>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</si>
  <si>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</si>
  <si>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</si>
  <si>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</si>
  <si>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</si>
  <si>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</si>
  <si>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</si>
  <si>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</si>
  <si>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</si>
  <si>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</si>
  <si>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</si>
  <si>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</si>
  <si>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</si>
  <si>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</si>
  <si>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</si>
  <si>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</si>
  <si>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</si>
  <si>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</si>
  <si>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</si>
  <si>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</si>
  <si>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</si>
  <si>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</si>
  <si>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</si>
  <si>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</si>
  <si>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</si>
  <si>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</si>
  <si>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</si>
  <si>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</si>
  <si>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</si>
  <si>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</si>
  <si>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</si>
  <si>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</si>
  <si>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</si>
  <si>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</si>
  <si>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</si>
  <si>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</si>
  <si>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</si>
  <si>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</si>
  <si>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</si>
  <si>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</si>
  <si>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</si>
  <si>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</si>
  <si>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</si>
  <si>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</si>
  <si>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</si>
  <si>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</si>
  <si>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</si>
  <si>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</si>
  <si>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</si>
  <si>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</si>
  <si>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</si>
  <si>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</si>
  <si>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</si>
  <si>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</si>
  <si>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</si>
  <si>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</si>
  <si>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</si>
  <si>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</si>
  <si>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</si>
  <si>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</si>
  <si>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</si>
  <si>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</si>
  <si>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</si>
  <si>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</si>
  <si>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</si>
  <si>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</si>
  <si>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</si>
  <si>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</si>
  <si>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</si>
  <si>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</si>
  <si>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</si>
  <si>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</si>
  <si>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</si>
  <si>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</si>
  <si>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</si>
  <si>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</si>
  <si>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</si>
  <si>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</si>
  <si>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</si>
  <si>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</si>
  <si>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</si>
  <si>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</si>
  <si>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</si>
  <si>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</si>
  <si>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</si>
  <si>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</si>
  <si>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</si>
  <si>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</si>
  <si>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</si>
  <si>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</si>
  <si>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</si>
  <si>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</si>
  <si>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</si>
  <si>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</si>
  <si>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</si>
  <si>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</si>
  <si>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</si>
  <si>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</si>
  <si>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</si>
  <si>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</si>
  <si>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</si>
  <si>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</si>
  <si>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</si>
  <si>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</si>
  <si>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</si>
  <si>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</si>
  <si>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</si>
  <si>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</si>
  <si>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</si>
  <si>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</si>
  <si>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</si>
  <si>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</si>
  <si>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</si>
  <si>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</si>
  <si>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</si>
  <si>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</si>
  <si>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</si>
  <si>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</si>
  <si>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</si>
  <si>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</si>
  <si>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</si>
  <si>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</si>
  <si>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</si>
  <si>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</si>
  <si>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</si>
  <si>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</si>
  <si>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</si>
  <si>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</si>
  <si>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</si>
  <si>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</si>
  <si>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</si>
  <si>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</si>
  <si>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</si>
  <si>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</si>
  <si>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</si>
  <si>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</si>
  <si>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</si>
  <si>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</si>
  <si>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</si>
  <si>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</si>
  <si>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</si>
  <si>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</si>
  <si>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</si>
  <si>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</si>
  <si>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</si>
  <si>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</si>
  <si>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</si>
  <si>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</si>
  <si>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</si>
  <si>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</si>
  <si>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</si>
  <si>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</si>
  <si>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</si>
  <si>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</si>
  <si>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</si>
  <si>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</si>
  <si>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</si>
  <si>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</si>
  <si>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</si>
  <si>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</si>
  <si>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</si>
  <si>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</si>
  <si>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</si>
  <si>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</si>
  <si>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</si>
  <si>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</si>
  <si>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</si>
  <si>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</si>
  <si>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</si>
  <si>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</si>
  <si>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</si>
  <si>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</si>
  <si>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</si>
  <si>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</si>
  <si>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</si>
  <si>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</si>
  <si>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</si>
  <si>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</si>
  <si>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</si>
  <si>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</si>
  <si>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</si>
  <si>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</si>
  <si>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</si>
  <si>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</si>
  <si>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</si>
  <si>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</si>
  <si>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</si>
  <si>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</si>
  <si>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</si>
  <si>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</si>
  <si>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</si>
  <si>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</si>
  <si>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</si>
  <si>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</si>
  <si>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</si>
  <si>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</si>
  <si>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</si>
  <si>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</si>
  <si>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</si>
  <si>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</si>
  <si>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</si>
  <si>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</si>
  <si>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</si>
  <si>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</si>
  <si>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</si>
  <si>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</si>
  <si>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</si>
  <si>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</si>
  <si>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</si>
  <si>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</si>
  <si>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</si>
  <si>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</si>
  <si>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</si>
  <si>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</si>
  <si>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</si>
  <si>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</si>
  <si>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</si>
  <si>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</si>
  <si>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</si>
  <si>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</si>
  <si>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</si>
  <si>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</si>
  <si>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</si>
  <si>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</si>
  <si>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</si>
  <si>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</si>
  <si>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</si>
  <si>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</si>
  <si>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</si>
  <si>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</si>
  <si>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</si>
  <si>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</si>
  <si>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</si>
  <si>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</si>
  <si>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</si>
  <si>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</si>
  <si>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</si>
  <si>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</si>
  <si>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</si>
  <si>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</si>
  <si>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</si>
  <si>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</si>
  <si>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</si>
  <si>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</si>
  <si>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</si>
  <si>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</si>
  <si>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</si>
  <si>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</si>
  <si>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</si>
  <si>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</si>
  <si>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</si>
  <si>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</si>
  <si>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</si>
  <si>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</si>
  <si>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</si>
  <si>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</si>
  <si>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</si>
  <si>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</si>
  <si>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</si>
  <si>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</si>
  <si>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</si>
  <si>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</si>
  <si>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</si>
  <si>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</si>
  <si>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</si>
  <si>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</si>
  <si>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</si>
  <si>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</si>
  <si>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</si>
  <si>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</si>
  <si>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</si>
  <si>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</si>
  <si>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</si>
  <si>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</si>
  <si>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</si>
  <si>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</si>
  <si>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</si>
  <si>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</si>
  <si>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</si>
  <si>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</si>
  <si>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</si>
  <si>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</si>
  <si>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</si>
  <si>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</si>
  <si>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</si>
  <si>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</si>
  <si>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</si>
  <si>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</si>
  <si>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</si>
  <si>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</si>
  <si>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</si>
  <si>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</si>
  <si>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</si>
  <si>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</si>
  <si>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</si>
  <si>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</si>
  <si>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</si>
  <si>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</si>
  <si>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</si>
  <si>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</si>
  <si>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</si>
  <si>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</si>
  <si>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</si>
  <si>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</si>
  <si>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</si>
  <si>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</si>
  <si>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</si>
  <si>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</si>
  <si>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</si>
  <si>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</si>
  <si>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</si>
  <si>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</si>
  <si>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</si>
  <si>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</si>
  <si>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</si>
  <si>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</si>
  <si>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</si>
  <si>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</si>
  <si>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</si>
  <si>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</si>
  <si>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</si>
  <si>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</si>
  <si>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</si>
  <si>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</si>
  <si>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</si>
  <si>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</si>
  <si>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</si>
  <si>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</si>
  <si>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</si>
  <si>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</si>
  <si>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</si>
  <si>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</si>
  <si>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</si>
  <si>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</si>
  <si>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</si>
  <si>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</si>
  <si>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</si>
  <si>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</si>
  <si>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</si>
  <si>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</si>
  <si>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</si>
  <si>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</si>
  <si>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</si>
  <si>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</si>
  <si>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</si>
  <si>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</si>
  <si>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</si>
  <si>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</si>
  <si>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</si>
  <si>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</si>
  <si>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</si>
  <si>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</si>
  <si>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</si>
  <si>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</si>
  <si>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</si>
  <si>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</si>
  <si>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</si>
  <si>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</si>
  <si>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</si>
  <si>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</si>
  <si>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</si>
  <si>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</si>
  <si>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</si>
  <si>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</si>
  <si>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</si>
  <si>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</si>
  <si>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</si>
  <si>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</si>
  <si>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</si>
  <si>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</si>
  <si>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</si>
  <si>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</si>
  <si>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</si>
  <si>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</si>
  <si>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</si>
  <si>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</si>
  <si>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</si>
  <si>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</si>
  <si>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</si>
  <si>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</si>
  <si>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</si>
  <si>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</si>
  <si>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</si>
  <si>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</si>
  <si>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</si>
  <si>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</si>
  <si>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</si>
  <si>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</si>
  <si>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</si>
  <si>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</si>
  <si>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</si>
  <si>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</si>
  <si>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</si>
  <si>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</si>
  <si>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</si>
  <si>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</si>
  <si>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</si>
  <si>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</si>
  <si>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</si>
  <si>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</si>
  <si>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</si>
  <si>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</si>
  <si>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</si>
  <si>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</si>
  <si>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</si>
  <si>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</si>
  <si>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</si>
  <si>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</si>
  <si>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</si>
  <si>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</si>
  <si>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</si>
  <si>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</si>
  <si>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</si>
  <si>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</si>
  <si>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</si>
  <si>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</si>
  <si>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</si>
  <si>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</si>
  <si>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</si>
  <si>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</si>
  <si>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</si>
  <si>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</si>
  <si>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</si>
  <si>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</si>
  <si>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</si>
  <si>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</si>
  <si>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</si>
  <si>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</si>
  <si>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</si>
  <si>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</si>
  <si>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</si>
  <si>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</si>
  <si>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</si>
  <si>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</si>
  <si>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</si>
  <si>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</si>
  <si>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</si>
  <si>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</si>
  <si>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</si>
  <si>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</si>
  <si>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</si>
  <si>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</si>
  <si>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</si>
  <si>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</si>
  <si>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</si>
  <si>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</si>
  <si>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</si>
  <si>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</si>
  <si>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</si>
  <si>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</si>
  <si>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</si>
  <si>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</si>
  <si>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</si>
  <si>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</si>
  <si>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</si>
  <si>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</si>
  <si>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</si>
  <si>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</si>
  <si>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</si>
  <si>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</si>
  <si>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</si>
  <si>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</si>
  <si>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</si>
  <si>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</si>
  <si>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</si>
  <si>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</si>
  <si>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</si>
  <si>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</si>
  <si>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</si>
  <si>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</si>
  <si>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</si>
  <si>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</si>
  <si>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</si>
  <si>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</si>
  <si>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</si>
  <si>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</si>
  <si>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</si>
  <si>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</si>
  <si>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</si>
  <si>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</si>
  <si>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</si>
  <si>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</si>
  <si>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</si>
  <si>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</si>
  <si>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</si>
  <si>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</si>
  <si>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</si>
  <si>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</si>
  <si>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</si>
  <si>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</si>
  <si>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</si>
  <si>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</si>
  <si>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</si>
  <si>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</si>
  <si>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</si>
  <si>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</si>
  <si>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</si>
  <si>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</si>
  <si>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</si>
  <si>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</si>
  <si>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</si>
  <si>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</si>
  <si>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</si>
  <si>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</si>
  <si>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</si>
  <si>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</si>
  <si>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</si>
  <si>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</si>
  <si>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</si>
  <si>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</si>
  <si>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</si>
  <si>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</si>
  <si>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</si>
  <si>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</si>
  <si>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</si>
  <si>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</si>
  <si>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</si>
  <si>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</si>
  <si>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</si>
  <si>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</si>
  <si>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</si>
  <si>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</si>
  <si>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</si>
  <si>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</si>
  <si>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</si>
  <si>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</si>
  <si>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</si>
  <si>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</si>
  <si>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</si>
  <si>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</si>
  <si>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</si>
  <si>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</si>
  <si>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</si>
  <si>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</si>
  <si>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</si>
  <si>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</si>
  <si>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</si>
  <si>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</si>
  <si>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</si>
  <si>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</si>
  <si>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</si>
  <si>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</si>
  <si>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</si>
  <si>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</si>
  <si>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</si>
  <si>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</si>
  <si>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</si>
  <si>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</si>
  <si>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</si>
  <si>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</si>
  <si>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</si>
  <si>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</si>
  <si>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</si>
  <si>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</si>
  <si>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</si>
  <si>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</si>
  <si>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</si>
  <si>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</si>
  <si>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</si>
  <si>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</si>
  <si>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</si>
  <si>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</si>
  <si>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</si>
  <si>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</si>
  <si>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</si>
  <si>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</si>
  <si>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</si>
  <si>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</si>
  <si>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</si>
  <si>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</si>
  <si>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</si>
  <si>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</si>
  <si>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</si>
  <si>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</si>
  <si>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</si>
  <si>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</si>
  <si>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</si>
  <si>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</si>
  <si>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</si>
  <si>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</si>
  <si>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</si>
  <si>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</si>
  <si>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</si>
  <si>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</si>
  <si>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</si>
  <si>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</si>
  <si>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</si>
  <si>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</si>
  <si>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</si>
  <si>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</si>
  <si>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</si>
  <si>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</si>
  <si>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</si>
  <si>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</si>
  <si>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</si>
  <si>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</si>
  <si>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</si>
  <si>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</si>
  <si>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</si>
  <si>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</si>
  <si>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</si>
  <si>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</si>
  <si>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</si>
  <si>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</si>
  <si>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</si>
  <si>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</si>
  <si>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</si>
  <si>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</si>
  <si>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</si>
  <si>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</si>
  <si>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</si>
  <si>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</si>
  <si>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</si>
  <si>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</si>
  <si>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</si>
  <si>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</si>
  <si>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</si>
  <si>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</si>
  <si>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</si>
  <si>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</si>
  <si>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</si>
  <si>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</si>
  <si>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</si>
  <si>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</si>
  <si>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</si>
  <si>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</si>
  <si>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</si>
  <si>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</si>
  <si>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</si>
  <si>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</si>
  <si>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</si>
  <si>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</si>
  <si>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</si>
  <si>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</si>
  <si>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</si>
  <si>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</si>
  <si>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</si>
  <si>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</si>
  <si>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</si>
  <si>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</si>
  <si>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</si>
  <si>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</si>
  <si>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</si>
  <si>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</si>
  <si>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</si>
  <si>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</si>
  <si>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</si>
  <si>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</si>
  <si>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</si>
  <si>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</si>
  <si>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</si>
  <si>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</si>
  <si>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</si>
  <si>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</si>
  <si>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</si>
  <si>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</si>
  <si>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</si>
  <si>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</si>
  <si>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</si>
  <si>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</si>
  <si>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</si>
  <si>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</si>
  <si>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</si>
  <si>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</si>
  <si>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</si>
  <si>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</si>
  <si>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</si>
  <si>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</si>
  <si>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</si>
  <si>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</si>
  <si>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</si>
  <si>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</si>
  <si>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</si>
  <si>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</si>
  <si>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</si>
  <si>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</si>
  <si>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</si>
  <si>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</si>
  <si>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</si>
  <si>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</si>
  <si>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</si>
  <si>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</si>
  <si>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</si>
  <si>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</si>
  <si>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</si>
  <si>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</si>
  <si>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</si>
  <si>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</si>
  <si>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</si>
  <si>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</si>
  <si>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</si>
  <si>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</si>
  <si>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</si>
  <si>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</si>
  <si>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</si>
  <si>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</si>
  <si>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</si>
  <si>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</si>
  <si>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</si>
  <si>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</si>
  <si>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</si>
  <si>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</si>
  <si>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</si>
  <si>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</si>
  <si>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</si>
  <si>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</si>
  <si>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</si>
  <si>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</si>
  <si>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</si>
  <si>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</si>
  <si>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</si>
  <si>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</si>
  <si>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</si>
  <si>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</si>
  <si>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</si>
  <si>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</si>
  <si>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</si>
  <si>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</si>
  <si>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</si>
  <si>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</si>
  <si>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</si>
  <si>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</si>
  <si>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</si>
  <si>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</si>
  <si>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</si>
  <si>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</si>
  <si>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</si>
  <si>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</si>
  <si>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</si>
  <si>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</si>
  <si>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</si>
  <si>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</si>
  <si>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</si>
  <si>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</si>
  <si>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</si>
  <si>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</si>
  <si>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</si>
  <si>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</si>
  <si>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</si>
  <si>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</si>
  <si>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</si>
  <si>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</si>
  <si>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</si>
  <si>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</si>
  <si>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</si>
  <si>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</si>
  <si>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</si>
  <si>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</si>
  <si>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</si>
  <si>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</si>
  <si>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</si>
  <si>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</si>
  <si>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</si>
  <si>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</si>
  <si>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</si>
  <si>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</si>
  <si>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</si>
  <si>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</si>
  <si>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</si>
  <si>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</si>
  <si>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</si>
  <si>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</si>
  <si>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</si>
  <si>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</si>
  <si>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</si>
  <si>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</si>
  <si>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</si>
  <si>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</si>
  <si>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</si>
  <si>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</si>
  <si>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</si>
  <si>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</si>
  <si>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</si>
  <si>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</si>
  <si>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</si>
  <si>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</si>
  <si>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</si>
  <si>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</si>
  <si>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</si>
  <si>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</si>
  <si>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</si>
  <si>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</si>
  <si>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</si>
  <si>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</si>
  <si>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</si>
  <si>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</si>
  <si>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</si>
  <si>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</si>
  <si>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</si>
  <si>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</si>
  <si>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</si>
  <si>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</si>
  <si>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</si>
  <si>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</si>
  <si>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</si>
  <si>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</si>
  <si>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</si>
  <si>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</si>
  <si>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</si>
  <si>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</si>
  <si>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</si>
  <si>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</si>
  <si>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</si>
  <si>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</si>
  <si>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</si>
  <si>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</si>
  <si>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</si>
  <si>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</si>
  <si>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</si>
  <si>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</si>
  <si>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</si>
  <si>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</si>
  <si>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</si>
  <si>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</si>
  <si>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</si>
  <si>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</si>
  <si>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</si>
  <si>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</si>
  <si>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</si>
  <si>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</si>
  <si>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</si>
  <si>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</si>
  <si>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</si>
  <si>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</si>
  <si>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</si>
  <si>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</si>
  <si>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</si>
  <si>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</si>
  <si>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</si>
  <si>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</si>
  <si>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</si>
  <si>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</si>
  <si>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</si>
  <si>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</si>
  <si>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</si>
  <si>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</si>
  <si>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</si>
  <si>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</si>
  <si>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</si>
  <si>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</si>
  <si>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</si>
  <si>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</si>
  <si>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</si>
  <si>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</si>
  <si>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</si>
  <si>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</si>
  <si>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</si>
  <si>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</si>
  <si>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</si>
  <si>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</si>
  <si>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</si>
  <si>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</si>
  <si>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</si>
  <si>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</si>
  <si>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</si>
  <si>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</si>
  <si>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</si>
  <si>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</si>
  <si>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</si>
  <si>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</si>
  <si>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</si>
  <si>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</si>
  <si>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</si>
  <si>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</si>
  <si>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</si>
  <si>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</si>
  <si>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</si>
  <si>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</si>
  <si>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</si>
  <si>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</si>
  <si>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</si>
  <si>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</si>
  <si>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</si>
  <si>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</si>
  <si>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</si>
  <si>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</si>
  <si>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</si>
  <si>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</si>
  <si>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</si>
  <si>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</si>
  <si>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</si>
  <si>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</si>
  <si>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</si>
  <si>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</si>
  <si>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</si>
  <si>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</si>
  <si>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</si>
  <si>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</si>
  <si>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</si>
  <si>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</si>
  <si>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</si>
  <si>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</si>
  <si>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</si>
  <si>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</si>
  <si>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</si>
  <si>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</si>
  <si>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</si>
  <si>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</si>
  <si>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</si>
  <si>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</si>
  <si>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</si>
  <si>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</si>
  <si>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</si>
  <si>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</si>
  <si>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</si>
  <si>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</si>
  <si>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</si>
  <si>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</si>
  <si>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</si>
  <si>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</si>
  <si>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</si>
  <si>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</si>
  <si>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</si>
  <si>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</si>
  <si>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</si>
  <si>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</si>
  <si>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</si>
  <si>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</si>
  <si>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</si>
  <si>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</si>
  <si>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</si>
  <si>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</si>
  <si>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</si>
  <si>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</si>
  <si>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</si>
  <si>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</si>
  <si>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</si>
  <si>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</si>
  <si>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</si>
  <si>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</si>
  <si>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</si>
  <si>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</si>
  <si>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</si>
  <si>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</si>
  <si>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</si>
  <si>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</si>
  <si>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</si>
  <si>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</si>
  <si>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</si>
  <si>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</si>
  <si>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</si>
  <si>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</si>
  <si>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</si>
  <si>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</si>
  <si>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</si>
  <si>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</si>
  <si>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</si>
  <si>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</si>
  <si>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</si>
  <si>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</si>
  <si>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</si>
  <si>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</si>
  <si>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</si>
  <si>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</si>
  <si>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</si>
  <si>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</si>
  <si>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</si>
  <si>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</si>
  <si>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</si>
  <si>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</si>
  <si>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</si>
  <si>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</si>
  <si>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</si>
  <si>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</si>
  <si>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</si>
  <si>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</si>
  <si>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</si>
  <si>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</si>
  <si>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</si>
  <si>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</si>
  <si>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</si>
  <si>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</si>
  <si>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</si>
  <si>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</si>
  <si>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</si>
  <si>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</si>
  <si>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</si>
  <si>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</si>
  <si>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</si>
  <si>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</si>
  <si>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</si>
  <si>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</si>
  <si>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</si>
  <si>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</si>
  <si>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</si>
  <si>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</si>
  <si>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</si>
  <si>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</si>
  <si>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</si>
  <si>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</si>
  <si>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</si>
  <si>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</si>
  <si>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</si>
  <si>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</si>
  <si>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</si>
  <si>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</si>
  <si>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</si>
  <si>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</si>
  <si>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</si>
  <si>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</si>
  <si>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</si>
  <si>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</si>
  <si>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</si>
  <si>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</si>
  <si>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</si>
  <si>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</si>
  <si>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</si>
  <si>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</si>
  <si>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</si>
  <si>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</si>
  <si>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</si>
  <si>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</si>
  <si>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</si>
  <si>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</si>
  <si>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</si>
  <si>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</si>
  <si>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</si>
  <si>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</si>
  <si>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</si>
  <si>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</si>
  <si>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</si>
  <si>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</si>
  <si>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</si>
  <si>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</si>
  <si>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</si>
  <si>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</si>
  <si>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</si>
  <si>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</si>
  <si>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</si>
  <si>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</si>
  <si>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</si>
  <si>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</si>
  <si>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</si>
  <si>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</si>
  <si>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</si>
  <si>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</si>
  <si>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</si>
  <si>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</si>
  <si>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</si>
  <si>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</si>
  <si>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</si>
  <si>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</si>
  <si>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</si>
  <si>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</si>
  <si>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</si>
  <si>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</si>
  <si>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</si>
  <si>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</si>
  <si>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</si>
  <si>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</si>
  <si>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</si>
  <si>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</si>
  <si>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</si>
  <si>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</si>
  <si>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</si>
  <si>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</si>
  <si>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</si>
  <si>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</si>
  <si>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</si>
  <si>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</si>
  <si>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</si>
  <si>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</si>
  <si>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</si>
  <si>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</si>
  <si>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</si>
  <si>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</si>
  <si>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</si>
  <si>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</si>
  <si>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</si>
  <si>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</si>
  <si>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</si>
  <si>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</si>
  <si>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</si>
  <si>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</si>
  <si>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</si>
  <si>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</si>
  <si>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</si>
  <si>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</si>
  <si>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</si>
  <si>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</si>
  <si>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</si>
  <si>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</si>
  <si>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</si>
  <si>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</si>
  <si>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</si>
  <si>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</si>
  <si>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</si>
  <si>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</si>
  <si>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</si>
  <si>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</si>
  <si>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</si>
  <si>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</si>
  <si>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</si>
  <si>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</si>
  <si>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</si>
  <si>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</si>
  <si>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</si>
  <si>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</si>
  <si>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</si>
  <si>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</si>
  <si>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</si>
  <si>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</si>
  <si>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</si>
  <si>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</si>
  <si>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</si>
  <si>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</si>
  <si>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</si>
  <si>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</si>
  <si>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</si>
  <si>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</si>
  <si>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</si>
  <si>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</si>
  <si>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</si>
  <si>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美里町</t>
  </si>
  <si>
    <t>11_令和7年度</t>
  </si>
  <si>
    <t>11_令和8年度</t>
  </si>
  <si>
    <t>11_令和9年度</t>
  </si>
  <si>
    <t>11_令和10年度</t>
  </si>
  <si>
    <t>11_令和11年度</t>
  </si>
  <si>
    <t>11_令和12年度</t>
  </si>
  <si>
    <t>11219_令和6年度</t>
  </si>
  <si>
    <t>11219</t>
  </si>
  <si>
    <t>上尾市</t>
  </si>
  <si>
    <t>11227_令和6年度</t>
  </si>
  <si>
    <t>11227</t>
  </si>
  <si>
    <t>朝霞市</t>
  </si>
  <si>
    <t>11301_令和6年度</t>
  </si>
  <si>
    <t>11301</t>
  </si>
  <si>
    <t>伊奈町</t>
  </si>
  <si>
    <t>11225_令和6年度</t>
  </si>
  <si>
    <t>11225</t>
  </si>
  <si>
    <t>入間市</t>
  </si>
  <si>
    <t>11365_令和6年度</t>
  </si>
  <si>
    <t>11365</t>
  </si>
  <si>
    <t>小鹿野町</t>
  </si>
  <si>
    <t>11343_令和6年度</t>
  </si>
  <si>
    <t>11343</t>
  </si>
  <si>
    <t>小川町</t>
  </si>
  <si>
    <t>11231_令和6年度</t>
  </si>
  <si>
    <t>11231</t>
  </si>
  <si>
    <t>桶川市</t>
  </si>
  <si>
    <t>11327_令和6年度</t>
  </si>
  <si>
    <t>11327</t>
  </si>
  <si>
    <t>越生町</t>
  </si>
  <si>
    <t>11214_令和6年度</t>
  </si>
  <si>
    <t>11214</t>
  </si>
  <si>
    <t>春日部市</t>
  </si>
  <si>
    <t>11210_令和6年度</t>
  </si>
  <si>
    <t>11210</t>
  </si>
  <si>
    <t>加須市</t>
  </si>
  <si>
    <t>11383_令和6年度</t>
  </si>
  <si>
    <t>11383</t>
  </si>
  <si>
    <t>神川町</t>
  </si>
  <si>
    <t>11385_令和6年度</t>
  </si>
  <si>
    <t>11385</t>
  </si>
  <si>
    <t>上里町</t>
  </si>
  <si>
    <t>11203_令和6年度</t>
  </si>
  <si>
    <t>11203</t>
  </si>
  <si>
    <t>川口市</t>
  </si>
  <si>
    <t>11201_令和6年度</t>
  </si>
  <si>
    <t>11201</t>
  </si>
  <si>
    <t>川越市</t>
  </si>
  <si>
    <t>11346_令和6年度</t>
  </si>
  <si>
    <t>11346</t>
  </si>
  <si>
    <t>川島町</t>
  </si>
  <si>
    <t>11233_令和6年度</t>
  </si>
  <si>
    <t>11233</t>
  </si>
  <si>
    <t>北本市</t>
  </si>
  <si>
    <t>11206_令和6年度</t>
  </si>
  <si>
    <t>11206</t>
  </si>
  <si>
    <t>行田市</t>
  </si>
  <si>
    <t>11232_令和6年度</t>
  </si>
  <si>
    <t>11232</t>
  </si>
  <si>
    <t>久喜市</t>
  </si>
  <si>
    <t>11202_令和6年度</t>
  </si>
  <si>
    <t>11202</t>
  </si>
  <si>
    <t>熊谷市</t>
  </si>
  <si>
    <t>11217_令和6年度</t>
  </si>
  <si>
    <t>11217</t>
  </si>
  <si>
    <t>鴻巣市</t>
  </si>
  <si>
    <t>11222_令和6年度</t>
  </si>
  <si>
    <t>11222</t>
  </si>
  <si>
    <t>越谷市</t>
  </si>
  <si>
    <t>11100_令和6年度</t>
  </si>
  <si>
    <t>11100</t>
  </si>
  <si>
    <t>さいたま市</t>
  </si>
  <si>
    <t>11239_令和6年度</t>
  </si>
  <si>
    <t>11239</t>
  </si>
  <si>
    <t>坂戸市</t>
  </si>
  <si>
    <t>11240_令和6年度</t>
  </si>
  <si>
    <t>11240</t>
  </si>
  <si>
    <t>幸手市</t>
  </si>
  <si>
    <t>11215_令和6年度</t>
  </si>
  <si>
    <t>11215</t>
  </si>
  <si>
    <t>狭山市</t>
  </si>
  <si>
    <t>11228_令和6年度</t>
  </si>
  <si>
    <t>11228</t>
  </si>
  <si>
    <t>志木市</t>
  </si>
  <si>
    <t>11246_令和6年度</t>
  </si>
  <si>
    <t>11246</t>
  </si>
  <si>
    <t>白岡市</t>
  </si>
  <si>
    <t>11464_令和6年度</t>
  </si>
  <si>
    <t>11464</t>
  </si>
  <si>
    <t>杉戸町</t>
  </si>
  <si>
    <t>11221_令和6年度</t>
  </si>
  <si>
    <t>11221</t>
  </si>
  <si>
    <t>草加市</t>
  </si>
  <si>
    <t>11207_令和6年度</t>
  </si>
  <si>
    <t>11207</t>
  </si>
  <si>
    <t>秩父市</t>
  </si>
  <si>
    <t>11241_令和6年度</t>
  </si>
  <si>
    <t>11241</t>
  </si>
  <si>
    <t>鶴ヶ島市</t>
  </si>
  <si>
    <t>11349_令和6年度</t>
  </si>
  <si>
    <t>11349</t>
  </si>
  <si>
    <t>ときがわ町</t>
  </si>
  <si>
    <t>11208_令和6年度</t>
  </si>
  <si>
    <t>11208</t>
  </si>
  <si>
    <t>所沢市</t>
  </si>
  <si>
    <t>11224_令和6年度</t>
  </si>
  <si>
    <t>11224</t>
  </si>
  <si>
    <t>戸田市</t>
  </si>
  <si>
    <t>11363_令和6年度</t>
  </si>
  <si>
    <t>11363</t>
  </si>
  <si>
    <t>長瀞町</t>
  </si>
  <si>
    <t>11341_令和6年度</t>
  </si>
  <si>
    <t>11341</t>
  </si>
  <si>
    <t>滑川町</t>
  </si>
  <si>
    <t>11230_令和6年度</t>
  </si>
  <si>
    <t>11230</t>
  </si>
  <si>
    <t>新座市</t>
  </si>
  <si>
    <t>11238_令和6年度</t>
  </si>
  <si>
    <t>11238</t>
  </si>
  <si>
    <t>蓮田市</t>
  </si>
  <si>
    <t>11348_令和6年度</t>
  </si>
  <si>
    <t>11348</t>
  </si>
  <si>
    <t>鳩山町</t>
  </si>
  <si>
    <t>11216_令和6年度</t>
  </si>
  <si>
    <t>11216</t>
  </si>
  <si>
    <t>羽生市</t>
  </si>
  <si>
    <t>11209_令和6年度</t>
  </si>
  <si>
    <t>11209</t>
  </si>
  <si>
    <t>飯能市</t>
  </si>
  <si>
    <t>11369_令和6年度</t>
  </si>
  <si>
    <t>11369</t>
  </si>
  <si>
    <t>東秩父村</t>
  </si>
  <si>
    <t>11212_令和6年度</t>
  </si>
  <si>
    <t>11212</t>
  </si>
  <si>
    <t>東松山市</t>
  </si>
  <si>
    <t>11242_令和6年度</t>
  </si>
  <si>
    <t>11242</t>
  </si>
  <si>
    <t>日高市</t>
  </si>
  <si>
    <t>11218_令和6年度</t>
  </si>
  <si>
    <t>11218</t>
  </si>
  <si>
    <t>深谷市</t>
  </si>
  <si>
    <t>11235_令和6年度</t>
  </si>
  <si>
    <t>11235</t>
  </si>
  <si>
    <t>富士見市</t>
  </si>
  <si>
    <t>11245_令和6年度</t>
  </si>
  <si>
    <t>11245</t>
  </si>
  <si>
    <t>ふじみ野市</t>
  </si>
  <si>
    <t>11211_令和6年度</t>
  </si>
  <si>
    <t>11211</t>
  </si>
  <si>
    <t>本庄市</t>
  </si>
  <si>
    <t>11465_令和6年度</t>
  </si>
  <si>
    <t>11465</t>
  </si>
  <si>
    <t>松伏町</t>
  </si>
  <si>
    <t>11237_令和6年度</t>
  </si>
  <si>
    <t>11237</t>
  </si>
  <si>
    <t>三郷市</t>
  </si>
  <si>
    <t>11381_令和6年度</t>
  </si>
  <si>
    <t>11381</t>
  </si>
  <si>
    <t>11362_令和6年度</t>
  </si>
  <si>
    <t>11362</t>
  </si>
  <si>
    <t>皆野町</t>
  </si>
  <si>
    <t>11442_令和6年度</t>
  </si>
  <si>
    <t>11442</t>
  </si>
  <si>
    <t>宮代町</t>
  </si>
  <si>
    <t>11324_令和6年度</t>
  </si>
  <si>
    <t>11324</t>
  </si>
  <si>
    <t>三芳町</t>
  </si>
  <si>
    <t>11326_令和6年度</t>
  </si>
  <si>
    <t>11326</t>
  </si>
  <si>
    <t>毛呂山町</t>
  </si>
  <si>
    <t>11234_令和6年度</t>
  </si>
  <si>
    <t>11234</t>
  </si>
  <si>
    <t>八潮市</t>
  </si>
  <si>
    <t>11361_令和6年度</t>
  </si>
  <si>
    <t>11361</t>
  </si>
  <si>
    <t>横瀬町</t>
  </si>
  <si>
    <t>11243_令和6年度</t>
  </si>
  <si>
    <t>11243</t>
  </si>
  <si>
    <t>吉川市</t>
  </si>
  <si>
    <t>11347_令和6年度</t>
  </si>
  <si>
    <t>11347</t>
  </si>
  <si>
    <t>吉見町</t>
  </si>
  <si>
    <t>11408_令和6年度</t>
  </si>
  <si>
    <t>11408</t>
  </si>
  <si>
    <t>寄居町</t>
  </si>
  <si>
    <t>11342_令和6年度</t>
  </si>
  <si>
    <t>11342</t>
  </si>
  <si>
    <t>嵐山町</t>
  </si>
  <si>
    <t>11229_令和6年度</t>
  </si>
  <si>
    <t>11229</t>
  </si>
  <si>
    <t>和光市</t>
  </si>
  <si>
    <t>11223_令和6年度</t>
  </si>
  <si>
    <t>11223</t>
  </si>
  <si>
    <t>蕨市</t>
  </si>
  <si>
    <t>11219_令和4年度</t>
  </si>
  <si>
    <t>11227_令和4年度</t>
  </si>
  <si>
    <t>11301_令和4年度</t>
  </si>
  <si>
    <t>11225_令和4年度</t>
  </si>
  <si>
    <t>11365_令和4年度</t>
  </si>
  <si>
    <t>11343_令和4年度</t>
  </si>
  <si>
    <t>11231_令和4年度</t>
  </si>
  <si>
    <t>11327_令和4年度</t>
  </si>
  <si>
    <t>11214_令和4年度</t>
  </si>
  <si>
    <t>11210_令和4年度</t>
  </si>
  <si>
    <t>11383_令和4年度</t>
  </si>
  <si>
    <t>11385_令和4年度</t>
  </si>
  <si>
    <t>11203_令和4年度</t>
  </si>
  <si>
    <t>11201_令和4年度</t>
  </si>
  <si>
    <t>11346_令和4年度</t>
  </si>
  <si>
    <t>11233_令和4年度</t>
  </si>
  <si>
    <t>11206_令和4年度</t>
  </si>
  <si>
    <t>11232_令和4年度</t>
  </si>
  <si>
    <t>11202_令和4年度</t>
  </si>
  <si>
    <t>11217_令和4年度</t>
  </si>
  <si>
    <t>11222_令和4年度</t>
  </si>
  <si>
    <t>11100_令和4年度</t>
  </si>
  <si>
    <t>11239_令和4年度</t>
  </si>
  <si>
    <t>11240_令和4年度</t>
  </si>
  <si>
    <t>11215_令和4年度</t>
  </si>
  <si>
    <t>11228_令和4年度</t>
  </si>
  <si>
    <t>11246_令和4年度</t>
  </si>
  <si>
    <t>11464_令和4年度</t>
  </si>
  <si>
    <t>11221_令和4年度</t>
  </si>
  <si>
    <t>11207_令和4年度</t>
  </si>
  <si>
    <t>11241_令和4年度</t>
  </si>
  <si>
    <t>11349_令和4年度</t>
  </si>
  <si>
    <t>11208_令和4年度</t>
  </si>
  <si>
    <t>11224_令和4年度</t>
  </si>
  <si>
    <t>11363_令和4年度</t>
  </si>
  <si>
    <t>11341_令和4年度</t>
  </si>
  <si>
    <t>11230_令和4年度</t>
  </si>
  <si>
    <t>11238_令和4年度</t>
  </si>
  <si>
    <t>11348_令和4年度</t>
  </si>
  <si>
    <t>11216_令和4年度</t>
  </si>
  <si>
    <t>11209_令和4年度</t>
  </si>
  <si>
    <t>11369_令和4年度</t>
  </si>
  <si>
    <t>11212_令和4年度</t>
  </si>
  <si>
    <t>11242_令和4年度</t>
  </si>
  <si>
    <t>11218_令和4年度</t>
  </si>
  <si>
    <t>11235_令和4年度</t>
  </si>
  <si>
    <t>11245_令和4年度</t>
  </si>
  <si>
    <t>11211_令和4年度</t>
  </si>
  <si>
    <t>11465_令和4年度</t>
  </si>
  <si>
    <t>11237_令和4年度</t>
  </si>
  <si>
    <t>11381_令和4年度</t>
  </si>
  <si>
    <t>11362_令和4年度</t>
  </si>
  <si>
    <t>11442_令和4年度</t>
  </si>
  <si>
    <t>11324_令和4年度</t>
  </si>
  <si>
    <t>11326_令和4年度</t>
  </si>
  <si>
    <t>11234_令和4年度</t>
  </si>
  <si>
    <t>11361_令和4年度</t>
  </si>
  <si>
    <t>11243_令和4年度</t>
  </si>
  <si>
    <t>11347_令和4年度</t>
  </si>
  <si>
    <t>11408_令和4年度</t>
  </si>
  <si>
    <t>11342_令和4年度</t>
  </si>
  <si>
    <t>11229_令和4年度</t>
  </si>
  <si>
    <t>11223_令和4年度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</si>
</sst>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756.37651417746747</c:v>
                </c:pt>
                <c:pt idx="1">
                  <c:v>758.31277035871744</c:v>
                </c:pt>
                <c:pt idx="2">
                  <c:v>809.87373245510855</c:v>
                </c:pt>
                <c:pt idx="3">
                  <c:v>825.89242410994768</c:v>
                </c:pt>
                <c:pt idx="4">
                  <c:v>808.38699044716952</c:v>
                </c:pt>
                <c:pt idx="5">
                  <c:v>865.23918104452844</c:v>
                </c:pt>
                <c:pt idx="6">
                  <c:v>836.71769198381423</c:v>
                </c:pt>
                <c:pt idx="7">
                  <c:v>826.56527397648574</c:v>
                </c:pt>
                <c:pt idx="8">
                  <c:v>811.34817308889035</c:v>
                </c:pt>
                <c:pt idx="9">
                  <c:v>826.53218260538245</c:v>
                </c:pt>
                <c:pt idx="10">
                  <c:v>831.16266433897624</c:v>
                </c:pt>
                <c:pt idx="11">
                  <c:v>828.55727888091781</c:v>
                </c:pt>
                <c:pt idx="12">
                  <c:v>826.38992055120491</c:v>
                </c:pt>
                <c:pt idx="13">
                  <c:v>810.72879639389134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9954.3662854080085</c:v>
                </c:pt>
                <c:pt idx="1">
                  <c:v>10030.217702344884</c:v>
                </c:pt>
                <c:pt idx="2">
                  <c:v>9926.9862431072506</c:v>
                </c:pt>
                <c:pt idx="3">
                  <c:v>10006.120800508981</c:v>
                </c:pt>
                <c:pt idx="4">
                  <c:v>9853.8802751823641</c:v>
                </c:pt>
                <c:pt idx="5">
                  <c:v>9616.008682300846</c:v>
                </c:pt>
                <c:pt idx="6">
                  <c:v>9596.1563261121355</c:v>
                </c:pt>
                <c:pt idx="7">
                  <c:v>9495.6467876401839</c:v>
                </c:pt>
                <c:pt idx="8">
                  <c:v>9419.1463932301867</c:v>
                </c:pt>
                <c:pt idx="9">
                  <c:v>9294.0145111085949</c:v>
                </c:pt>
                <c:pt idx="10">
                  <c:v>9150.5513281893545</c:v>
                </c:pt>
                <c:pt idx="11">
                  <c:v>8316.0385502384961</c:v>
                </c:pt>
                <c:pt idx="12">
                  <c:v>8295.2818530830718</c:v>
                </c:pt>
                <c:pt idx="13">
                  <c:v>8543.3776600702458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8557.9682372620136</c:v>
                </c:pt>
                <c:pt idx="1">
                  <c:v>9475.8445492624796</c:v>
                </c:pt>
                <c:pt idx="2">
                  <c:v>10247.715655161101</c:v>
                </c:pt>
                <c:pt idx="3">
                  <c:v>11072.742165580319</c:v>
                </c:pt>
                <c:pt idx="4">
                  <c:v>11158.917581400139</c:v>
                </c:pt>
                <c:pt idx="5">
                  <c:v>9815.6793492754405</c:v>
                </c:pt>
                <c:pt idx="6">
                  <c:v>9857.4570627095563</c:v>
                </c:pt>
                <c:pt idx="7">
                  <c:v>8792.4884655761944</c:v>
                </c:pt>
                <c:pt idx="8">
                  <c:v>9655.0671382491691</c:v>
                </c:pt>
                <c:pt idx="9">
                  <c:v>9227.0180914774119</c:v>
                </c:pt>
                <c:pt idx="10">
                  <c:v>8137.404826363344</c:v>
                </c:pt>
                <c:pt idx="11">
                  <c:v>8585.1731380589135</c:v>
                </c:pt>
                <c:pt idx="12">
                  <c:v>8550.0228163955926</c:v>
                </c:pt>
                <c:pt idx="13">
                  <c:v>8751.5815913629795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7936.8769121672804</c:v>
                </c:pt>
                <c:pt idx="1">
                  <c:v>8088.016107065484</c:v>
                </c:pt>
                <c:pt idx="2">
                  <c:v>10262.80204867626</c:v>
                </c:pt>
                <c:pt idx="3">
                  <c:v>10609.328249243399</c:v>
                </c:pt>
                <c:pt idx="4">
                  <c:v>10221.229122944889</c:v>
                </c:pt>
                <c:pt idx="5">
                  <c:v>9491.7936808402301</c:v>
                </c:pt>
                <c:pt idx="6">
                  <c:v>9946.5519996918483</c:v>
                </c:pt>
                <c:pt idx="7">
                  <c:v>8704.8709923866463</c:v>
                </c:pt>
                <c:pt idx="8">
                  <c:v>8396.2300483089221</c:v>
                </c:pt>
                <c:pt idx="9">
                  <c:v>8301.1319076235723</c:v>
                </c:pt>
                <c:pt idx="10">
                  <c:v>7859.951805990092</c:v>
                </c:pt>
                <c:pt idx="11">
                  <c:v>7307.7556088670135</c:v>
                </c:pt>
                <c:pt idx="12">
                  <c:v>8283.5055231539645</c:v>
                </c:pt>
                <c:pt idx="13">
                  <c:v>7978.5422662492056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8422.4620437455542</c:v>
                </c:pt>
                <c:pt idx="1">
                  <c:v>8567.4336235124392</c:v>
                </c:pt>
                <c:pt idx="2">
                  <c:v>9221.1876043538086</c:v>
                </c:pt>
                <c:pt idx="3">
                  <c:v>9593.6002923454143</c:v>
                </c:pt>
                <c:pt idx="4">
                  <c:v>9975.7901564282147</c:v>
                </c:pt>
                <c:pt idx="5">
                  <c:v>9517.6730889855062</c:v>
                </c:pt>
                <c:pt idx="6">
                  <c:v>9168.1688552360665</c:v>
                </c:pt>
                <c:pt idx="7">
                  <c:v>8806.4450694123188</c:v>
                </c:pt>
                <c:pt idx="8">
                  <c:v>8611.5196352410167</c:v>
                </c:pt>
                <c:pt idx="9">
                  <c:v>8443.8751369656547</c:v>
                </c:pt>
                <c:pt idx="10">
                  <c:v>7864.2503340240228</c:v>
                </c:pt>
                <c:pt idx="11">
                  <c:v>7885.6852513838503</c:v>
                </c:pt>
                <c:pt idx="12">
                  <c:v>7603.6172027411958</c:v>
                </c:pt>
                <c:pt idx="13">
                  <c:v>7287.2581669532128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3111118</c:v>
                </c:pt>
                <c:pt idx="1">
                  <c:v>3124259</c:v>
                </c:pt>
                <c:pt idx="2">
                  <c:v>3151100</c:v>
                </c:pt>
                <c:pt idx="3">
                  <c:v>3182299</c:v>
                </c:pt>
                <c:pt idx="4">
                  <c:v>3221225</c:v>
                </c:pt>
                <c:pt idx="5">
                  <c:v>3244812</c:v>
                </c:pt>
                <c:pt idx="6">
                  <c:v>3264105</c:v>
                </c:pt>
                <c:pt idx="7">
                  <c:v>3290201</c:v>
                </c:pt>
                <c:pt idx="8">
                  <c:v>3309833</c:v>
                </c:pt>
                <c:pt idx="9">
                  <c:v>3322883</c:v>
                </c:pt>
                <c:pt idx="10">
                  <c:v>3328397</c:v>
                </c:pt>
                <c:pt idx="11">
                  <c:v>3341312</c:v>
                </c:pt>
                <c:pt idx="12">
                  <c:v>3352121</c:v>
                </c:pt>
                <c:pt idx="13">
                  <c:v>3363728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681272</c:v>
                </c:pt>
                <c:pt idx="1">
                  <c:v>675886</c:v>
                </c:pt>
                <c:pt idx="2">
                  <c:v>677521</c:v>
                </c:pt>
                <c:pt idx="3">
                  <c:v>676605</c:v>
                </c:pt>
                <c:pt idx="4">
                  <c:v>679514</c:v>
                </c:pt>
                <c:pt idx="5">
                  <c:v>684114</c:v>
                </c:pt>
                <c:pt idx="6">
                  <c:v>685716</c:v>
                </c:pt>
                <c:pt idx="7">
                  <c:v>696199</c:v>
                </c:pt>
                <c:pt idx="8">
                  <c:v>700170</c:v>
                </c:pt>
                <c:pt idx="9">
                  <c:v>705702</c:v>
                </c:pt>
                <c:pt idx="10">
                  <c:v>701453</c:v>
                </c:pt>
                <c:pt idx="11">
                  <c:v>707165</c:v>
                </c:pt>
                <c:pt idx="12">
                  <c:v>711929</c:v>
                </c:pt>
                <c:pt idx="13">
                  <c:v>720371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2910960</c:v>
                </c:pt>
                <c:pt idx="1">
                  <c:v>2944273</c:v>
                </c:pt>
                <c:pt idx="2">
                  <c:v>2978999</c:v>
                </c:pt>
                <c:pt idx="3">
                  <c:v>3057860</c:v>
                </c:pt>
                <c:pt idx="4">
                  <c:v>3085738</c:v>
                </c:pt>
                <c:pt idx="5">
                  <c:v>3124151</c:v>
                </c:pt>
                <c:pt idx="6">
                  <c:v>3167510</c:v>
                </c:pt>
                <c:pt idx="7">
                  <c:v>3212080</c:v>
                </c:pt>
                <c:pt idx="8">
                  <c:v>3259736</c:v>
                </c:pt>
                <c:pt idx="9">
                  <c:v>3306139</c:v>
                </c:pt>
                <c:pt idx="10">
                  <c:v>3353979</c:v>
                </c:pt>
                <c:pt idx="11">
                  <c:v>3397969</c:v>
                </c:pt>
                <c:pt idx="12">
                  <c:v>3431677</c:v>
                </c:pt>
                <c:pt idx="13">
                  <c:v>3470089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5736</c:v>
                </c:pt>
                <c:pt idx="1">
                  <c:v>5736</c:v>
                </c:pt>
                <c:pt idx="2">
                  <c:v>5736</c:v>
                </c:pt>
                <c:pt idx="3">
                  <c:v>5736</c:v>
                </c:pt>
                <c:pt idx="4">
                  <c:v>5736</c:v>
                </c:pt>
                <c:pt idx="5">
                  <c:v>6601</c:v>
                </c:pt>
                <c:pt idx="6">
                  <c:v>6601</c:v>
                </c:pt>
                <c:pt idx="7">
                  <c:v>6601</c:v>
                </c:pt>
                <c:pt idx="8">
                  <c:v>6601</c:v>
                </c:pt>
                <c:pt idx="9">
                  <c:v>6601</c:v>
                </c:pt>
                <c:pt idx="10">
                  <c:v>6601</c:v>
                </c:pt>
                <c:pt idx="11">
                  <c:v>7515</c:v>
                </c:pt>
                <c:pt idx="12">
                  <c:v>7515</c:v>
                </c:pt>
                <c:pt idx="13">
                  <c:v>7515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198521</c:v>
                </c:pt>
                <c:pt idx="1">
                  <c:v>198521</c:v>
                </c:pt>
                <c:pt idx="2">
                  <c:v>198521</c:v>
                </c:pt>
                <c:pt idx="3">
                  <c:v>198521</c:v>
                </c:pt>
                <c:pt idx="4">
                  <c:v>198521</c:v>
                </c:pt>
                <c:pt idx="5">
                  <c:v>171191</c:v>
                </c:pt>
                <c:pt idx="6">
                  <c:v>171191</c:v>
                </c:pt>
                <c:pt idx="7">
                  <c:v>171191</c:v>
                </c:pt>
                <c:pt idx="8">
                  <c:v>171191</c:v>
                </c:pt>
                <c:pt idx="9">
                  <c:v>171191</c:v>
                </c:pt>
                <c:pt idx="10">
                  <c:v>171191</c:v>
                </c:pt>
                <c:pt idx="11">
                  <c:v>167767</c:v>
                </c:pt>
                <c:pt idx="12">
                  <c:v>167767</c:v>
                </c:pt>
                <c:pt idx="13">
                  <c:v>167767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117747.6133</c:v>
                </c:pt>
                <c:pt idx="1">
                  <c:v>128531.5534</c:v>
                </c:pt>
                <c:pt idx="2">
                  <c:v>121437.20759999999</c:v>
                </c:pt>
                <c:pt idx="3">
                  <c:v>121393.3814</c:v>
                </c:pt>
                <c:pt idx="4">
                  <c:v>117877.0191</c:v>
                </c:pt>
                <c:pt idx="5">
                  <c:v>123908.0275</c:v>
                </c:pt>
                <c:pt idx="6">
                  <c:v>127602.52250000001</c:v>
                </c:pt>
                <c:pt idx="7">
                  <c:v>126828.0117</c:v>
                </c:pt>
                <c:pt idx="8">
                  <c:v>135074.5607</c:v>
                </c:pt>
                <c:pt idx="9">
                  <c:v>141470.07889999999</c:v>
                </c:pt>
                <c:pt idx="10">
                  <c:v>137581.65040000001</c:v>
                </c:pt>
                <c:pt idx="11">
                  <c:v>128629.5721</c:v>
                </c:pt>
                <c:pt idx="12">
                  <c:v>142540.0238</c:v>
                </c:pt>
                <c:pt idx="13">
                  <c:v>147997.8805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17.925000000000001</c:v>
                </c:pt>
                <c:pt idx="1">
                  <c:v>0</c:v>
                </c:pt>
                <c:pt idx="2">
                  <c:v>0</c:v>
                </c:pt>
                <c:pt idx="3">
                  <c:v>0</c:v>
                </c:pt>
                <c:pt idx="4">
                  <c:v>8.9149999999999991</c:v>
                </c:pt>
                <c:pt idx="5">
                  <c:v>3.101</c:v>
                </c:pt>
                <c:pt idx="6">
                  <c:v>1.345</c:v>
                </c:pt>
                <c:pt idx="7">
                  <c:v>2.234</c:v>
                </c:pt>
                <c:pt idx="8">
                  <c:v>3.1120000000000001</c:v>
                </c:pt>
                <c:pt idx="9">
                  <c:v>3.8530000000000002</c:v>
                </c:pt>
                <c:pt idx="10">
                  <c:v>4.8339999999999996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4.0789999999999997</c:v>
                </c:pt>
                <c:pt idx="1">
                  <c:v>4.024</c:v>
                </c:pt>
                <c:pt idx="2">
                  <c:v>3.823</c:v>
                </c:pt>
                <c:pt idx="3">
                  <c:v>7.9080000000000004</c:v>
                </c:pt>
                <c:pt idx="4">
                  <c:v>10.894</c:v>
                </c:pt>
                <c:pt idx="5">
                  <c:v>9.3659999999999997</c:v>
                </c:pt>
                <c:pt idx="6">
                  <c:v>10.561</c:v>
                </c:pt>
                <c:pt idx="7">
                  <c:v>9.7319999999999993</c:v>
                </c:pt>
                <c:pt idx="8">
                  <c:v>9.6359999999999992</c:v>
                </c:pt>
                <c:pt idx="9">
                  <c:v>7.181</c:v>
                </c:pt>
                <c:pt idx="10">
                  <c:v>10.574</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7.1879999999999997</c:v>
                </c:pt>
                <c:pt idx="2">
                  <c:v>7.5430000000000001</c:v>
                </c:pt>
                <c:pt idx="3">
                  <c:v>8.1319999999999997</c:v>
                </c:pt>
                <c:pt idx="4">
                  <c:v>8.5809999999999995</c:v>
                </c:pt>
                <c:pt idx="5">
                  <c:v>8.1829999999999998</c:v>
                </c:pt>
                <c:pt idx="6">
                  <c:v>7.093</c:v>
                </c:pt>
                <c:pt idx="7">
                  <c:v>10.756</c:v>
                </c:pt>
                <c:pt idx="8">
                  <c:v>10.747999999999999</c:v>
                </c:pt>
                <c:pt idx="9">
                  <c:v>5.3310000000000004</c:v>
                </c:pt>
                <c:pt idx="10">
                  <c:v>6.27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248.89099999999999</c:v>
                </c:pt>
                <c:pt idx="1">
                  <c:v>242.09899999999999</c:v>
                </c:pt>
                <c:pt idx="2">
                  <c:v>227.91399999999999</c:v>
                </c:pt>
                <c:pt idx="3">
                  <c:v>209.113</c:v>
                </c:pt>
                <c:pt idx="4">
                  <c:v>207.95699999999999</c:v>
                </c:pt>
                <c:pt idx="5">
                  <c:v>62.37</c:v>
                </c:pt>
                <c:pt idx="6">
                  <c:v>188.01900000000001</c:v>
                </c:pt>
                <c:pt idx="7">
                  <c:v>66.222999999999999</c:v>
                </c:pt>
                <c:pt idx="8">
                  <c:v>193.36500000000001</c:v>
                </c:pt>
                <c:pt idx="9">
                  <c:v>190.12700000000001</c:v>
                </c:pt>
                <c:pt idx="10">
                  <c:v>105.71599999999999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12.805999999999999</c:v>
                </c:pt>
                <c:pt idx="1">
                  <c:v>28.073</c:v>
                </c:pt>
                <c:pt idx="2">
                  <c:v>11.532</c:v>
                </c:pt>
                <c:pt idx="3">
                  <c:v>12.200329999999999</c:v>
                </c:pt>
                <c:pt idx="4">
                  <c:v>17.48</c:v>
                </c:pt>
                <c:pt idx="5">
                  <c:v>7.82667</c:v>
                </c:pt>
                <c:pt idx="6">
                  <c:v>23.768000000000001</c:v>
                </c:pt>
                <c:pt idx="7">
                  <c:v>8.7200000000000006</c:v>
                </c:pt>
                <c:pt idx="8">
                  <c:v>19.087</c:v>
                </c:pt>
                <c:pt idx="9">
                  <c:v>19.37</c:v>
                </c:pt>
                <c:pt idx="10">
                  <c:v>18.050999999999998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3261.1010000000001</c:v>
                </c:pt>
                <c:pt idx="1">
                  <c:v>3133.605</c:v>
                </c:pt>
                <c:pt idx="2">
                  <c:v>3215.0149999999999</c:v>
                </c:pt>
                <c:pt idx="3">
                  <c:v>3161.0219999999999</c:v>
                </c:pt>
                <c:pt idx="4">
                  <c:v>3305.982</c:v>
                </c:pt>
                <c:pt idx="5">
                  <c:v>3081.06</c:v>
                </c:pt>
                <c:pt idx="6">
                  <c:v>3253.884</c:v>
                </c:pt>
                <c:pt idx="7">
                  <c:v>3430.0329999999999</c:v>
                </c:pt>
                <c:pt idx="8">
                  <c:v>3173.6570000000002</c:v>
                </c:pt>
                <c:pt idx="9">
                  <c:v>3304.1390000000001</c:v>
                </c:pt>
                <c:pt idx="10">
                  <c:v>3419.3379999999997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6490.3220000000001</c:v>
                </c:pt>
                <c:pt idx="1">
                  <c:v>7240.902</c:v>
                </c:pt>
                <c:pt idx="2">
                  <c:v>7851.3609999999999</c:v>
                </c:pt>
                <c:pt idx="3">
                  <c:v>7893.6264000000001</c:v>
                </c:pt>
                <c:pt idx="4">
                  <c:v>7460.2250000000004</c:v>
                </c:pt>
                <c:pt idx="5">
                  <c:v>7481.3653000000004</c:v>
                </c:pt>
                <c:pt idx="6">
                  <c:v>7351.6009999999997</c:v>
                </c:pt>
                <c:pt idx="7">
                  <c:v>7187.2690000000002</c:v>
                </c:pt>
                <c:pt idx="8">
                  <c:v>6970.2060000000001</c:v>
                </c:pt>
                <c:pt idx="9">
                  <c:v>6394.5659999999998</c:v>
                </c:pt>
                <c:pt idx="10">
                  <c:v>6376.7070000000003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6.8029999999999999</c:v>
                </c:pt>
                <c:pt idx="1">
                  <c:v>5.702</c:v>
                </c:pt>
                <c:pt idx="2">
                  <c:v>6.141</c:v>
                </c:pt>
                <c:pt idx="3">
                  <c:v>5.8959999999999999</c:v>
                </c:pt>
                <c:pt idx="4">
                  <c:v>3.4689999999999999</c:v>
                </c:pt>
                <c:pt idx="5">
                  <c:v>5.2619999999999996</c:v>
                </c:pt>
                <c:pt idx="6">
                  <c:v>5.67</c:v>
                </c:pt>
                <c:pt idx="7">
                  <c:v>6.7939999999999996</c:v>
                </c:pt>
                <c:pt idx="8">
                  <c:v>5.0250000000000004</c:v>
                </c:pt>
                <c:pt idx="9">
                  <c:v>4.431</c:v>
                </c:pt>
                <c:pt idx="10">
                  <c:v>10.403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1756.7920000000001</c:v>
                </c:pt>
                <c:pt idx="1">
                  <c:v>2085.2629999999999</c:v>
                </c:pt>
                <c:pt idx="2">
                  <c:v>2101.9929999999999</c:v>
                </c:pt>
                <c:pt idx="3">
                  <c:v>2062.0493299999998</c:v>
                </c:pt>
                <c:pt idx="4">
                  <c:v>2382.1280000000002</c:v>
                </c:pt>
                <c:pt idx="5">
                  <c:v>1963.35367</c:v>
                </c:pt>
                <c:pt idx="6">
                  <c:v>2158.6210000000001</c:v>
                </c:pt>
                <c:pt idx="7">
                  <c:v>2161.201</c:v>
                </c:pt>
                <c:pt idx="8">
                  <c:v>2229.5450000000001</c:v>
                </c:pt>
                <c:pt idx="9">
                  <c:v>2081.4859999999999</c:v>
                </c:pt>
                <c:pt idx="10">
                  <c:v>2102.8809999999999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29.793999999999997</c:v>
                </c:pt>
                <c:pt idx="1">
                  <c:v>32.384999999999998</c:v>
                </c:pt>
                <c:pt idx="2">
                  <c:v>36.282000000000004</c:v>
                </c:pt>
                <c:pt idx="3">
                  <c:v>35.305</c:v>
                </c:pt>
                <c:pt idx="4">
                  <c:v>30.443999999999999</c:v>
                </c:pt>
                <c:pt idx="5">
                  <c:v>38.39</c:v>
                </c:pt>
                <c:pt idx="6">
                  <c:v>32.906999999999996</c:v>
                </c:pt>
                <c:pt idx="7">
                  <c:v>33.371000000000002</c:v>
                </c:pt>
                <c:pt idx="8">
                  <c:v>32.391999999999996</c:v>
                </c:pt>
                <c:pt idx="9">
                  <c:v>30.672000000000001</c:v>
                </c:pt>
                <c:pt idx="10">
                  <c:v>29.335000000000001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8241.7350000000006</c:v>
                </c:pt>
                <c:pt idx="1">
                  <c:v>8532.5409999999993</c:v>
                </c:pt>
                <c:pt idx="2">
                  <c:v>9172.7720000000008</c:v>
                </c:pt>
                <c:pt idx="3">
                  <c:v>9188.7513999999992</c:v>
                </c:pt>
                <c:pt idx="4">
                  <c:v>8603.9930000000004</c:v>
                </c:pt>
                <c:pt idx="5">
                  <c:v>8646.2662999999993</c:v>
                </c:pt>
                <c:pt idx="6">
                  <c:v>8639.0730000000003</c:v>
                </c:pt>
                <c:pt idx="7">
                  <c:v>8513.6010000000006</c:v>
                </c:pt>
                <c:pt idx="8">
                  <c:v>8112.8490000000002</c:v>
                </c:pt>
                <c:pt idx="9">
                  <c:v>7807.9780000000001</c:v>
                </c:pt>
                <c:pt idx="10">
                  <c:v>7798.8710000000001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10262.80204867626</c:v>
                </c:pt>
                <c:pt idx="1">
                  <c:v>10609.328249243399</c:v>
                </c:pt>
                <c:pt idx="2">
                  <c:v>10221.229122944889</c:v>
                </c:pt>
                <c:pt idx="3">
                  <c:v>9491.7936808402301</c:v>
                </c:pt>
                <c:pt idx="4">
                  <c:v>9946.5519996918483</c:v>
                </c:pt>
                <c:pt idx="5">
                  <c:v>8704.8709923866463</c:v>
                </c:pt>
                <c:pt idx="6">
                  <c:v>8396.2300483089221</c:v>
                </c:pt>
                <c:pt idx="7">
                  <c:v>8301.1319076235723</c:v>
                </c:pt>
                <c:pt idx="8">
                  <c:v>7859.951805990092</c:v>
                </c:pt>
                <c:pt idx="9">
                  <c:v>7307.7556088670135</c:v>
                </c:pt>
                <c:pt idx="10">
                  <c:v>8283.5055231539645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9221.1876043538086</c:v>
                </c:pt>
                <c:pt idx="1">
                  <c:v>9593.6002923454143</c:v>
                </c:pt>
                <c:pt idx="2">
                  <c:v>9975.7901564282147</c:v>
                </c:pt>
                <c:pt idx="3">
                  <c:v>9517.6730889855062</c:v>
                </c:pt>
                <c:pt idx="4">
                  <c:v>9168.1688552360665</c:v>
                </c:pt>
                <c:pt idx="5">
                  <c:v>8806.4450694123188</c:v>
                </c:pt>
                <c:pt idx="6">
                  <c:v>8611.5196352410167</c:v>
                </c:pt>
                <c:pt idx="7">
                  <c:v>8443.8751369656547</c:v>
                </c:pt>
                <c:pt idx="8">
                  <c:v>7864.2503340240228</c:v>
                </c:pt>
                <c:pt idx="9">
                  <c:v>7885.6852513838503</c:v>
                </c:pt>
                <c:pt idx="10">
                  <c:v>7603.6172027411958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0.89701341680702551</c:v>
                </c:pt>
                <c:pt idx="1">
                  <c:v>0.89277494777782451</c:v>
                </c:pt>
                <c:pt idx="2">
                  <c:v>0.92314030824574389</c:v>
                </c:pt>
                <c:pt idx="3">
                  <c:v>0.96915037044870767</c:v>
                </c:pt>
                <c:pt idx="4">
                  <c:v>0.94178424681486472</c:v>
                </c:pt>
                <c:pt idx="5">
                  <c:v>0.98617049576164029</c:v>
                </c:pt>
                <c:pt idx="6">
                  <c:v>1</c:v>
                </c:pt>
                <c:pt idx="7">
                  <c:v>1</c:v>
                </c:pt>
                <c:pt idx="8">
                  <c:v>1</c:v>
                </c:pt>
                <c:pt idx="9">
                  <c:v>0.99403536282714344</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0.1711805403307568</c:v>
                </c:pt>
                <c:pt idx="1">
                  <c:v>0.19654995594548691</c:v>
                </c:pt>
                <c:pt idx="2">
                  <c:v>0.2056497290801739</c:v>
                </c:pt>
                <c:pt idx="3">
                  <c:v>0.21724548587295711</c:v>
                </c:pt>
                <c:pt idx="4">
                  <c:v>0.23949284134580509</c:v>
                </c:pt>
                <c:pt idx="5">
                  <c:v>0.22554655568326809</c:v>
                </c:pt>
                <c:pt idx="6">
                  <c:v>0.25709407526712136</c:v>
                </c:pt>
                <c:pt idx="7">
                  <c:v>0.26035015755082769</c:v>
                </c:pt>
                <c:pt idx="8">
                  <c:v>0.28365886395141221</c:v>
                </c:pt>
                <c:pt idx="9">
                  <c:v>0.28483245902126048</c:v>
                </c:pt>
                <c:pt idx="10">
                  <c:v>0.25386365640996433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7798.8710000000001</c:v>
                </c:pt>
                <c:pt idx="2">
                  <c:v>29.335000000000001</c:v>
                </c:pt>
                <c:pt idx="3">
                  <c:v>0</c:v>
                </c:pt>
                <c:pt idx="4">
                  <c:v>2102.8809999999999</c:v>
                </c:pt>
                <c:pt idx="5">
                  <c:v>10.403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7828.2060000000001</c:v>
                </c:pt>
                <c:pt idx="4" formatCode="#,##0">
                  <c:v>2102.8809999999999</c:v>
                </c:pt>
                <c:pt idx="5" formatCode="#,##0">
                  <c:v>10.403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14：パルプ・紙・紙加工品製造業(N=22)</c:v>
                </c:pt>
                <c:pt idx="1">
                  <c:v>16：化学工業(N=46)</c:v>
                </c:pt>
                <c:pt idx="2">
                  <c:v>17：石油製品・石炭製品製造業(N=9)</c:v>
                </c:pt>
                <c:pt idx="3">
                  <c:v>21：窯業・土石製品製造業(N=15)</c:v>
                </c:pt>
                <c:pt idx="4">
                  <c:v>22：鉄鋼業(N=17)</c:v>
                </c:pt>
                <c:pt idx="5">
                  <c:v>9：食料品製造業(N=92)</c:v>
                </c:pt>
                <c:pt idx="6">
                  <c:v>10：飲料・たばこ・飼料製造業(N=9)</c:v>
                </c:pt>
                <c:pt idx="7">
                  <c:v>11：繊維工業(N=4)</c:v>
                </c:pt>
                <c:pt idx="8">
                  <c:v>12：木材・木製品製造業(N=0)</c:v>
                </c:pt>
                <c:pt idx="9">
                  <c:v>13：家具・装備品製造業(N=1)</c:v>
                </c:pt>
                <c:pt idx="10">
                  <c:v>15：印刷・同関連業(N=43)</c:v>
                </c:pt>
                <c:pt idx="11">
                  <c:v>18：プラスチック製品製造業(N=33)</c:v>
                </c:pt>
                <c:pt idx="12">
                  <c:v>19：ゴム製品製造業(N=6)</c:v>
                </c:pt>
                <c:pt idx="13">
                  <c:v>20：なめし革・同製品・毛皮製造業(N=0)</c:v>
                </c:pt>
                <c:pt idx="14">
                  <c:v>23：非鉄金属製造業(N=19)</c:v>
                </c:pt>
                <c:pt idx="15">
                  <c:v>24：金属製品製造業(N=13)</c:v>
                </c:pt>
                <c:pt idx="16">
                  <c:v>25：はん用機械器具製造業(N=4)</c:v>
                </c:pt>
                <c:pt idx="17">
                  <c:v>26：生産用機械器具製造業(N=3)</c:v>
                </c:pt>
                <c:pt idx="18">
                  <c:v>27：業務用機械器具製造業(N=3)</c:v>
                </c:pt>
                <c:pt idx="19">
                  <c:v>28：電子部品等製造業(N=11)</c:v>
                </c:pt>
                <c:pt idx="20">
                  <c:v>29：電気機械器具製造業(N=14)</c:v>
                </c:pt>
                <c:pt idx="21">
                  <c:v>30：情報通信機械器具製造業(N=2)</c:v>
                </c:pt>
                <c:pt idx="22">
                  <c:v>31：輸送用機械器具製造業(N=48)</c:v>
                </c:pt>
                <c:pt idx="23">
                  <c:v>32：その他の製造業(N=4)</c:v>
                </c:pt>
                <c:pt idx="24">
                  <c:v>F：電気・ガス・熱供給・水道業(N=18)</c:v>
                </c:pt>
                <c:pt idx="25">
                  <c:v>G：情報通信業(N=17)</c:v>
                </c:pt>
                <c:pt idx="26">
                  <c:v>H：運輸業，郵便業(N=10)</c:v>
                </c:pt>
                <c:pt idx="27">
                  <c:v>I：卸売業，小売業(N=39)</c:v>
                </c:pt>
                <c:pt idx="28">
                  <c:v>J：金融業，保険業(N=8)</c:v>
                </c:pt>
                <c:pt idx="29">
                  <c:v>K：不動産業，物品賃貸業(N=18)</c:v>
                </c:pt>
                <c:pt idx="30">
                  <c:v>L：学術研究,専門･技術ｻｰﾋﾞｽ業(N=1)</c:v>
                </c:pt>
                <c:pt idx="31">
                  <c:v>M：宿泊業，飲食サービス業(N=3)</c:v>
                </c:pt>
                <c:pt idx="32">
                  <c:v>N：生活関連ｻｰﾋﾞｽ業,娯楽業(N=12)</c:v>
                </c:pt>
                <c:pt idx="33">
                  <c:v>O：教育，学習支援業(N=15)</c:v>
                </c:pt>
                <c:pt idx="34">
                  <c:v>P：医療，福祉(N=23)</c:v>
                </c:pt>
                <c:pt idx="35">
                  <c:v>Q：複合サービス事業(N=1)</c:v>
                </c:pt>
                <c:pt idx="36">
                  <c:v>R：ｻｰﾋﾞｽ業(他に分類されない)(N=28)</c:v>
                </c:pt>
                <c:pt idx="37">
                  <c:v>S：公務(N=10)</c:v>
                </c:pt>
                <c:pt idx="38">
                  <c:v>石油精製業・コークス製造業(N=0)</c:v>
                </c:pt>
                <c:pt idx="39">
                  <c:v>発電所・変電所(N=2)</c:v>
                </c:pt>
                <c:pt idx="40">
                  <c:v>ガス製造工場(N=0)</c:v>
                </c:pt>
                <c:pt idx="41">
                  <c:v>熱供給業(N=1)</c:v>
                </c:pt>
              </c:strCache>
            </c:strRef>
          </c:cat>
          <c:val>
            <c:numRef>
              <c:f>③特定事業所の現状把握!$BF$16:$BF$57</c:f>
              <c:numCache>
                <c:formatCode>[=0]#,##0;[&lt;1]0.00;#,##0</c:formatCode>
                <c:ptCount val="42"/>
                <c:pt idx="0">
                  <c:v>600.83199999999999</c:v>
                </c:pt>
                <c:pt idx="1">
                  <c:v>315.315</c:v>
                </c:pt>
                <c:pt idx="2">
                  <c:v>41.015000000000001</c:v>
                </c:pt>
                <c:pt idx="3">
                  <c:v>3731.9110000000001</c:v>
                </c:pt>
                <c:pt idx="4">
                  <c:v>465.91300000000001</c:v>
                </c:pt>
                <c:pt idx="5">
                  <c:v>688.77099999999996</c:v>
                </c:pt>
                <c:pt idx="6">
                  <c:v>87.765000000000001</c:v>
                </c:pt>
                <c:pt idx="7">
                  <c:v>26.225999999999999</c:v>
                </c:pt>
                <c:pt idx="8">
                  <c:v>0</c:v>
                </c:pt>
                <c:pt idx="9">
                  <c:v>5.8849999999999998</c:v>
                </c:pt>
                <c:pt idx="10">
                  <c:v>380.09399999999999</c:v>
                </c:pt>
                <c:pt idx="11">
                  <c:v>227.36600000000001</c:v>
                </c:pt>
                <c:pt idx="12">
                  <c:v>31.577000000000002</c:v>
                </c:pt>
                <c:pt idx="13">
                  <c:v>0</c:v>
                </c:pt>
                <c:pt idx="14">
                  <c:v>253.13200000000001</c:v>
                </c:pt>
                <c:pt idx="15">
                  <c:v>107.916</c:v>
                </c:pt>
                <c:pt idx="16">
                  <c:v>64.533000000000001</c:v>
                </c:pt>
                <c:pt idx="17">
                  <c:v>33.848999999999997</c:v>
                </c:pt>
                <c:pt idx="18">
                  <c:v>16.114000000000001</c:v>
                </c:pt>
                <c:pt idx="19">
                  <c:v>142.66399999999999</c:v>
                </c:pt>
                <c:pt idx="20">
                  <c:v>135.45099999999999</c:v>
                </c:pt>
                <c:pt idx="21">
                  <c:v>6.77</c:v>
                </c:pt>
                <c:pt idx="22">
                  <c:v>380.88600000000002</c:v>
                </c:pt>
                <c:pt idx="23">
                  <c:v>54.886000000000003</c:v>
                </c:pt>
                <c:pt idx="24">
                  <c:v>462.83100000000002</c:v>
                </c:pt>
                <c:pt idx="25">
                  <c:v>99.072000000000003</c:v>
                </c:pt>
                <c:pt idx="26">
                  <c:v>34.956000000000003</c:v>
                </c:pt>
                <c:pt idx="27">
                  <c:v>145.24600000000001</c:v>
                </c:pt>
                <c:pt idx="28">
                  <c:v>37.15</c:v>
                </c:pt>
                <c:pt idx="29">
                  <c:v>77.506</c:v>
                </c:pt>
                <c:pt idx="30">
                  <c:v>75.33</c:v>
                </c:pt>
                <c:pt idx="31">
                  <c:v>10.167</c:v>
                </c:pt>
                <c:pt idx="32">
                  <c:v>58.18</c:v>
                </c:pt>
                <c:pt idx="33">
                  <c:v>101.804</c:v>
                </c:pt>
                <c:pt idx="34">
                  <c:v>129.30799999999999</c:v>
                </c:pt>
                <c:pt idx="35">
                  <c:v>4.1230000000000002</c:v>
                </c:pt>
                <c:pt idx="36">
                  <c:v>809.65700000000004</c:v>
                </c:pt>
                <c:pt idx="37">
                  <c:v>57.551000000000002</c:v>
                </c:pt>
                <c:pt idx="38">
                  <c:v>0</c:v>
                </c:pt>
                <c:pt idx="39">
                  <c:v>8.1229999999999993</c:v>
                </c:pt>
                <c:pt idx="40">
                  <c:v>0</c:v>
                </c:pt>
                <c:pt idx="41">
                  <c:v>2.2799999999999998</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9109.393136882858</c:v>
                </c:pt>
                <c:pt idx="2">
                  <c:v>411.83925456682857</c:v>
                </c:pt>
                <c:pt idx="3">
                  <c:v>332.61421922827748</c:v>
                </c:pt>
                <c:pt idx="4">
                  <c:v>8315.7043584289822</c:v>
                </c:pt>
                <c:pt idx="5">
                  <c:v>8166.8738992244289</c:v>
                </c:pt>
                <c:pt idx="7">
                  <c:v>10039.533189623176</c:v>
                </c:pt>
                <c:pt idx="8">
                  <c:v>413.57373286247503</c:v>
                </c:pt>
                <c:pt idx="9">
                  <c:v>0</c:v>
                </c:pt>
                <c:pt idx="10">
                  <c:v>785.97464546012031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9853.8466106779633</c:v>
                </c:pt>
                <c:pt idx="4" formatCode="#,##0">
                  <c:v>8315.7043584289822</c:v>
                </c:pt>
                <c:pt idx="5" formatCode="#,##0">
                  <c:v>8166.8738992244289</c:v>
                </c:pt>
                <c:pt idx="6" formatCode="#,##0">
                  <c:v>10453.106922485651</c:v>
                </c:pt>
                <c:pt idx="10" formatCode="#,##0">
                  <c:v>785.97464546012031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6376.7070000000003</c:v>
                </c:pt>
                <c:pt idx="2" formatCode="#,##0_);[Red]\(#,##0\)">
                  <c:v>562.05999999999995</c:v>
                </c:pt>
                <c:pt idx="3" formatCode="#,##0_);[Red]\(#,##0\)">
                  <c:v>2857.2779999999998</c:v>
                </c:pt>
                <c:pt idx="4" formatCode="#,##0_);[Red]\(#,##0\)">
                  <c:v>18.050999999999998</c:v>
                </c:pt>
                <c:pt idx="5" formatCode="#,##0_);[Red]\(#,##0\)">
                  <c:v>105.71599999999999</c:v>
                </c:pt>
                <c:pt idx="6" formatCode="#,##0_);[Red]\(#,##0\)">
                  <c:v>6.27</c:v>
                </c:pt>
                <c:pt idx="7" formatCode="#,##0_);[Red]\(#,##0\)">
                  <c:v>10.574</c:v>
                </c:pt>
                <c:pt idx="8" formatCode="#,##0_);[Red]\(#,##0\)">
                  <c:v>4.8339999999999996</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6376.7070000000003</c:v>
                </c:pt>
                <c:pt idx="1">
                  <c:v>3419.3379999999997</c:v>
                </c:pt>
                <c:pt idx="4" formatCode="#,##0_);[Red]\(#,##0\)">
                  <c:v>18.050999999999998</c:v>
                </c:pt>
                <c:pt idx="5" formatCode="#,##0_);[Red]\(#,##0\)">
                  <c:v>105.71599999999999</c:v>
                </c:pt>
                <c:pt idx="6" formatCode="#,##0_);[Red]\(#,##0\)">
                  <c:v>6.27</c:v>
                </c:pt>
                <c:pt idx="7" formatCode="#,##0_);[Red]\(#,##0\)">
                  <c:v>10.574</c:v>
                </c:pt>
                <c:pt idx="8" formatCode="#,##0_);[Red]\(#,##0\)">
                  <c:v>4.8339999999999996</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埼玉県</c:v>
                </c:pt>
              </c:strCache>
            </c:strRef>
          </c:tx>
          <c:spPr>
            <a:solidFill>
              <a:srgbClr val="FF0066"/>
            </a:solidFill>
            <a:ln>
              <a:noFill/>
            </a:ln>
          </c:spPr>
          <c:invertIfNegative val="0"/>
          <c:cat>
            <c:strRef>
              <c:f>③特定事業所の現状把握!$BD$21:$BD$39</c:f>
              <c:strCache>
                <c:ptCount val="19"/>
                <c:pt idx="0">
                  <c:v>9：食料品製造業(N=92)</c:v>
                </c:pt>
                <c:pt idx="1">
                  <c:v>10：飲料・たばこ・飼料製造業(N=9)</c:v>
                </c:pt>
                <c:pt idx="2">
                  <c:v>11：繊維工業(N=4)</c:v>
                </c:pt>
                <c:pt idx="3">
                  <c:v>12：木材・木製品製造業(N=0)</c:v>
                </c:pt>
                <c:pt idx="4">
                  <c:v>13：家具・装備品製造業(N=1)</c:v>
                </c:pt>
                <c:pt idx="5">
                  <c:v>15：印刷・同関連業(N=43)</c:v>
                </c:pt>
                <c:pt idx="6">
                  <c:v>18：プラスチック製品製造業(N=33)</c:v>
                </c:pt>
                <c:pt idx="7">
                  <c:v>19：ゴム製品製造業(N=6)</c:v>
                </c:pt>
                <c:pt idx="8">
                  <c:v>20：なめし革・同製品・毛皮製造業(N=0)</c:v>
                </c:pt>
                <c:pt idx="9">
                  <c:v>23：非鉄金属製造業(N=19)</c:v>
                </c:pt>
                <c:pt idx="10">
                  <c:v>24：金属製品製造業(N=13)</c:v>
                </c:pt>
                <c:pt idx="11">
                  <c:v>25：はん用機械器具製造業(N=4)</c:v>
                </c:pt>
                <c:pt idx="12">
                  <c:v>26：生産用機械器具製造業(N=3)</c:v>
                </c:pt>
                <c:pt idx="13">
                  <c:v>27：業務用機械器具製造業(N=3)</c:v>
                </c:pt>
                <c:pt idx="14">
                  <c:v>28：電子部品等製造業(N=11)</c:v>
                </c:pt>
                <c:pt idx="15">
                  <c:v>29：電気機械器具製造業(N=14)</c:v>
                </c:pt>
                <c:pt idx="16">
                  <c:v>30：情報通信機械器具製造業(N=2)</c:v>
                </c:pt>
                <c:pt idx="17">
                  <c:v>31：輸送用機械器具製造業(N=48)</c:v>
                </c:pt>
                <c:pt idx="18">
                  <c:v>32：その他の製造業(N=4)</c:v>
                </c:pt>
              </c:strCache>
            </c:strRef>
          </c:cat>
          <c:val>
            <c:numRef>
              <c:f>③特定事業所の現状把握!$BG$21:$BG$39</c:f>
              <c:numCache>
                <c:formatCode>[=0]#,##0;[&lt;1]0.00;#,##0</c:formatCode>
                <c:ptCount val="19"/>
                <c:pt idx="0">
                  <c:v>7.4866413043478257</c:v>
                </c:pt>
                <c:pt idx="1">
                  <c:v>9.7516666666666669</c:v>
                </c:pt>
                <c:pt idx="2">
                  <c:v>6.5564999999999998</c:v>
                </c:pt>
                <c:pt idx="3">
                  <c:v>0</c:v>
                </c:pt>
                <c:pt idx="4">
                  <c:v>5.8849999999999998</c:v>
                </c:pt>
                <c:pt idx="5">
                  <c:v>8.8393953488372095</c:v>
                </c:pt>
                <c:pt idx="6">
                  <c:v>6.8898787878787884</c:v>
                </c:pt>
                <c:pt idx="7">
                  <c:v>5.2628333333333339</c:v>
                </c:pt>
                <c:pt idx="8">
                  <c:v>0</c:v>
                </c:pt>
                <c:pt idx="9">
                  <c:v>13.322736842105263</c:v>
                </c:pt>
                <c:pt idx="10">
                  <c:v>8.3012307692307683</c:v>
                </c:pt>
                <c:pt idx="11">
                  <c:v>16.13325</c:v>
                </c:pt>
                <c:pt idx="12">
                  <c:v>11.282999999999999</c:v>
                </c:pt>
                <c:pt idx="13">
                  <c:v>5.3713333333333333</c:v>
                </c:pt>
                <c:pt idx="14">
                  <c:v>12.969454545454544</c:v>
                </c:pt>
                <c:pt idx="15">
                  <c:v>9.6750714285714281</c:v>
                </c:pt>
                <c:pt idx="16">
                  <c:v>3.3849999999999998</c:v>
                </c:pt>
                <c:pt idx="17">
                  <c:v>7.9351250000000002</c:v>
                </c:pt>
                <c:pt idx="18">
                  <c:v>13.721500000000001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9：食料品製造業(N=92)</c:v>
                </c:pt>
                <c:pt idx="1">
                  <c:v>10：飲料・たばこ・飼料製造業(N=9)</c:v>
                </c:pt>
                <c:pt idx="2">
                  <c:v>11：繊維工業(N=4)</c:v>
                </c:pt>
                <c:pt idx="3">
                  <c:v>12：木材・木製品製造業(N=0)</c:v>
                </c:pt>
                <c:pt idx="4">
                  <c:v>13：家具・装備品製造業(N=1)</c:v>
                </c:pt>
                <c:pt idx="5">
                  <c:v>15：印刷・同関連業(N=43)</c:v>
                </c:pt>
                <c:pt idx="6">
                  <c:v>18：プラスチック製品製造業(N=33)</c:v>
                </c:pt>
                <c:pt idx="7">
                  <c:v>19：ゴム製品製造業(N=6)</c:v>
                </c:pt>
                <c:pt idx="8">
                  <c:v>20：なめし革・同製品・毛皮製造業(N=0)</c:v>
                </c:pt>
                <c:pt idx="9">
                  <c:v>23：非鉄金属製造業(N=19)</c:v>
                </c:pt>
                <c:pt idx="10">
                  <c:v>24：金属製品製造業(N=13)</c:v>
                </c:pt>
                <c:pt idx="11">
                  <c:v>25：はん用機械器具製造業(N=4)</c:v>
                </c:pt>
                <c:pt idx="12">
                  <c:v>26：生産用機械器具製造業(N=3)</c:v>
                </c:pt>
                <c:pt idx="13">
                  <c:v>27：業務用機械器具製造業(N=3)</c:v>
                </c:pt>
                <c:pt idx="14">
                  <c:v>28：電子部品等製造業(N=11)</c:v>
                </c:pt>
                <c:pt idx="15">
                  <c:v>29：電気機械器具製造業(N=14)</c:v>
                </c:pt>
                <c:pt idx="16">
                  <c:v>30：情報通信機械器具製造業(N=2)</c:v>
                </c:pt>
                <c:pt idx="17">
                  <c:v>31：輸送用機械器具製造業(N=48)</c:v>
                </c:pt>
                <c:pt idx="18">
                  <c:v>32：その他の製造業(N=4)</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埼玉県</c:v>
                </c:pt>
              </c:strCache>
            </c:strRef>
          </c:tx>
          <c:spPr>
            <a:solidFill>
              <a:srgbClr val="FF0066"/>
            </a:solidFill>
            <a:ln>
              <a:noFill/>
            </a:ln>
          </c:spPr>
          <c:invertIfNegative val="0"/>
          <c:cat>
            <c:strRef>
              <c:f>③特定事業所の現状把握!$BD$40:$BD$53</c:f>
              <c:strCache>
                <c:ptCount val="14"/>
                <c:pt idx="0">
                  <c:v>F：電気・ガス・熱供給・水道業(N=18)</c:v>
                </c:pt>
                <c:pt idx="1">
                  <c:v>G：情報通信業(N=17)</c:v>
                </c:pt>
                <c:pt idx="2">
                  <c:v>H：運輸業，郵便業(N=10)</c:v>
                </c:pt>
                <c:pt idx="3">
                  <c:v>I：卸売業，小売業(N=39)</c:v>
                </c:pt>
                <c:pt idx="4">
                  <c:v>J：金融業，保険業(N=8)</c:v>
                </c:pt>
                <c:pt idx="5">
                  <c:v>K：不動産業，物品賃貸業(N=18)</c:v>
                </c:pt>
                <c:pt idx="6">
                  <c:v>L：学術研究,専門･技術ｻｰﾋﾞｽ業(N=1)</c:v>
                </c:pt>
                <c:pt idx="7">
                  <c:v>M：宿泊業，飲食サービス業(N=3)</c:v>
                </c:pt>
                <c:pt idx="8">
                  <c:v>N：生活関連ｻｰﾋﾞｽ業,娯楽業(N=12)</c:v>
                </c:pt>
                <c:pt idx="9">
                  <c:v>O：教育，学習支援業(N=15)</c:v>
                </c:pt>
                <c:pt idx="10">
                  <c:v>P：医療，福祉(N=23)</c:v>
                </c:pt>
                <c:pt idx="11">
                  <c:v>Q：複合サービス事業(N=1)</c:v>
                </c:pt>
                <c:pt idx="12">
                  <c:v>R：ｻｰﾋﾞｽ業(他に分類されない)(N=28)</c:v>
                </c:pt>
                <c:pt idx="13">
                  <c:v>S：公務(N=10)</c:v>
                </c:pt>
              </c:strCache>
            </c:strRef>
          </c:cat>
          <c:val>
            <c:numRef>
              <c:f>③特定事業所の現状把握!$BG$40:$BG$53</c:f>
              <c:numCache>
                <c:formatCode>[=0]#,##0;[&lt;1]0.00;#,##0</c:formatCode>
                <c:ptCount val="14"/>
                <c:pt idx="0">
                  <c:v>25.712833333333336</c:v>
                </c:pt>
                <c:pt idx="1">
                  <c:v>5.8277647058823527</c:v>
                </c:pt>
                <c:pt idx="2">
                  <c:v>3.4956000000000005</c:v>
                </c:pt>
                <c:pt idx="3">
                  <c:v>3.7242564102564106</c:v>
                </c:pt>
                <c:pt idx="4">
                  <c:v>4.6437499999999998</c:v>
                </c:pt>
                <c:pt idx="5">
                  <c:v>4.3058888888888891</c:v>
                </c:pt>
                <c:pt idx="6">
                  <c:v>75.33</c:v>
                </c:pt>
                <c:pt idx="7">
                  <c:v>3.3889999999999998</c:v>
                </c:pt>
                <c:pt idx="8">
                  <c:v>4.8483333333333336</c:v>
                </c:pt>
                <c:pt idx="9">
                  <c:v>6.7869333333333337</c:v>
                </c:pt>
                <c:pt idx="10">
                  <c:v>5.6220869565217386</c:v>
                </c:pt>
                <c:pt idx="11">
                  <c:v>4.1230000000000002</c:v>
                </c:pt>
                <c:pt idx="12">
                  <c:v>28.916321428571429</c:v>
                </c:pt>
                <c:pt idx="13">
                  <c:v>5.7551000000000005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F：電気・ガス・熱供給・水道業(N=18)</c:v>
                </c:pt>
                <c:pt idx="1">
                  <c:v>G：情報通信業(N=17)</c:v>
                </c:pt>
                <c:pt idx="2">
                  <c:v>H：運輸業，郵便業(N=10)</c:v>
                </c:pt>
                <c:pt idx="3">
                  <c:v>I：卸売業，小売業(N=39)</c:v>
                </c:pt>
                <c:pt idx="4">
                  <c:v>J：金融業，保険業(N=8)</c:v>
                </c:pt>
                <c:pt idx="5">
                  <c:v>K：不動産業，物品賃貸業(N=18)</c:v>
                </c:pt>
                <c:pt idx="6">
                  <c:v>L：学術研究,専門･技術ｻｰﾋﾞｽ業(N=1)</c:v>
                </c:pt>
                <c:pt idx="7">
                  <c:v>M：宿泊業，飲食サービス業(N=3)</c:v>
                </c:pt>
                <c:pt idx="8">
                  <c:v>N：生活関連ｻｰﾋﾞｽ業,娯楽業(N=12)</c:v>
                </c:pt>
                <c:pt idx="9">
                  <c:v>O：教育，学習支援業(N=15)</c:v>
                </c:pt>
                <c:pt idx="10">
                  <c:v>P：医療，福祉(N=23)</c:v>
                </c:pt>
                <c:pt idx="11">
                  <c:v>Q：複合サービス事業(N=1)</c:v>
                </c:pt>
                <c:pt idx="12">
                  <c:v>R：ｻｰﾋﾞｽ業(他に分類されない)(N=28)</c:v>
                </c:pt>
                <c:pt idx="13">
                  <c:v>S：公務(N=10)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埼玉県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熱供給業(N=1)</c:v>
                </c:pt>
              </c:strCache>
            </c:strRef>
          </c:cat>
          <c:val>
            <c:numRef>
              <c:f>③特定事業所の現状把握!$BG$54:$BG$57</c:f>
              <c:numCache>
                <c:formatCode>[=0]#,##0;[&lt;1]0.00;#,##0</c:formatCode>
                <c:ptCount val="4"/>
                <c:pt idx="0">
                  <c:v>0</c:v>
                </c:pt>
                <c:pt idx="1">
                  <c:v>4.0614999999999997</c:v>
                </c:pt>
                <c:pt idx="2">
                  <c:v>0</c:v>
                </c:pt>
                <c:pt idx="3">
                  <c:v>2.2799999999999998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埼玉県</c:v>
                </c:pt>
              </c:strCache>
            </c:strRef>
          </c:tx>
          <c:spPr>
            <a:solidFill>
              <a:srgbClr val="FF0066"/>
            </a:solidFill>
            <a:ln>
              <a:noFill/>
            </a:ln>
          </c:spPr>
          <c:invertIfNegative val="0"/>
          <c:cat>
            <c:strRef>
              <c:f>③特定事業所の現状把握!$BD$16:$BD$20</c:f>
              <c:strCache>
                <c:ptCount val="5"/>
                <c:pt idx="0">
                  <c:v>14：パルプ・紙・紙加工品製造業(N=22)</c:v>
                </c:pt>
                <c:pt idx="1">
                  <c:v>16：化学工業(N=46)</c:v>
                </c:pt>
                <c:pt idx="2">
                  <c:v>17：石油製品・石炭製品製造業(N=9)</c:v>
                </c:pt>
                <c:pt idx="3">
                  <c:v>21：窯業・土石製品製造業(N=15)</c:v>
                </c:pt>
                <c:pt idx="4">
                  <c:v>22：鉄鋼業(N=17)</c:v>
                </c:pt>
              </c:strCache>
            </c:strRef>
          </c:cat>
          <c:val>
            <c:numRef>
              <c:f>③特定事業所の現状把握!$BG$16:$BG$20</c:f>
              <c:numCache>
                <c:formatCode>[=0]#,##0;[&lt;1]0.00;#,##0</c:formatCode>
                <c:ptCount val="5"/>
                <c:pt idx="0">
                  <c:v>27.310545454545455</c:v>
                </c:pt>
                <c:pt idx="1">
                  <c:v>6.8546739130434782</c:v>
                </c:pt>
                <c:pt idx="2">
                  <c:v>4.5572222222222223</c:v>
                </c:pt>
                <c:pt idx="3">
                  <c:v>248.79406666666668</c:v>
                </c:pt>
                <c:pt idx="4">
                  <c:v>27.40664705882353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14：パルプ・紙・紙加工品製造業(N=22)</c:v>
                </c:pt>
                <c:pt idx="1">
                  <c:v>16：化学工業(N=46)</c:v>
                </c:pt>
                <c:pt idx="2">
                  <c:v>17：石油製品・石炭製品製造業(N=9)</c:v>
                </c:pt>
                <c:pt idx="3">
                  <c:v>21：窯業・土石製品製造業(N=15)</c:v>
                </c:pt>
                <c:pt idx="4">
                  <c:v>22：鉄鋼業(N=17)</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2,122,402</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814286.17000019294</c:v>
                </c:pt>
                <c:pt idx="1">
                  <c:v>1233359.4999999872</c:v>
                </c:pt>
                <c:pt idx="2">
                  <c:v>0</c:v>
                </c:pt>
                <c:pt idx="3">
                  <c:v>28993.599999999999</c:v>
                </c:pt>
                <c:pt idx="4">
                  <c:v>0</c:v>
                </c:pt>
                <c:pt idx="5">
                  <c:v>45762.976999999999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3,081,777</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977241.11834063148</c:v>
                </c:pt>
                <c:pt idx="1">
                  <c:v>1631438.612219983</c:v>
                </c:pt>
                <c:pt idx="2">
                  <c:v>0</c:v>
                </c:pt>
                <c:pt idx="3">
                  <c:v>152390.3616</c:v>
                </c:pt>
                <c:pt idx="4">
                  <c:v>0</c:v>
                </c:pt>
                <c:pt idx="5">
                  <c:v>320706.94281599997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4,317</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埼玉県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1342.2596657400002</c:v>
                </c:pt>
                <c:pt idx="1">
                  <c:v>5.2825983839999999</c:v>
                </c:pt>
                <c:pt idx="2">
                  <c:v>1.8100151639999991</c:v>
                </c:pt>
                <c:pt idx="3">
                  <c:v>0.36821433600000003</c:v>
                </c:pt>
                <c:pt idx="4">
                  <c:v>490.4669189999999</c:v>
                </c:pt>
                <c:pt idx="5">
                  <c:v>2477.0987426400002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27,189,594</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埼玉県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27092843.000000004</c:v>
                </c:pt>
                <c:pt idx="1">
                  <c:v>85800.000000000015</c:v>
                </c:pt>
                <c:pt idx="2">
                  <c:v>9281.9999999999982</c:v>
                </c:pt>
                <c:pt idx="3">
                  <c:v>1668.9999999999993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44972.5</c:v>
                </c:pt>
                <c:pt idx="1">
                  <c:v>47184.5</c:v>
                </c:pt>
                <c:pt idx="2">
                  <c:v>48022.453999999998</c:v>
                </c:pt>
                <c:pt idx="3">
                  <c:v>49215.883999999998</c:v>
                </c:pt>
                <c:pt idx="4">
                  <c:v>49615.983999999997</c:v>
                </c:pt>
                <c:pt idx="5">
                  <c:v>51779.883999999998</c:v>
                </c:pt>
                <c:pt idx="6">
                  <c:v>56240.883999999998</c:v>
                </c:pt>
                <c:pt idx="7">
                  <c:v>41011.883999999998</c:v>
                </c:pt>
                <c:pt idx="8">
                  <c:v>45762.976999999999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9079.9</c:v>
                </c:pt>
                <c:pt idx="1">
                  <c:v>9142.9</c:v>
                </c:pt>
                <c:pt idx="2">
                  <c:v>17042.900000000001</c:v>
                </c:pt>
                <c:pt idx="3">
                  <c:v>17043</c:v>
                </c:pt>
                <c:pt idx="4">
                  <c:v>17042.900000000001</c:v>
                </c:pt>
                <c:pt idx="5">
                  <c:v>28943.7</c:v>
                </c:pt>
                <c:pt idx="6">
                  <c:v>28993.599999999999</c:v>
                </c:pt>
                <c:pt idx="7">
                  <c:v>28993.599999999999</c:v>
                </c:pt>
                <c:pt idx="8">
                  <c:v>28993.599999999999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594815.70000000019</c:v>
                </c:pt>
                <c:pt idx="1">
                  <c:v>727789.10000000033</c:v>
                </c:pt>
                <c:pt idx="2">
                  <c:v>821409.9</c:v>
                </c:pt>
                <c:pt idx="3">
                  <c:v>912719.1</c:v>
                </c:pt>
                <c:pt idx="4">
                  <c:v>988562.90000000026</c:v>
                </c:pt>
                <c:pt idx="5">
                  <c:v>1072794.8</c:v>
                </c:pt>
                <c:pt idx="6">
                  <c:v>1161891.5999999901</c:v>
                </c:pt>
                <c:pt idx="7">
                  <c:v>1206589.5999999892</c:v>
                </c:pt>
                <c:pt idx="8">
                  <c:v>1233359.4999999872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399555.20000000013</c:v>
                </c:pt>
                <c:pt idx="1">
                  <c:v>443188.80000000022</c:v>
                </c:pt>
                <c:pt idx="2">
                  <c:v>480154.00000000012</c:v>
                </c:pt>
                <c:pt idx="3">
                  <c:v>571662.22000000556</c:v>
                </c:pt>
                <c:pt idx="4">
                  <c:v>562705.7699999999</c:v>
                </c:pt>
                <c:pt idx="5">
                  <c:v>603921.97000000032</c:v>
                </c:pt>
                <c:pt idx="6">
                  <c:v>700002.37000009092</c:v>
                </c:pt>
                <c:pt idx="7">
                  <c:v>760457.3700001369</c:v>
                </c:pt>
                <c:pt idx="8">
                  <c:v>814286.17000019294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3.9891057159484086E-2</c:v>
                </c:pt>
                <c:pt idx="1">
                  <c:v>4.9927083071568443E-2</c:v>
                </c:pt>
                <c:pt idx="2">
                  <c:v>5.3643654679619783E-2</c:v>
                </c:pt>
                <c:pt idx="3">
                  <c:v>5.9919180849238911E-2</c:v>
                </c:pt>
                <c:pt idx="4">
                  <c:v>6.6090894823544077E-2</c:v>
                </c:pt>
                <c:pt idx="5">
                  <c:v>7.0753400340794734E-2</c:v>
                </c:pt>
                <c:pt idx="6">
                  <c:v>7.8757701504457683E-2</c:v>
                </c:pt>
                <c:pt idx="7">
                  <c:v>7.8995108821095367E-2</c:v>
                </c:pt>
                <c:pt idx="8">
                  <c:v>8.2566651684254699E-2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9333.5309826931498</c:v>
                </c:pt>
                <c:pt idx="2">
                  <c:v>400.29035260823213</c:v>
                </c:pt>
                <c:pt idx="3">
                  <c:v>241.96882112683369</c:v>
                </c:pt>
                <c:pt idx="4">
                  <c:v>10221.229122944889</c:v>
                </c:pt>
                <c:pt idx="5">
                  <c:v>11158.917581400139</c:v>
                </c:pt>
                <c:pt idx="7">
                  <c:v>9290.0522122325892</c:v>
                </c:pt>
                <c:pt idx="8">
                  <c:v>563.82806294977502</c:v>
                </c:pt>
                <c:pt idx="9">
                  <c:v>0</c:v>
                </c:pt>
                <c:pt idx="10">
                  <c:v>808.38699044716952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9975.7901564282147</c:v>
                </c:pt>
                <c:pt idx="4" formatCode="#,##0">
                  <c:v>10221.229122944889</c:v>
                </c:pt>
                <c:pt idx="5" formatCode="#,##0">
                  <c:v>11158.917581400139</c:v>
                </c:pt>
                <c:pt idx="6" formatCode="#,##0">
                  <c:v>9853.8802751823641</c:v>
                </c:pt>
                <c:pt idx="10" formatCode="#,##0">
                  <c:v>808.38699044716952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103672</c:v>
                </c:pt>
                <c:pt idx="1">
                  <c:v>113317</c:v>
                </c:pt>
                <c:pt idx="2">
                  <c:v>121320</c:v>
                </c:pt>
                <c:pt idx="3">
                  <c:v>144307</c:v>
                </c:pt>
                <c:pt idx="4">
                  <c:v>139146</c:v>
                </c:pt>
                <c:pt idx="5">
                  <c:v>147553</c:v>
                </c:pt>
                <c:pt idx="6">
                  <c:v>170332</c:v>
                </c:pt>
                <c:pt idx="7">
                  <c:v>182378</c:v>
                </c:pt>
                <c:pt idx="8">
                  <c:v>193484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37324718.540867068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3081777.0349766146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37492235.934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37284990.715000004</c:v>
                </c:pt>
                <c:pt idx="1">
                  <c:v>146738.84400000001</c:v>
                </c:pt>
                <c:pt idx="2">
                  <c:v>50278.198999999979</c:v>
                </c:pt>
                <c:pt idx="3">
                  <c:v>10228.175999999999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2608679.7305606147</c:v>
                </c:pt>
                <c:pt idx="1">
                  <c:v>0</c:v>
                </c:pt>
                <c:pt idx="2">
                  <c:v>152390.3616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6646.3683827529821</c:v>
                </c:pt>
                <c:pt idx="2">
                  <c:v>373.52493858685392</c:v>
                </c:pt>
                <c:pt idx="3">
                  <c:v>267.36484561337704</c:v>
                </c:pt>
                <c:pt idx="4">
                  <c:v>7978.5422662492056</c:v>
                </c:pt>
                <c:pt idx="5">
                  <c:v>8751.5815913629795</c:v>
                </c:pt>
                <c:pt idx="7">
                  <c:v>8108.8572920809693</c:v>
                </c:pt>
                <c:pt idx="8">
                  <c:v>434.52036798927674</c:v>
                </c:pt>
                <c:pt idx="9">
                  <c:v>0</c:v>
                </c:pt>
                <c:pt idx="10">
                  <c:v>810.72879639389134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7287.2581669532128</c:v>
                </c:pt>
                <c:pt idx="4">
                  <c:v>7978.5422662492056</c:v>
                </c:pt>
                <c:pt idx="5">
                  <c:v>8751.5815913629795</c:v>
                </c:pt>
                <c:pt idx="6">
                  <c:v>8543.3776600702458</c:v>
                </c:pt>
                <c:pt idx="10">
                  <c:v>810.72879639389134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埼玉県</c:v>
                </c:pt>
              </c:strCache>
            </c:strRef>
          </c:cat>
          <c:val>
            <c:numRef>
              <c:f>①CO2排出量の現状把握!$AX$43:$AX$45</c:f>
              <c:numCache>
                <c:formatCode>0%</c:formatCode>
                <c:ptCount val="3"/>
                <c:pt idx="0">
                  <c:v>0.42072759503743129</c:v>
                </c:pt>
                <c:pt idx="1">
                  <c:v>0.218367789350953</c:v>
                </c:pt>
                <c:pt idx="2">
                  <c:v>0.218367789350953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埼玉県</c:v>
                </c:pt>
              </c:strCache>
            </c:strRef>
          </c:cat>
          <c:val>
            <c:numRef>
              <c:f>①CO2排出量の現状把握!$AY$43:$AY$45</c:f>
              <c:numCache>
                <c:formatCode>0%</c:formatCode>
                <c:ptCount val="3"/>
                <c:pt idx="0">
                  <c:v>0.19118662390594171</c:v>
                </c:pt>
                <c:pt idx="1">
                  <c:v>0.23908260102886067</c:v>
                </c:pt>
                <c:pt idx="2">
                  <c:v>0.23908260102886067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埼玉県</c:v>
                </c:pt>
              </c:strCache>
            </c:strRef>
          </c:cat>
          <c:val>
            <c:numRef>
              <c:f>①CO2排出量の現状把握!$AZ$43:$AZ$45</c:f>
              <c:numCache>
                <c:formatCode>0%</c:formatCode>
                <c:ptCount val="3"/>
                <c:pt idx="0">
                  <c:v>0.18034974026133399</c:v>
                </c:pt>
                <c:pt idx="1">
                  <c:v>0.26224726524673692</c:v>
                </c:pt>
                <c:pt idx="2">
                  <c:v>0.26224726524673692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埼玉県</c:v>
                </c:pt>
              </c:strCache>
            </c:strRef>
          </c:cat>
          <c:val>
            <c:numRef>
              <c:f>①CO2排出量の現状把握!$BA$43:$BA$45</c:f>
              <c:numCache>
                <c:formatCode>0%</c:formatCode>
                <c:ptCount val="3"/>
                <c:pt idx="0">
                  <c:v>0.19226168778726088</c:v>
                </c:pt>
                <c:pt idx="1">
                  <c:v>0.25600828878001175</c:v>
                </c:pt>
                <c:pt idx="2">
                  <c:v>0.25600828878001175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埼玉県</c:v>
                </c:pt>
              </c:strCache>
            </c:strRef>
          </c:cat>
          <c:val>
            <c:numRef>
              <c:f>①CO2排出量の現状把握!$BB$43:$BB$45</c:f>
              <c:numCache>
                <c:formatCode>0%</c:formatCode>
                <c:ptCount val="3"/>
                <c:pt idx="0">
                  <c:v>1.5474353008032191E-2</c:v>
                </c:pt>
                <c:pt idx="1">
                  <c:v>2.4294055593437516E-2</c:v>
                </c:pt>
                <c:pt idx="2">
                  <c:v>2.4294055593437516E-2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2070264</c:v>
                </c:pt>
                <c:pt idx="1">
                  <c:v>2070264</c:v>
                </c:pt>
                <c:pt idx="2">
                  <c:v>2070264</c:v>
                </c:pt>
                <c:pt idx="3">
                  <c:v>2070264</c:v>
                </c:pt>
                <c:pt idx="4">
                  <c:v>2070264</c:v>
                </c:pt>
                <c:pt idx="5">
                  <c:v>2105768</c:v>
                </c:pt>
                <c:pt idx="6">
                  <c:v>2105768</c:v>
                </c:pt>
                <c:pt idx="7">
                  <c:v>2105768</c:v>
                </c:pt>
                <c:pt idx="8">
                  <c:v>2105768</c:v>
                </c:pt>
                <c:pt idx="9">
                  <c:v>2105768</c:v>
                </c:pt>
                <c:pt idx="10">
                  <c:v>2105768</c:v>
                </c:pt>
                <c:pt idx="11">
                  <c:v>2160841</c:v>
                </c:pt>
                <c:pt idx="12">
                  <c:v>2160841</c:v>
                </c:pt>
                <c:pt idx="13">
                  <c:v>2160841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756.37651417746747</c:v>
                </c:pt>
                <c:pt idx="1">
                  <c:v>758.3127703587171</c:v>
                </c:pt>
                <c:pt idx="2">
                  <c:v>809.87373245510867</c:v>
                </c:pt>
                <c:pt idx="3">
                  <c:v>825.8924241099478</c:v>
                </c:pt>
                <c:pt idx="4">
                  <c:v>808.38699044716941</c:v>
                </c:pt>
                <c:pt idx="5">
                  <c:v>865.23918104452855</c:v>
                </c:pt>
                <c:pt idx="6">
                  <c:v>836.71769198381423</c:v>
                </c:pt>
                <c:pt idx="7">
                  <c:v>826.56527397648574</c:v>
                </c:pt>
                <c:pt idx="8">
                  <c:v>811.34817308889035</c:v>
                </c:pt>
                <c:pt idx="9">
                  <c:v>826.53218260538245</c:v>
                </c:pt>
                <c:pt idx="10">
                  <c:v>831.1626643389759</c:v>
                </c:pt>
                <c:pt idx="11">
                  <c:v>828.55727888091781</c:v>
                </c:pt>
                <c:pt idx="12">
                  <c:v>826.38992055120491</c:v>
                </c:pt>
                <c:pt idx="13">
                  <c:v>810.72879639389134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7123084</c:v>
                </c:pt>
                <c:pt idx="1">
                  <c:v>7140929</c:v>
                </c:pt>
                <c:pt idx="2">
                  <c:v>7149503</c:v>
                </c:pt>
                <c:pt idx="3">
                  <c:v>7272304</c:v>
                </c:pt>
                <c:pt idx="4">
                  <c:v>7288848</c:v>
                </c:pt>
                <c:pt idx="5">
                  <c:v>7304896</c:v>
                </c:pt>
                <c:pt idx="6">
                  <c:v>7323413</c:v>
                </c:pt>
                <c:pt idx="7">
                  <c:v>7343807</c:v>
                </c:pt>
                <c:pt idx="8">
                  <c:v>7363011</c:v>
                </c:pt>
                <c:pt idx="9">
                  <c:v>7377288</c:v>
                </c:pt>
                <c:pt idx="10">
                  <c:v>7390054</c:v>
                </c:pt>
                <c:pt idx="11">
                  <c:v>7393849</c:v>
                </c:pt>
                <c:pt idx="12">
                  <c:v>7385848</c:v>
                </c:pt>
                <c:pt idx="13">
                  <c:v>7381035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埼玉県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1822</v>
      </c>
      <c r="B9" s="77">
        <v>1</v>
      </c>
      <c r="C9" s="77">
        <v>1</v>
      </c>
      <c r="D9" s="77">
        <v>1</v>
      </c>
      <c r="E9" s="77">
        <v>1990</v>
      </c>
      <c r="F9" s="77" t="s">
        <v>788</v>
      </c>
      <c r="G9" s="1017" t="s">
        <v>1577</v>
      </c>
      <c r="H9" s="77" t="s">
        <v>1578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1823</v>
      </c>
      <c r="B10" s="77">
        <v>2</v>
      </c>
      <c r="C10" s="77">
        <v>2</v>
      </c>
      <c r="D10" s="77">
        <v>1</v>
      </c>
      <c r="E10" s="77">
        <v>2005</v>
      </c>
      <c r="F10" s="77" t="s">
        <v>790</v>
      </c>
      <c r="G10" s="1017" t="s">
        <v>1577</v>
      </c>
      <c r="H10" s="77" t="s">
        <v>1578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1824</v>
      </c>
      <c r="B11" s="77">
        <v>3</v>
      </c>
      <c r="C11" s="77">
        <v>3</v>
      </c>
      <c r="D11" s="77">
        <v>1</v>
      </c>
      <c r="E11" s="77">
        <v>2006</v>
      </c>
      <c r="F11" s="77" t="s">
        <v>791</v>
      </c>
      <c r="G11" s="1017" t="s">
        <v>1577</v>
      </c>
      <c r="H11" s="77" t="s">
        <v>1578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1825</v>
      </c>
      <c r="B12" s="77">
        <v>4</v>
      </c>
      <c r="C12" s="77">
        <v>4</v>
      </c>
      <c r="D12" s="77">
        <v>1</v>
      </c>
      <c r="E12" s="77">
        <v>2007</v>
      </c>
      <c r="F12" s="77" t="s">
        <v>792</v>
      </c>
      <c r="G12" s="1017" t="s">
        <v>1577</v>
      </c>
      <c r="H12" s="77" t="s">
        <v>1578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1826</v>
      </c>
      <c r="B13" s="77">
        <v>5</v>
      </c>
      <c r="C13" s="77">
        <v>5</v>
      </c>
      <c r="D13" s="77">
        <v>1</v>
      </c>
      <c r="E13" s="77">
        <v>2008</v>
      </c>
      <c r="F13" s="77" t="s">
        <v>793</v>
      </c>
      <c r="G13" s="1017" t="s">
        <v>1577</v>
      </c>
      <c r="H13" s="77" t="s">
        <v>1578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1827</v>
      </c>
      <c r="B14" s="77">
        <v>6</v>
      </c>
      <c r="C14" s="77">
        <v>6</v>
      </c>
      <c r="D14" s="77">
        <v>1</v>
      </c>
      <c r="E14" s="77">
        <v>2009</v>
      </c>
      <c r="F14" s="77" t="s">
        <v>177</v>
      </c>
      <c r="G14" s="1017" t="s">
        <v>1577</v>
      </c>
      <c r="H14" s="77" t="s">
        <v>1578</v>
      </c>
      <c r="I14" s="1018"/>
      <c r="J14" s="80">
        <v>0</v>
      </c>
      <c r="K14" s="80">
        <v>0</v>
      </c>
      <c r="L14" s="80">
        <v>0</v>
      </c>
      <c r="M14" s="80">
        <v>0</v>
      </c>
      <c r="N14" s="80">
        <v>25.97</v>
      </c>
      <c r="O14" s="80">
        <v>0</v>
      </c>
      <c r="P14" s="80">
        <v>0</v>
      </c>
      <c r="Q14" s="80">
        <v>0</v>
      </c>
      <c r="R14" s="80">
        <v>491.101</v>
      </c>
      <c r="S14" s="80">
        <v>69.88</v>
      </c>
      <c r="T14" s="80">
        <v>26.96</v>
      </c>
      <c r="U14" s="80">
        <v>0</v>
      </c>
      <c r="V14" s="80">
        <v>4.93</v>
      </c>
      <c r="W14" s="80">
        <v>575.73500000000001</v>
      </c>
      <c r="X14" s="80">
        <v>520.17999999999995</v>
      </c>
      <c r="Y14" s="80">
        <v>268.03699999999998</v>
      </c>
      <c r="Z14" s="80">
        <v>64.858000000000004</v>
      </c>
      <c r="AA14" s="80">
        <v>258.91899999999998</v>
      </c>
      <c r="AB14" s="80">
        <v>54.78</v>
      </c>
      <c r="AC14" s="80">
        <v>0</v>
      </c>
      <c r="AD14" s="80">
        <v>3745.02</v>
      </c>
      <c r="AE14" s="80">
        <v>557.88300000000004</v>
      </c>
      <c r="AF14" s="80">
        <v>323.25099999999998</v>
      </c>
      <c r="AG14" s="80">
        <v>131.96</v>
      </c>
      <c r="AH14" s="80">
        <v>37.76</v>
      </c>
      <c r="AI14" s="80">
        <v>45.44</v>
      </c>
      <c r="AJ14" s="80">
        <v>21.47</v>
      </c>
      <c r="AK14" s="80">
        <v>257.18299999999999</v>
      </c>
      <c r="AL14" s="80">
        <v>117.46</v>
      </c>
      <c r="AM14" s="80">
        <v>21.06</v>
      </c>
      <c r="AN14" s="80">
        <v>434.47199999999998</v>
      </c>
      <c r="AO14" s="80">
        <v>61.555</v>
      </c>
      <c r="AP14" s="80">
        <v>8.0000000000000002E-3</v>
      </c>
      <c r="AQ14" s="80">
        <v>0</v>
      </c>
      <c r="AR14" s="80">
        <v>1.29</v>
      </c>
      <c r="AS14" s="80">
        <v>214.19</v>
      </c>
      <c r="AT14" s="80">
        <v>26.15</v>
      </c>
      <c r="AU14" s="80">
        <v>4.12</v>
      </c>
      <c r="AV14" s="80">
        <v>33.561</v>
      </c>
      <c r="AW14" s="80">
        <v>0</v>
      </c>
      <c r="AX14" s="80">
        <v>0</v>
      </c>
      <c r="AY14" s="80">
        <v>0</v>
      </c>
      <c r="AZ14" s="80">
        <v>0</v>
      </c>
      <c r="BA14" s="80">
        <v>2.74</v>
      </c>
      <c r="BB14" s="80">
        <v>0</v>
      </c>
      <c r="BC14" s="80">
        <v>0</v>
      </c>
      <c r="BD14" s="80">
        <v>6</v>
      </c>
      <c r="BE14" s="80">
        <v>6.29</v>
      </c>
      <c r="BF14" s="80">
        <v>0</v>
      </c>
      <c r="BG14" s="80">
        <v>0</v>
      </c>
      <c r="BH14" s="80">
        <v>0</v>
      </c>
      <c r="BI14" s="80">
        <v>7.181</v>
      </c>
      <c r="BJ14" s="80">
        <v>0</v>
      </c>
      <c r="BK14" s="80">
        <v>0</v>
      </c>
      <c r="BL14" s="80">
        <v>4.2699999999999996</v>
      </c>
      <c r="BM14" s="80">
        <v>249.13399999999999</v>
      </c>
      <c r="BN14" s="80">
        <v>0</v>
      </c>
      <c r="BO14" s="80">
        <v>3.35</v>
      </c>
      <c r="BP14" s="80">
        <v>0</v>
      </c>
      <c r="BQ14" s="80">
        <v>3.2</v>
      </c>
      <c r="BR14" s="80">
        <v>0</v>
      </c>
      <c r="BS14" s="80">
        <v>9.2319999999999993</v>
      </c>
      <c r="BT14" s="80">
        <v>0</v>
      </c>
      <c r="BU14" s="80">
        <v>5.04</v>
      </c>
      <c r="BV14" s="80">
        <v>0</v>
      </c>
      <c r="BW14" s="80">
        <v>0</v>
      </c>
      <c r="BX14" s="80">
        <v>14.544</v>
      </c>
      <c r="BY14" s="80">
        <v>0</v>
      </c>
      <c r="BZ14" s="80">
        <v>83.819000000000003</v>
      </c>
      <c r="CA14" s="80">
        <v>0</v>
      </c>
      <c r="CB14" s="80">
        <v>87.278999999999996</v>
      </c>
      <c r="CC14" s="80">
        <v>0</v>
      </c>
      <c r="CD14" s="80">
        <v>0</v>
      </c>
      <c r="CE14" s="80">
        <v>0</v>
      </c>
      <c r="CF14" s="80">
        <v>13.37</v>
      </c>
      <c r="CG14" s="80">
        <v>0</v>
      </c>
      <c r="CH14" s="80">
        <v>0</v>
      </c>
      <c r="CI14" s="80">
        <v>17.367000000000001</v>
      </c>
      <c r="CJ14" s="80">
        <v>0</v>
      </c>
      <c r="CK14" s="80">
        <v>22.14</v>
      </c>
      <c r="CL14" s="80">
        <v>89.350999999999999</v>
      </c>
      <c r="CM14" s="80">
        <v>26.48</v>
      </c>
      <c r="CN14" s="80">
        <v>92.210999999999999</v>
      </c>
      <c r="CO14" s="80">
        <v>0</v>
      </c>
      <c r="CP14" s="80">
        <v>2.98</v>
      </c>
      <c r="CQ14" s="80">
        <v>0</v>
      </c>
      <c r="CR14" s="80">
        <v>0</v>
      </c>
      <c r="CS14" s="80">
        <v>590.21199999999999</v>
      </c>
      <c r="CT14" s="80">
        <v>0</v>
      </c>
      <c r="CU14" s="80">
        <v>0</v>
      </c>
      <c r="CV14" s="80">
        <v>0</v>
      </c>
      <c r="CW14" s="80">
        <v>0</v>
      </c>
      <c r="CX14" s="80">
        <v>0</v>
      </c>
      <c r="CY14" s="80">
        <v>0</v>
      </c>
      <c r="CZ14" s="80">
        <v>0</v>
      </c>
      <c r="DA14" s="80">
        <v>0</v>
      </c>
      <c r="DB14" s="80">
        <v>40.130000000000003</v>
      </c>
      <c r="DC14" s="80">
        <v>9.9529999999999994</v>
      </c>
      <c r="DD14" s="80">
        <v>0</v>
      </c>
      <c r="DE14" s="80">
        <v>0</v>
      </c>
      <c r="DF14" s="80">
        <v>0</v>
      </c>
      <c r="DG14" s="80">
        <v>8.0000000000000002E-3</v>
      </c>
      <c r="DH14" s="80">
        <v>0</v>
      </c>
      <c r="DI14" s="80">
        <v>0</v>
      </c>
      <c r="DJ14" s="80">
        <v>1.29</v>
      </c>
      <c r="DK14" s="80">
        <v>0</v>
      </c>
      <c r="DL14" s="80">
        <v>0</v>
      </c>
      <c r="DM14" s="80">
        <v>0</v>
      </c>
      <c r="DN14" s="80">
        <v>0</v>
      </c>
      <c r="DO14" s="80">
        <v>25.97</v>
      </c>
      <c r="DP14" s="80">
        <v>0</v>
      </c>
      <c r="DQ14" s="80">
        <v>0</v>
      </c>
      <c r="DR14" s="80">
        <v>0</v>
      </c>
      <c r="DS14" s="80">
        <v>491.101</v>
      </c>
      <c r="DT14" s="80">
        <v>69.88</v>
      </c>
      <c r="DU14" s="80">
        <v>26.96</v>
      </c>
      <c r="DV14" s="80">
        <v>0</v>
      </c>
      <c r="DW14" s="80">
        <v>4.93</v>
      </c>
      <c r="DX14" s="80">
        <v>575.73500000000001</v>
      </c>
      <c r="DY14" s="80">
        <v>520.17999999999995</v>
      </c>
      <c r="DZ14" s="80">
        <v>268.03699999999998</v>
      </c>
      <c r="EA14" s="80">
        <v>64.858000000000004</v>
      </c>
      <c r="EB14" s="80">
        <v>258.91899999999998</v>
      </c>
      <c r="EC14" s="80">
        <v>54.78</v>
      </c>
      <c r="ED14" s="80">
        <v>0</v>
      </c>
      <c r="EE14" s="80">
        <v>3745.02</v>
      </c>
      <c r="EF14" s="80">
        <v>557.88300000000004</v>
      </c>
      <c r="EG14" s="80">
        <v>323.25099999999998</v>
      </c>
      <c r="EH14" s="80">
        <v>131.96</v>
      </c>
      <c r="EI14" s="80">
        <v>37.76</v>
      </c>
      <c r="EJ14" s="80">
        <v>45.44</v>
      </c>
      <c r="EK14" s="80">
        <v>21.47</v>
      </c>
      <c r="EL14" s="80">
        <v>257.18299999999999</v>
      </c>
      <c r="EM14" s="80">
        <v>117.46</v>
      </c>
      <c r="EN14" s="80">
        <v>21.06</v>
      </c>
      <c r="EO14" s="80">
        <v>434.47199999999998</v>
      </c>
      <c r="EP14" s="80">
        <v>61.555</v>
      </c>
      <c r="EQ14" s="80">
        <v>0</v>
      </c>
      <c r="ER14" s="80">
        <v>0</v>
      </c>
      <c r="ES14" s="80">
        <v>0</v>
      </c>
      <c r="ET14" s="80">
        <v>214.19</v>
      </c>
      <c r="EU14" s="80">
        <v>26.15</v>
      </c>
      <c r="EV14" s="80">
        <v>4.12</v>
      </c>
      <c r="EW14" s="80">
        <v>33.561</v>
      </c>
      <c r="EX14" s="80">
        <v>0</v>
      </c>
      <c r="EY14" s="80">
        <v>0</v>
      </c>
      <c r="EZ14" s="80">
        <v>0</v>
      </c>
      <c r="FA14" s="80">
        <v>0</v>
      </c>
      <c r="FB14" s="80">
        <v>2.74</v>
      </c>
      <c r="FC14" s="80">
        <v>0</v>
      </c>
      <c r="FD14" s="80">
        <v>0</v>
      </c>
      <c r="FE14" s="80">
        <v>6</v>
      </c>
      <c r="FF14" s="80">
        <v>6.29</v>
      </c>
      <c r="FG14" s="80">
        <v>0</v>
      </c>
      <c r="FH14" s="80">
        <v>0</v>
      </c>
      <c r="FI14" s="80">
        <v>0</v>
      </c>
      <c r="FJ14" s="80">
        <v>7.181</v>
      </c>
      <c r="FK14" s="80">
        <v>0</v>
      </c>
      <c r="FL14" s="80">
        <v>0</v>
      </c>
      <c r="FM14" s="80">
        <v>4.2699999999999996</v>
      </c>
      <c r="FN14" s="80">
        <v>249.13399999999999</v>
      </c>
      <c r="FO14" s="80">
        <v>0</v>
      </c>
      <c r="FP14" s="80">
        <v>3.35</v>
      </c>
      <c r="FQ14" s="80">
        <v>0</v>
      </c>
      <c r="FR14" s="80">
        <v>3.2</v>
      </c>
      <c r="FS14" s="80">
        <v>0</v>
      </c>
      <c r="FT14" s="80">
        <v>9.2319999999999993</v>
      </c>
      <c r="FU14" s="80">
        <v>0</v>
      </c>
      <c r="FV14" s="80">
        <v>5.04</v>
      </c>
      <c r="FW14" s="80">
        <v>0</v>
      </c>
      <c r="FX14" s="80">
        <v>0</v>
      </c>
      <c r="FY14" s="80">
        <v>14.544</v>
      </c>
      <c r="FZ14" s="80">
        <v>0</v>
      </c>
      <c r="GA14" s="80">
        <v>83.819000000000003</v>
      </c>
      <c r="GB14" s="80">
        <v>0</v>
      </c>
      <c r="GC14" s="80">
        <v>87.278999999999996</v>
      </c>
      <c r="GD14" s="80">
        <v>0</v>
      </c>
      <c r="GE14" s="80">
        <v>0</v>
      </c>
      <c r="GF14" s="80">
        <v>0</v>
      </c>
      <c r="GG14" s="80">
        <v>13.37</v>
      </c>
      <c r="GH14" s="80">
        <v>0</v>
      </c>
      <c r="GI14" s="80">
        <v>0</v>
      </c>
      <c r="GJ14" s="80">
        <v>17.367000000000001</v>
      </c>
      <c r="GK14" s="80">
        <v>0</v>
      </c>
      <c r="GL14" s="80">
        <v>22.14</v>
      </c>
      <c r="GM14" s="80">
        <v>89.350999999999999</v>
      </c>
      <c r="GN14" s="80">
        <v>26.48</v>
      </c>
      <c r="GO14" s="80">
        <v>92.210999999999999</v>
      </c>
      <c r="GP14" s="80">
        <v>0</v>
      </c>
      <c r="GQ14" s="80">
        <v>2.98</v>
      </c>
      <c r="GR14" s="80">
        <v>0</v>
      </c>
      <c r="GS14" s="80">
        <v>0</v>
      </c>
      <c r="GT14" s="80">
        <v>590.21199999999999</v>
      </c>
      <c r="GU14" s="80">
        <v>0</v>
      </c>
      <c r="GV14" s="80">
        <v>0</v>
      </c>
      <c r="GW14" s="80">
        <v>0</v>
      </c>
      <c r="GX14" s="80">
        <v>0</v>
      </c>
      <c r="GY14" s="80">
        <v>0</v>
      </c>
      <c r="GZ14" s="80">
        <v>0</v>
      </c>
      <c r="HA14" s="80">
        <v>0</v>
      </c>
      <c r="HB14" s="80">
        <v>0</v>
      </c>
      <c r="HC14" s="80">
        <v>40.130000000000003</v>
      </c>
      <c r="HD14" s="80">
        <v>9.9529999999999994</v>
      </c>
      <c r="HE14" s="80">
        <v>0</v>
      </c>
      <c r="HF14" s="80">
        <v>1.298</v>
      </c>
      <c r="HG14" s="80">
        <v>0</v>
      </c>
      <c r="HH14" s="80">
        <v>0</v>
      </c>
      <c r="HI14" s="80">
        <v>25.97</v>
      </c>
      <c r="HJ14" s="80">
        <v>0</v>
      </c>
      <c r="HK14" s="80">
        <v>8089.8940000000002</v>
      </c>
      <c r="HL14" s="80">
        <v>214.19</v>
      </c>
      <c r="HM14" s="80">
        <v>63.831000000000003</v>
      </c>
      <c r="HN14" s="80">
        <v>15.03</v>
      </c>
      <c r="HO14" s="80">
        <v>267.13499999999999</v>
      </c>
      <c r="HP14" s="80">
        <v>28.815999999999999</v>
      </c>
      <c r="HQ14" s="80">
        <v>83.819000000000003</v>
      </c>
      <c r="HR14" s="80">
        <v>87.278999999999996</v>
      </c>
      <c r="HS14" s="80">
        <v>13.37</v>
      </c>
      <c r="HT14" s="80">
        <v>39.506999999999998</v>
      </c>
      <c r="HU14" s="80">
        <v>115.831</v>
      </c>
      <c r="HV14" s="80">
        <v>95.191000000000003</v>
      </c>
      <c r="HW14" s="80">
        <v>0</v>
      </c>
      <c r="HX14" s="80">
        <v>590.21199999999999</v>
      </c>
      <c r="HY14" s="80">
        <v>50.082999999999998</v>
      </c>
      <c r="HZ14" s="80">
        <v>0</v>
      </c>
      <c r="IA14" s="80">
        <v>1.298</v>
      </c>
      <c r="IB14" s="80">
        <v>0</v>
      </c>
      <c r="IC14" s="80">
        <v>0</v>
      </c>
      <c r="ID14" s="80">
        <v>25.97</v>
      </c>
      <c r="IE14" s="80">
        <v>0</v>
      </c>
      <c r="IF14" s="80">
        <v>8089.8940000000002</v>
      </c>
      <c r="IG14" s="80">
        <v>215.488</v>
      </c>
      <c r="IH14" s="80">
        <v>63.831000000000003</v>
      </c>
      <c r="II14" s="80">
        <v>15.03</v>
      </c>
      <c r="IJ14" s="80">
        <v>267.13499999999999</v>
      </c>
      <c r="IK14" s="80">
        <v>28.815999999999999</v>
      </c>
      <c r="IL14" s="80">
        <v>83.819000000000003</v>
      </c>
      <c r="IM14" s="80">
        <v>87.278999999999996</v>
      </c>
      <c r="IN14" s="80">
        <v>13.37</v>
      </c>
      <c r="IO14" s="80">
        <v>39.506999999999998</v>
      </c>
      <c r="IP14" s="80">
        <v>115.831</v>
      </c>
      <c r="IQ14" s="80">
        <v>95.191000000000003</v>
      </c>
      <c r="IR14" s="80">
        <v>0</v>
      </c>
      <c r="IS14" s="80">
        <v>590.21199999999999</v>
      </c>
      <c r="IT14" s="80">
        <v>50.082999999999998</v>
      </c>
      <c r="IU14" s="80">
        <v>0</v>
      </c>
      <c r="IV14" s="81">
        <v>0</v>
      </c>
      <c r="IW14" s="78">
        <v>0</v>
      </c>
      <c r="IX14" s="78">
        <v>0</v>
      </c>
      <c r="IY14" s="78">
        <v>0</v>
      </c>
      <c r="IZ14" s="78">
        <v>0</v>
      </c>
      <c r="JA14" s="78">
        <v>5</v>
      </c>
      <c r="JB14" s="78">
        <v>0</v>
      </c>
      <c r="JC14" s="78">
        <v>0</v>
      </c>
      <c r="JD14" s="78">
        <v>0</v>
      </c>
      <c r="JE14" s="78">
        <v>65</v>
      </c>
      <c r="JF14" s="78">
        <v>8</v>
      </c>
      <c r="JG14" s="78">
        <v>4</v>
      </c>
      <c r="JH14" s="78">
        <v>0</v>
      </c>
      <c r="JI14" s="78">
        <v>1</v>
      </c>
      <c r="JJ14" s="78">
        <v>16</v>
      </c>
      <c r="JK14" s="78">
        <v>43</v>
      </c>
      <c r="JL14" s="78">
        <v>33</v>
      </c>
      <c r="JM14" s="78">
        <v>12</v>
      </c>
      <c r="JN14" s="78">
        <v>33</v>
      </c>
      <c r="JO14" s="78">
        <v>10</v>
      </c>
      <c r="JP14" s="78">
        <v>0</v>
      </c>
      <c r="JQ14" s="78">
        <v>14</v>
      </c>
      <c r="JR14" s="78">
        <v>17</v>
      </c>
      <c r="JS14" s="78">
        <v>14</v>
      </c>
      <c r="JT14" s="78">
        <v>12</v>
      </c>
      <c r="JU14" s="78">
        <v>4</v>
      </c>
      <c r="JV14" s="78">
        <v>5</v>
      </c>
      <c r="JW14" s="78">
        <v>3</v>
      </c>
      <c r="JX14" s="78">
        <v>14</v>
      </c>
      <c r="JY14" s="78">
        <v>13</v>
      </c>
      <c r="JZ14" s="78">
        <v>4</v>
      </c>
      <c r="KA14" s="78">
        <v>36</v>
      </c>
      <c r="KB14" s="78">
        <v>5</v>
      </c>
      <c r="KC14" s="78">
        <v>1</v>
      </c>
      <c r="KD14" s="78">
        <v>0</v>
      </c>
      <c r="KE14" s="78">
        <v>1</v>
      </c>
      <c r="KF14" s="78">
        <v>7</v>
      </c>
      <c r="KG14" s="78">
        <v>5</v>
      </c>
      <c r="KH14" s="78">
        <v>1</v>
      </c>
      <c r="KI14" s="78">
        <v>6</v>
      </c>
      <c r="KJ14" s="78">
        <v>0</v>
      </c>
      <c r="KK14" s="78">
        <v>0</v>
      </c>
      <c r="KL14" s="78">
        <v>0</v>
      </c>
      <c r="KM14" s="78">
        <v>0</v>
      </c>
      <c r="KN14" s="78">
        <v>1</v>
      </c>
      <c r="KO14" s="78">
        <v>0</v>
      </c>
      <c r="KP14" s="78">
        <v>0</v>
      </c>
      <c r="KQ14" s="78">
        <v>2</v>
      </c>
      <c r="KR14" s="78">
        <v>2</v>
      </c>
      <c r="KS14" s="78">
        <v>0</v>
      </c>
      <c r="KT14" s="78">
        <v>0</v>
      </c>
      <c r="KU14" s="78">
        <v>0</v>
      </c>
      <c r="KV14" s="78">
        <v>2</v>
      </c>
      <c r="KW14" s="78">
        <v>0</v>
      </c>
      <c r="KX14" s="78">
        <v>0</v>
      </c>
      <c r="KY14" s="78">
        <v>1</v>
      </c>
      <c r="KZ14" s="78">
        <v>53</v>
      </c>
      <c r="LA14" s="78">
        <v>0</v>
      </c>
      <c r="LB14" s="78">
        <v>1</v>
      </c>
      <c r="LC14" s="78">
        <v>0</v>
      </c>
      <c r="LD14" s="78">
        <v>1</v>
      </c>
      <c r="LE14" s="78">
        <v>0</v>
      </c>
      <c r="LF14" s="78">
        <v>3</v>
      </c>
      <c r="LG14" s="78">
        <v>0</v>
      </c>
      <c r="LH14" s="78">
        <v>1</v>
      </c>
      <c r="LI14" s="78">
        <v>0</v>
      </c>
      <c r="LJ14" s="78">
        <v>0</v>
      </c>
      <c r="LK14" s="78">
        <v>3</v>
      </c>
      <c r="LL14" s="78">
        <v>0</v>
      </c>
      <c r="LM14" s="78">
        <v>15</v>
      </c>
      <c r="LN14" s="78">
        <v>0</v>
      </c>
      <c r="LO14" s="78">
        <v>3</v>
      </c>
      <c r="LP14" s="78">
        <v>0</v>
      </c>
      <c r="LQ14" s="78">
        <v>0</v>
      </c>
      <c r="LR14" s="78">
        <v>0</v>
      </c>
      <c r="LS14" s="78">
        <v>3</v>
      </c>
      <c r="LT14" s="78">
        <v>0</v>
      </c>
      <c r="LU14" s="78">
        <v>0</v>
      </c>
      <c r="LV14" s="78">
        <v>3</v>
      </c>
      <c r="LW14" s="78">
        <v>0</v>
      </c>
      <c r="LX14" s="78">
        <v>4</v>
      </c>
      <c r="LY14" s="78">
        <v>15</v>
      </c>
      <c r="LZ14" s="78">
        <v>2</v>
      </c>
      <c r="MA14" s="78">
        <v>16</v>
      </c>
      <c r="MB14" s="78">
        <v>0</v>
      </c>
      <c r="MC14" s="78">
        <v>1</v>
      </c>
      <c r="MD14" s="78">
        <v>0</v>
      </c>
      <c r="ME14" s="78">
        <v>0</v>
      </c>
      <c r="MF14" s="78">
        <v>22</v>
      </c>
      <c r="MG14" s="78">
        <v>0</v>
      </c>
      <c r="MH14" s="78">
        <v>0</v>
      </c>
      <c r="MI14" s="78">
        <v>0</v>
      </c>
      <c r="MJ14" s="78">
        <v>0</v>
      </c>
      <c r="MK14" s="78">
        <v>0</v>
      </c>
      <c r="ML14" s="78">
        <v>0</v>
      </c>
      <c r="MM14" s="78">
        <v>0</v>
      </c>
      <c r="MN14" s="78">
        <v>0</v>
      </c>
      <c r="MO14" s="78">
        <v>5</v>
      </c>
      <c r="MP14" s="78">
        <v>2</v>
      </c>
      <c r="MQ14" s="78">
        <v>0</v>
      </c>
      <c r="MR14" s="78">
        <v>0</v>
      </c>
      <c r="MS14" s="78">
        <v>0</v>
      </c>
      <c r="MT14" s="78">
        <v>1</v>
      </c>
      <c r="MU14" s="78">
        <v>0</v>
      </c>
      <c r="MV14" s="78">
        <v>0</v>
      </c>
      <c r="MW14" s="78">
        <v>1</v>
      </c>
      <c r="MX14" s="78">
        <v>0</v>
      </c>
      <c r="MY14" s="78">
        <v>0</v>
      </c>
      <c r="MZ14" s="78">
        <v>0</v>
      </c>
      <c r="NA14" s="78">
        <v>0</v>
      </c>
      <c r="NB14" s="78">
        <v>5</v>
      </c>
      <c r="NC14" s="78">
        <v>0</v>
      </c>
      <c r="ND14" s="78">
        <v>0</v>
      </c>
      <c r="NE14" s="78">
        <v>0</v>
      </c>
      <c r="NF14" s="78">
        <v>65</v>
      </c>
      <c r="NG14" s="78">
        <v>8</v>
      </c>
      <c r="NH14" s="78">
        <v>4</v>
      </c>
      <c r="NI14" s="78">
        <v>0</v>
      </c>
      <c r="NJ14" s="78">
        <v>1</v>
      </c>
      <c r="NK14" s="78">
        <v>16</v>
      </c>
      <c r="NL14" s="78">
        <v>43</v>
      </c>
      <c r="NM14" s="78">
        <v>33</v>
      </c>
      <c r="NN14" s="78">
        <v>12</v>
      </c>
      <c r="NO14" s="78">
        <v>33</v>
      </c>
      <c r="NP14" s="78">
        <v>10</v>
      </c>
      <c r="NQ14" s="78">
        <v>0</v>
      </c>
      <c r="NR14" s="78">
        <v>14</v>
      </c>
      <c r="NS14" s="78">
        <v>17</v>
      </c>
      <c r="NT14" s="78">
        <v>14</v>
      </c>
      <c r="NU14" s="78">
        <v>12</v>
      </c>
      <c r="NV14" s="78">
        <v>4</v>
      </c>
      <c r="NW14" s="78">
        <v>5</v>
      </c>
      <c r="NX14" s="78">
        <v>3</v>
      </c>
      <c r="NY14" s="78">
        <v>14</v>
      </c>
      <c r="NZ14" s="78">
        <v>13</v>
      </c>
      <c r="OA14" s="78">
        <v>4</v>
      </c>
      <c r="OB14" s="78">
        <v>36</v>
      </c>
      <c r="OC14" s="78">
        <v>5</v>
      </c>
      <c r="OD14" s="78">
        <v>0</v>
      </c>
      <c r="OE14" s="78">
        <v>0</v>
      </c>
      <c r="OF14" s="78">
        <v>0</v>
      </c>
      <c r="OG14" s="78">
        <v>7</v>
      </c>
      <c r="OH14" s="78">
        <v>5</v>
      </c>
      <c r="OI14" s="78">
        <v>1</v>
      </c>
      <c r="OJ14" s="78">
        <v>6</v>
      </c>
      <c r="OK14" s="78">
        <v>0</v>
      </c>
      <c r="OL14" s="78">
        <v>0</v>
      </c>
      <c r="OM14" s="78">
        <v>0</v>
      </c>
      <c r="ON14" s="78">
        <v>0</v>
      </c>
      <c r="OO14" s="78">
        <v>1</v>
      </c>
      <c r="OP14" s="78">
        <v>0</v>
      </c>
      <c r="OQ14" s="78">
        <v>0</v>
      </c>
      <c r="OR14" s="78">
        <v>2</v>
      </c>
      <c r="OS14" s="78">
        <v>2</v>
      </c>
      <c r="OT14" s="78">
        <v>0</v>
      </c>
      <c r="OU14" s="78">
        <v>0</v>
      </c>
      <c r="OV14" s="78">
        <v>0</v>
      </c>
      <c r="OW14" s="78">
        <v>2</v>
      </c>
      <c r="OX14" s="78">
        <v>0</v>
      </c>
      <c r="OY14" s="78">
        <v>0</v>
      </c>
      <c r="OZ14" s="78">
        <v>1</v>
      </c>
      <c r="PA14" s="78">
        <v>53</v>
      </c>
      <c r="PB14" s="78">
        <v>0</v>
      </c>
      <c r="PC14" s="78">
        <v>1</v>
      </c>
      <c r="PD14" s="78">
        <v>0</v>
      </c>
      <c r="PE14" s="78">
        <v>1</v>
      </c>
      <c r="PF14" s="78">
        <v>0</v>
      </c>
      <c r="PG14" s="78">
        <v>3</v>
      </c>
      <c r="PH14" s="78">
        <v>0</v>
      </c>
      <c r="PI14" s="78">
        <v>1</v>
      </c>
      <c r="PJ14" s="78">
        <v>0</v>
      </c>
      <c r="PK14" s="78">
        <v>0</v>
      </c>
      <c r="PL14" s="78">
        <v>3</v>
      </c>
      <c r="PM14" s="78">
        <v>0</v>
      </c>
      <c r="PN14" s="78">
        <v>15</v>
      </c>
      <c r="PO14" s="78">
        <v>0</v>
      </c>
      <c r="PP14" s="78">
        <v>3</v>
      </c>
      <c r="PQ14" s="78">
        <v>0</v>
      </c>
      <c r="PR14" s="78">
        <v>0</v>
      </c>
      <c r="PS14" s="78">
        <v>0</v>
      </c>
      <c r="PT14" s="78">
        <v>3</v>
      </c>
      <c r="PU14" s="78">
        <v>0</v>
      </c>
      <c r="PV14" s="78">
        <v>0</v>
      </c>
      <c r="PW14" s="78">
        <v>3</v>
      </c>
      <c r="PX14" s="78">
        <v>0</v>
      </c>
      <c r="PY14" s="78">
        <v>4</v>
      </c>
      <c r="PZ14" s="78">
        <v>15</v>
      </c>
      <c r="QA14" s="78">
        <v>2</v>
      </c>
      <c r="QB14" s="78">
        <v>16</v>
      </c>
      <c r="QC14" s="78">
        <v>0</v>
      </c>
      <c r="QD14" s="78">
        <v>1</v>
      </c>
      <c r="QE14" s="78">
        <v>0</v>
      </c>
      <c r="QF14" s="78">
        <v>0</v>
      </c>
      <c r="QG14" s="78">
        <v>22</v>
      </c>
      <c r="QH14" s="78">
        <v>0</v>
      </c>
      <c r="QI14" s="78">
        <v>0</v>
      </c>
      <c r="QJ14" s="78">
        <v>0</v>
      </c>
      <c r="QK14" s="78">
        <v>0</v>
      </c>
      <c r="QL14" s="78">
        <v>0</v>
      </c>
      <c r="QM14" s="78">
        <v>0</v>
      </c>
      <c r="QN14" s="78">
        <v>0</v>
      </c>
      <c r="QO14" s="78">
        <v>0</v>
      </c>
      <c r="QP14" s="78">
        <v>5</v>
      </c>
      <c r="QQ14" s="78">
        <v>2</v>
      </c>
      <c r="QR14" s="78">
        <v>0</v>
      </c>
      <c r="QS14" s="78">
        <v>2</v>
      </c>
      <c r="QT14" s="78">
        <v>0</v>
      </c>
      <c r="QU14" s="78">
        <v>0</v>
      </c>
      <c r="QV14" s="78">
        <v>5</v>
      </c>
      <c r="QW14" s="78">
        <v>0</v>
      </c>
      <c r="QX14" s="78">
        <v>366</v>
      </c>
      <c r="QY14" s="78">
        <v>7</v>
      </c>
      <c r="QZ14" s="78">
        <v>12</v>
      </c>
      <c r="RA14" s="78">
        <v>5</v>
      </c>
      <c r="RB14" s="78">
        <v>58</v>
      </c>
      <c r="RC14" s="78">
        <v>7</v>
      </c>
      <c r="RD14" s="78">
        <v>15</v>
      </c>
      <c r="RE14" s="78">
        <v>3</v>
      </c>
      <c r="RF14" s="78">
        <v>3</v>
      </c>
      <c r="RG14" s="78">
        <v>7</v>
      </c>
      <c r="RH14" s="78">
        <v>17</v>
      </c>
      <c r="RI14" s="78">
        <v>17</v>
      </c>
      <c r="RJ14" s="78">
        <v>0</v>
      </c>
      <c r="RK14" s="78">
        <v>22</v>
      </c>
      <c r="RL14" s="78">
        <v>7</v>
      </c>
      <c r="RM14" s="78">
        <v>0</v>
      </c>
      <c r="RN14" s="78">
        <v>2</v>
      </c>
      <c r="RO14" s="78">
        <v>0</v>
      </c>
      <c r="RP14" s="78">
        <v>0</v>
      </c>
      <c r="RQ14" s="78">
        <v>5</v>
      </c>
      <c r="RR14" s="78">
        <v>0</v>
      </c>
      <c r="RS14" s="78">
        <v>366</v>
      </c>
      <c r="RT14" s="78">
        <v>9</v>
      </c>
      <c r="RU14" s="78">
        <v>12</v>
      </c>
      <c r="RV14" s="78">
        <v>5</v>
      </c>
      <c r="RW14" s="78">
        <v>58</v>
      </c>
      <c r="RX14" s="78">
        <v>7</v>
      </c>
      <c r="RY14" s="78">
        <v>15</v>
      </c>
      <c r="RZ14" s="78">
        <v>3</v>
      </c>
      <c r="SA14" s="78">
        <v>3</v>
      </c>
      <c r="SB14" s="78">
        <v>7</v>
      </c>
      <c r="SC14" s="78">
        <v>17</v>
      </c>
      <c r="SD14" s="78">
        <v>17</v>
      </c>
      <c r="SE14" s="78">
        <v>0</v>
      </c>
      <c r="SF14" s="78">
        <v>22</v>
      </c>
      <c r="SG14" s="78">
        <v>7</v>
      </c>
      <c r="SH14" s="78">
        <v>0</v>
      </c>
    </row>
    <row r="15" spans="1:503">
      <c r="A15" s="17" t="s">
        <v>1828</v>
      </c>
      <c r="B15" s="77">
        <v>7</v>
      </c>
      <c r="C15" s="77">
        <v>7</v>
      </c>
      <c r="D15" s="77">
        <v>1</v>
      </c>
      <c r="E15" s="77">
        <v>2010</v>
      </c>
      <c r="F15" s="77" t="s">
        <v>178</v>
      </c>
      <c r="G15" s="1017" t="s">
        <v>1577</v>
      </c>
      <c r="H15" s="77" t="s">
        <v>1578</v>
      </c>
      <c r="I15" s="1018"/>
      <c r="J15" s="80">
        <v>0</v>
      </c>
      <c r="K15" s="80">
        <v>0</v>
      </c>
      <c r="L15" s="80">
        <v>0</v>
      </c>
      <c r="M15" s="80">
        <v>0</v>
      </c>
      <c r="N15" s="80">
        <v>20.341000000000001</v>
      </c>
      <c r="O15" s="80">
        <v>4.82</v>
      </c>
      <c r="P15" s="80">
        <v>0</v>
      </c>
      <c r="Q15" s="80">
        <v>0</v>
      </c>
      <c r="R15" s="80">
        <v>541.48099999999999</v>
      </c>
      <c r="S15" s="80">
        <v>86.105999999999995</v>
      </c>
      <c r="T15" s="80">
        <v>31.213999999999999</v>
      </c>
      <c r="U15" s="80">
        <v>0</v>
      </c>
      <c r="V15" s="80">
        <v>6.9690000000000003</v>
      </c>
      <c r="W15" s="80">
        <v>589.54100000000005</v>
      </c>
      <c r="X15" s="80">
        <v>532.01499999999999</v>
      </c>
      <c r="Y15" s="80">
        <v>240.595</v>
      </c>
      <c r="Z15" s="80">
        <v>54.503</v>
      </c>
      <c r="AA15" s="80">
        <v>265.31</v>
      </c>
      <c r="AB15" s="80">
        <v>50.566000000000003</v>
      </c>
      <c r="AC15" s="80">
        <v>0</v>
      </c>
      <c r="AD15" s="80">
        <v>3937.2280000000001</v>
      </c>
      <c r="AE15" s="80">
        <v>476.87599999999998</v>
      </c>
      <c r="AF15" s="80">
        <v>304.78500000000003</v>
      </c>
      <c r="AG15" s="80">
        <v>138.108</v>
      </c>
      <c r="AH15" s="80">
        <v>41.591000000000001</v>
      </c>
      <c r="AI15" s="80">
        <v>47.561999999999998</v>
      </c>
      <c r="AJ15" s="80">
        <v>24.757000000000001</v>
      </c>
      <c r="AK15" s="80">
        <v>247.899</v>
      </c>
      <c r="AL15" s="80">
        <v>122.29600000000001</v>
      </c>
      <c r="AM15" s="80">
        <v>19.474</v>
      </c>
      <c r="AN15" s="80">
        <v>466.577</v>
      </c>
      <c r="AO15" s="80">
        <v>50.786000000000001</v>
      </c>
      <c r="AP15" s="80">
        <v>0.01</v>
      </c>
      <c r="AQ15" s="80">
        <v>0</v>
      </c>
      <c r="AR15" s="80">
        <v>1.97</v>
      </c>
      <c r="AS15" s="80">
        <v>321.06599999999997</v>
      </c>
      <c r="AT15" s="80">
        <v>63.951999999999998</v>
      </c>
      <c r="AU15" s="80">
        <v>3.78</v>
      </c>
      <c r="AV15" s="80">
        <v>30.780999999999999</v>
      </c>
      <c r="AW15" s="80">
        <v>0</v>
      </c>
      <c r="AX15" s="80">
        <v>0</v>
      </c>
      <c r="AY15" s="80">
        <v>0</v>
      </c>
      <c r="AZ15" s="80">
        <v>0</v>
      </c>
      <c r="BA15" s="80">
        <v>2.5379999999999998</v>
      </c>
      <c r="BB15" s="80">
        <v>0</v>
      </c>
      <c r="BC15" s="80">
        <v>0</v>
      </c>
      <c r="BD15" s="80">
        <v>8.1039999999999992</v>
      </c>
      <c r="BE15" s="80">
        <v>5.7309999999999999</v>
      </c>
      <c r="BF15" s="80">
        <v>0</v>
      </c>
      <c r="BG15" s="80">
        <v>0</v>
      </c>
      <c r="BH15" s="80">
        <v>0</v>
      </c>
      <c r="BI15" s="80">
        <v>6.9450000000000003</v>
      </c>
      <c r="BJ15" s="80">
        <v>0</v>
      </c>
      <c r="BK15" s="80">
        <v>0</v>
      </c>
      <c r="BL15" s="80">
        <v>3.9289999999999998</v>
      </c>
      <c r="BM15" s="80">
        <v>191.524</v>
      </c>
      <c r="BN15" s="80">
        <v>0</v>
      </c>
      <c r="BO15" s="80">
        <v>3.4079999999999999</v>
      </c>
      <c r="BP15" s="80">
        <v>0</v>
      </c>
      <c r="BQ15" s="80">
        <v>5.6820000000000004</v>
      </c>
      <c r="BR15" s="80">
        <v>0</v>
      </c>
      <c r="BS15" s="80">
        <v>9.298</v>
      </c>
      <c r="BT15" s="80">
        <v>0</v>
      </c>
      <c r="BU15" s="80">
        <v>5.15</v>
      </c>
      <c r="BV15" s="80">
        <v>0</v>
      </c>
      <c r="BW15" s="80">
        <v>0</v>
      </c>
      <c r="BX15" s="80">
        <v>19.754000000000001</v>
      </c>
      <c r="BY15" s="80">
        <v>0</v>
      </c>
      <c r="BZ15" s="80">
        <v>100</v>
      </c>
      <c r="CA15" s="80">
        <v>0</v>
      </c>
      <c r="CB15" s="80">
        <v>90.346000000000004</v>
      </c>
      <c r="CC15" s="80">
        <v>0</v>
      </c>
      <c r="CD15" s="80">
        <v>0</v>
      </c>
      <c r="CE15" s="80">
        <v>0</v>
      </c>
      <c r="CF15" s="80">
        <v>11.989000000000001</v>
      </c>
      <c r="CG15" s="80">
        <v>0</v>
      </c>
      <c r="CH15" s="80">
        <v>0</v>
      </c>
      <c r="CI15" s="80">
        <v>25.995999999999999</v>
      </c>
      <c r="CJ15" s="80">
        <v>0</v>
      </c>
      <c r="CK15" s="80">
        <v>22.238</v>
      </c>
      <c r="CL15" s="80">
        <v>90.769000000000005</v>
      </c>
      <c r="CM15" s="80">
        <v>23.413</v>
      </c>
      <c r="CN15" s="80">
        <v>110.02</v>
      </c>
      <c r="CO15" s="80">
        <v>0</v>
      </c>
      <c r="CP15" s="80">
        <v>9.9160000000000004</v>
      </c>
      <c r="CQ15" s="80">
        <v>0</v>
      </c>
      <c r="CR15" s="80">
        <v>0</v>
      </c>
      <c r="CS15" s="80">
        <v>714.03700000000003</v>
      </c>
      <c r="CT15" s="80">
        <v>0</v>
      </c>
      <c r="CU15" s="80">
        <v>0</v>
      </c>
      <c r="CV15" s="80">
        <v>0</v>
      </c>
      <c r="CW15" s="80">
        <v>0</v>
      </c>
      <c r="CX15" s="80">
        <v>0</v>
      </c>
      <c r="CY15" s="80">
        <v>0</v>
      </c>
      <c r="CZ15" s="80">
        <v>0</v>
      </c>
      <c r="DA15" s="80">
        <v>0</v>
      </c>
      <c r="DB15" s="80">
        <v>46.430999999999997</v>
      </c>
      <c r="DC15" s="80">
        <v>11.63</v>
      </c>
      <c r="DD15" s="80">
        <v>0</v>
      </c>
      <c r="DE15" s="80">
        <v>0</v>
      </c>
      <c r="DF15" s="80">
        <v>0</v>
      </c>
      <c r="DG15" s="80">
        <v>0.01</v>
      </c>
      <c r="DH15" s="80">
        <v>0</v>
      </c>
      <c r="DI15" s="80">
        <v>0</v>
      </c>
      <c r="DJ15" s="80">
        <v>1.97</v>
      </c>
      <c r="DK15" s="80">
        <v>0</v>
      </c>
      <c r="DL15" s="80">
        <v>0</v>
      </c>
      <c r="DM15" s="80">
        <v>0</v>
      </c>
      <c r="DN15" s="80">
        <v>0</v>
      </c>
      <c r="DO15" s="80">
        <v>20.341000000000001</v>
      </c>
      <c r="DP15" s="80">
        <v>4.82</v>
      </c>
      <c r="DQ15" s="80">
        <v>0</v>
      </c>
      <c r="DR15" s="80">
        <v>0</v>
      </c>
      <c r="DS15" s="80">
        <v>541.48099999999999</v>
      </c>
      <c r="DT15" s="80">
        <v>86.105999999999995</v>
      </c>
      <c r="DU15" s="80">
        <v>31.213999999999999</v>
      </c>
      <c r="DV15" s="80">
        <v>0</v>
      </c>
      <c r="DW15" s="80">
        <v>6.9690000000000003</v>
      </c>
      <c r="DX15" s="80">
        <v>589.54100000000005</v>
      </c>
      <c r="DY15" s="80">
        <v>532.01499999999999</v>
      </c>
      <c r="DZ15" s="80">
        <v>240.595</v>
      </c>
      <c r="EA15" s="80">
        <v>54.503</v>
      </c>
      <c r="EB15" s="80">
        <v>265.31</v>
      </c>
      <c r="EC15" s="80">
        <v>50.566000000000003</v>
      </c>
      <c r="ED15" s="80">
        <v>0</v>
      </c>
      <c r="EE15" s="80">
        <v>3937.2280000000001</v>
      </c>
      <c r="EF15" s="80">
        <v>476.87599999999998</v>
      </c>
      <c r="EG15" s="80">
        <v>304.78500000000003</v>
      </c>
      <c r="EH15" s="80">
        <v>138.108</v>
      </c>
      <c r="EI15" s="80">
        <v>41.591000000000001</v>
      </c>
      <c r="EJ15" s="80">
        <v>47.561999999999998</v>
      </c>
      <c r="EK15" s="80">
        <v>24.757000000000001</v>
      </c>
      <c r="EL15" s="80">
        <v>247.899</v>
      </c>
      <c r="EM15" s="80">
        <v>122.29600000000001</v>
      </c>
      <c r="EN15" s="80">
        <v>19.474</v>
      </c>
      <c r="EO15" s="80">
        <v>466.577</v>
      </c>
      <c r="EP15" s="80">
        <v>50.786000000000001</v>
      </c>
      <c r="EQ15" s="80">
        <v>0</v>
      </c>
      <c r="ER15" s="80">
        <v>0</v>
      </c>
      <c r="ES15" s="80">
        <v>0</v>
      </c>
      <c r="ET15" s="80">
        <v>321.06599999999997</v>
      </c>
      <c r="EU15" s="80">
        <v>63.951999999999998</v>
      </c>
      <c r="EV15" s="80">
        <v>3.78</v>
      </c>
      <c r="EW15" s="80">
        <v>30.780999999999999</v>
      </c>
      <c r="EX15" s="80">
        <v>0</v>
      </c>
      <c r="EY15" s="80">
        <v>0</v>
      </c>
      <c r="EZ15" s="80">
        <v>0</v>
      </c>
      <c r="FA15" s="80">
        <v>0</v>
      </c>
      <c r="FB15" s="80">
        <v>2.5379999999999998</v>
      </c>
      <c r="FC15" s="80">
        <v>0</v>
      </c>
      <c r="FD15" s="80">
        <v>0</v>
      </c>
      <c r="FE15" s="80">
        <v>8.1039999999999992</v>
      </c>
      <c r="FF15" s="80">
        <v>5.7309999999999999</v>
      </c>
      <c r="FG15" s="80">
        <v>0</v>
      </c>
      <c r="FH15" s="80">
        <v>0</v>
      </c>
      <c r="FI15" s="80">
        <v>0</v>
      </c>
      <c r="FJ15" s="80">
        <v>6.9450000000000003</v>
      </c>
      <c r="FK15" s="80">
        <v>0</v>
      </c>
      <c r="FL15" s="80">
        <v>0</v>
      </c>
      <c r="FM15" s="80">
        <v>3.9289999999999998</v>
      </c>
      <c r="FN15" s="80">
        <v>191.524</v>
      </c>
      <c r="FO15" s="80">
        <v>0</v>
      </c>
      <c r="FP15" s="80">
        <v>3.4079999999999999</v>
      </c>
      <c r="FQ15" s="80">
        <v>0</v>
      </c>
      <c r="FR15" s="80">
        <v>5.6820000000000004</v>
      </c>
      <c r="FS15" s="80">
        <v>0</v>
      </c>
      <c r="FT15" s="80">
        <v>9.298</v>
      </c>
      <c r="FU15" s="80">
        <v>0</v>
      </c>
      <c r="FV15" s="80">
        <v>5.15</v>
      </c>
      <c r="FW15" s="80">
        <v>0</v>
      </c>
      <c r="FX15" s="80">
        <v>0</v>
      </c>
      <c r="FY15" s="80">
        <v>19.754000000000001</v>
      </c>
      <c r="FZ15" s="80">
        <v>0</v>
      </c>
      <c r="GA15" s="80">
        <v>100</v>
      </c>
      <c r="GB15" s="80">
        <v>0</v>
      </c>
      <c r="GC15" s="80">
        <v>90.346000000000004</v>
      </c>
      <c r="GD15" s="80">
        <v>0</v>
      </c>
      <c r="GE15" s="80">
        <v>0</v>
      </c>
      <c r="GF15" s="80">
        <v>0</v>
      </c>
      <c r="GG15" s="80">
        <v>11.989000000000001</v>
      </c>
      <c r="GH15" s="80">
        <v>0</v>
      </c>
      <c r="GI15" s="80">
        <v>0</v>
      </c>
      <c r="GJ15" s="80">
        <v>25.995999999999999</v>
      </c>
      <c r="GK15" s="80">
        <v>0</v>
      </c>
      <c r="GL15" s="80">
        <v>22.238</v>
      </c>
      <c r="GM15" s="80">
        <v>90.769000000000005</v>
      </c>
      <c r="GN15" s="80">
        <v>23.413</v>
      </c>
      <c r="GO15" s="80">
        <v>110.02</v>
      </c>
      <c r="GP15" s="80">
        <v>0</v>
      </c>
      <c r="GQ15" s="80">
        <v>9.9160000000000004</v>
      </c>
      <c r="GR15" s="80">
        <v>0</v>
      </c>
      <c r="GS15" s="80">
        <v>0</v>
      </c>
      <c r="GT15" s="80">
        <v>714.03700000000003</v>
      </c>
      <c r="GU15" s="80">
        <v>0</v>
      </c>
      <c r="GV15" s="80">
        <v>0</v>
      </c>
      <c r="GW15" s="80">
        <v>0</v>
      </c>
      <c r="GX15" s="80">
        <v>0</v>
      </c>
      <c r="GY15" s="80">
        <v>0</v>
      </c>
      <c r="GZ15" s="80">
        <v>0</v>
      </c>
      <c r="HA15" s="80">
        <v>0</v>
      </c>
      <c r="HB15" s="80">
        <v>0</v>
      </c>
      <c r="HC15" s="80">
        <v>46.430999999999997</v>
      </c>
      <c r="HD15" s="80">
        <v>11.63</v>
      </c>
      <c r="HE15" s="80">
        <v>0</v>
      </c>
      <c r="HF15" s="80">
        <v>1.98</v>
      </c>
      <c r="HG15" s="80">
        <v>0</v>
      </c>
      <c r="HH15" s="80">
        <v>0</v>
      </c>
      <c r="HI15" s="80">
        <v>20.341000000000001</v>
      </c>
      <c r="HJ15" s="80">
        <v>4.82</v>
      </c>
      <c r="HK15" s="80">
        <v>8276.2389999999996</v>
      </c>
      <c r="HL15" s="80">
        <v>321.06599999999997</v>
      </c>
      <c r="HM15" s="80">
        <v>98.513000000000005</v>
      </c>
      <c r="HN15" s="80">
        <v>16.373000000000001</v>
      </c>
      <c r="HO15" s="80">
        <v>211.488</v>
      </c>
      <c r="HP15" s="80">
        <v>34.201999999999998</v>
      </c>
      <c r="HQ15" s="80">
        <v>100</v>
      </c>
      <c r="HR15" s="80">
        <v>90.346000000000004</v>
      </c>
      <c r="HS15" s="80">
        <v>11.989000000000001</v>
      </c>
      <c r="HT15" s="80">
        <v>48.234000000000002</v>
      </c>
      <c r="HU15" s="80">
        <v>114.182</v>
      </c>
      <c r="HV15" s="80">
        <v>119.93600000000001</v>
      </c>
      <c r="HW15" s="80">
        <v>0</v>
      </c>
      <c r="HX15" s="80">
        <v>714.03700000000003</v>
      </c>
      <c r="HY15" s="80">
        <v>58.061</v>
      </c>
      <c r="HZ15" s="80">
        <v>0</v>
      </c>
      <c r="IA15" s="80">
        <v>1.98</v>
      </c>
      <c r="IB15" s="80">
        <v>0</v>
      </c>
      <c r="IC15" s="80">
        <v>0</v>
      </c>
      <c r="ID15" s="80">
        <v>20.341000000000001</v>
      </c>
      <c r="IE15" s="80">
        <v>4.82</v>
      </c>
      <c r="IF15" s="80">
        <v>8276.2389999999996</v>
      </c>
      <c r="IG15" s="80">
        <v>323.04599999999999</v>
      </c>
      <c r="IH15" s="80">
        <v>98.513000000000005</v>
      </c>
      <c r="II15" s="80">
        <v>16.373000000000001</v>
      </c>
      <c r="IJ15" s="80">
        <v>211.488</v>
      </c>
      <c r="IK15" s="80">
        <v>34.201999999999998</v>
      </c>
      <c r="IL15" s="80">
        <v>100</v>
      </c>
      <c r="IM15" s="80">
        <v>90.346000000000004</v>
      </c>
      <c r="IN15" s="80">
        <v>11.989000000000001</v>
      </c>
      <c r="IO15" s="80">
        <v>48.234000000000002</v>
      </c>
      <c r="IP15" s="80">
        <v>114.182</v>
      </c>
      <c r="IQ15" s="80">
        <v>119.93600000000001</v>
      </c>
      <c r="IR15" s="80">
        <v>0</v>
      </c>
      <c r="IS15" s="80">
        <v>714.03700000000003</v>
      </c>
      <c r="IT15" s="80">
        <v>58.061</v>
      </c>
      <c r="IU15" s="80">
        <v>0</v>
      </c>
      <c r="IV15" s="81">
        <v>0</v>
      </c>
      <c r="IW15" s="78">
        <v>0</v>
      </c>
      <c r="IX15" s="78">
        <v>0</v>
      </c>
      <c r="IY15" s="78">
        <v>0</v>
      </c>
      <c r="IZ15" s="78">
        <v>0</v>
      </c>
      <c r="JA15" s="78">
        <v>4</v>
      </c>
      <c r="JB15" s="78">
        <v>1</v>
      </c>
      <c r="JC15" s="78">
        <v>0</v>
      </c>
      <c r="JD15" s="78">
        <v>0</v>
      </c>
      <c r="JE15" s="78">
        <v>76</v>
      </c>
      <c r="JF15" s="78">
        <v>10</v>
      </c>
      <c r="JG15" s="78">
        <v>4</v>
      </c>
      <c r="JH15" s="78">
        <v>0</v>
      </c>
      <c r="JI15" s="78">
        <v>1</v>
      </c>
      <c r="JJ15" s="78">
        <v>17</v>
      </c>
      <c r="JK15" s="78">
        <v>51</v>
      </c>
      <c r="JL15" s="78">
        <v>33</v>
      </c>
      <c r="JM15" s="78">
        <v>11</v>
      </c>
      <c r="JN15" s="78">
        <v>36</v>
      </c>
      <c r="JO15" s="78">
        <v>9</v>
      </c>
      <c r="JP15" s="78">
        <v>0</v>
      </c>
      <c r="JQ15" s="78">
        <v>15</v>
      </c>
      <c r="JR15" s="78">
        <v>17</v>
      </c>
      <c r="JS15" s="78">
        <v>14</v>
      </c>
      <c r="JT15" s="78">
        <v>13</v>
      </c>
      <c r="JU15" s="78">
        <v>4</v>
      </c>
      <c r="JV15" s="78">
        <v>5</v>
      </c>
      <c r="JW15" s="78">
        <v>4</v>
      </c>
      <c r="JX15" s="78">
        <v>15</v>
      </c>
      <c r="JY15" s="78">
        <v>13</v>
      </c>
      <c r="JZ15" s="78">
        <v>4</v>
      </c>
      <c r="KA15" s="78">
        <v>38</v>
      </c>
      <c r="KB15" s="78">
        <v>5</v>
      </c>
      <c r="KC15" s="78">
        <v>1</v>
      </c>
      <c r="KD15" s="78">
        <v>0</v>
      </c>
      <c r="KE15" s="78">
        <v>1</v>
      </c>
      <c r="KF15" s="78">
        <v>15</v>
      </c>
      <c r="KG15" s="78">
        <v>10</v>
      </c>
      <c r="KH15" s="78">
        <v>1</v>
      </c>
      <c r="KI15" s="78">
        <v>6</v>
      </c>
      <c r="KJ15" s="78">
        <v>0</v>
      </c>
      <c r="KK15" s="78">
        <v>0</v>
      </c>
      <c r="KL15" s="78">
        <v>0</v>
      </c>
      <c r="KM15" s="78">
        <v>0</v>
      </c>
      <c r="KN15" s="78">
        <v>1</v>
      </c>
      <c r="KO15" s="78">
        <v>0</v>
      </c>
      <c r="KP15" s="78">
        <v>0</v>
      </c>
      <c r="KQ15" s="78">
        <v>3</v>
      </c>
      <c r="KR15" s="78">
        <v>2</v>
      </c>
      <c r="KS15" s="78">
        <v>0</v>
      </c>
      <c r="KT15" s="78">
        <v>0</v>
      </c>
      <c r="KU15" s="78">
        <v>0</v>
      </c>
      <c r="KV15" s="78">
        <v>2</v>
      </c>
      <c r="KW15" s="78">
        <v>0</v>
      </c>
      <c r="KX15" s="78">
        <v>0</v>
      </c>
      <c r="KY15" s="78">
        <v>1</v>
      </c>
      <c r="KZ15" s="78">
        <v>42</v>
      </c>
      <c r="LA15" s="78">
        <v>0</v>
      </c>
      <c r="LB15" s="78">
        <v>1</v>
      </c>
      <c r="LC15" s="78">
        <v>0</v>
      </c>
      <c r="LD15" s="78">
        <v>2</v>
      </c>
      <c r="LE15" s="78">
        <v>0</v>
      </c>
      <c r="LF15" s="78">
        <v>3</v>
      </c>
      <c r="LG15" s="78">
        <v>0</v>
      </c>
      <c r="LH15" s="78">
        <v>1</v>
      </c>
      <c r="LI15" s="78">
        <v>0</v>
      </c>
      <c r="LJ15" s="78">
        <v>0</v>
      </c>
      <c r="LK15" s="78">
        <v>4</v>
      </c>
      <c r="LL15" s="78">
        <v>0</v>
      </c>
      <c r="LM15" s="78">
        <v>18</v>
      </c>
      <c r="LN15" s="78">
        <v>0</v>
      </c>
      <c r="LO15" s="78">
        <v>3</v>
      </c>
      <c r="LP15" s="78">
        <v>0</v>
      </c>
      <c r="LQ15" s="78">
        <v>0</v>
      </c>
      <c r="LR15" s="78">
        <v>0</v>
      </c>
      <c r="LS15" s="78">
        <v>3</v>
      </c>
      <c r="LT15" s="78">
        <v>0</v>
      </c>
      <c r="LU15" s="78">
        <v>0</v>
      </c>
      <c r="LV15" s="78">
        <v>4</v>
      </c>
      <c r="LW15" s="78">
        <v>0</v>
      </c>
      <c r="LX15" s="78">
        <v>4</v>
      </c>
      <c r="LY15" s="78">
        <v>15</v>
      </c>
      <c r="LZ15" s="78">
        <v>1</v>
      </c>
      <c r="MA15" s="78">
        <v>21</v>
      </c>
      <c r="MB15" s="78">
        <v>0</v>
      </c>
      <c r="MC15" s="78">
        <v>2</v>
      </c>
      <c r="MD15" s="78">
        <v>0</v>
      </c>
      <c r="ME15" s="78">
        <v>0</v>
      </c>
      <c r="MF15" s="78">
        <v>28</v>
      </c>
      <c r="MG15" s="78">
        <v>0</v>
      </c>
      <c r="MH15" s="78">
        <v>0</v>
      </c>
      <c r="MI15" s="78">
        <v>0</v>
      </c>
      <c r="MJ15" s="78">
        <v>0</v>
      </c>
      <c r="MK15" s="78">
        <v>0</v>
      </c>
      <c r="ML15" s="78">
        <v>0</v>
      </c>
      <c r="MM15" s="78">
        <v>0</v>
      </c>
      <c r="MN15" s="78">
        <v>0</v>
      </c>
      <c r="MO15" s="78">
        <v>5</v>
      </c>
      <c r="MP15" s="78">
        <v>2</v>
      </c>
      <c r="MQ15" s="78">
        <v>0</v>
      </c>
      <c r="MR15" s="78">
        <v>0</v>
      </c>
      <c r="MS15" s="78">
        <v>0</v>
      </c>
      <c r="MT15" s="78">
        <v>1</v>
      </c>
      <c r="MU15" s="78">
        <v>0</v>
      </c>
      <c r="MV15" s="78">
        <v>0</v>
      </c>
      <c r="MW15" s="78">
        <v>1</v>
      </c>
      <c r="MX15" s="78">
        <v>0</v>
      </c>
      <c r="MY15" s="78">
        <v>0</v>
      </c>
      <c r="MZ15" s="78">
        <v>0</v>
      </c>
      <c r="NA15" s="78">
        <v>0</v>
      </c>
      <c r="NB15" s="78">
        <v>4</v>
      </c>
      <c r="NC15" s="78">
        <v>1</v>
      </c>
      <c r="ND15" s="78">
        <v>0</v>
      </c>
      <c r="NE15" s="78">
        <v>0</v>
      </c>
      <c r="NF15" s="78">
        <v>76</v>
      </c>
      <c r="NG15" s="78">
        <v>10</v>
      </c>
      <c r="NH15" s="78">
        <v>4</v>
      </c>
      <c r="NI15" s="78">
        <v>0</v>
      </c>
      <c r="NJ15" s="78">
        <v>1</v>
      </c>
      <c r="NK15" s="78">
        <v>17</v>
      </c>
      <c r="NL15" s="78">
        <v>51</v>
      </c>
      <c r="NM15" s="78">
        <v>33</v>
      </c>
      <c r="NN15" s="78">
        <v>11</v>
      </c>
      <c r="NO15" s="78">
        <v>36</v>
      </c>
      <c r="NP15" s="78">
        <v>9</v>
      </c>
      <c r="NQ15" s="78">
        <v>0</v>
      </c>
      <c r="NR15" s="78">
        <v>15</v>
      </c>
      <c r="NS15" s="78">
        <v>17</v>
      </c>
      <c r="NT15" s="78">
        <v>14</v>
      </c>
      <c r="NU15" s="78">
        <v>13</v>
      </c>
      <c r="NV15" s="78">
        <v>4</v>
      </c>
      <c r="NW15" s="78">
        <v>5</v>
      </c>
      <c r="NX15" s="78">
        <v>4</v>
      </c>
      <c r="NY15" s="78">
        <v>15</v>
      </c>
      <c r="NZ15" s="78">
        <v>13</v>
      </c>
      <c r="OA15" s="78">
        <v>4</v>
      </c>
      <c r="OB15" s="78">
        <v>38</v>
      </c>
      <c r="OC15" s="78">
        <v>5</v>
      </c>
      <c r="OD15" s="78">
        <v>0</v>
      </c>
      <c r="OE15" s="78">
        <v>0</v>
      </c>
      <c r="OF15" s="78">
        <v>0</v>
      </c>
      <c r="OG15" s="78">
        <v>15</v>
      </c>
      <c r="OH15" s="78">
        <v>10</v>
      </c>
      <c r="OI15" s="78">
        <v>1</v>
      </c>
      <c r="OJ15" s="78">
        <v>6</v>
      </c>
      <c r="OK15" s="78">
        <v>0</v>
      </c>
      <c r="OL15" s="78">
        <v>0</v>
      </c>
      <c r="OM15" s="78">
        <v>0</v>
      </c>
      <c r="ON15" s="78">
        <v>0</v>
      </c>
      <c r="OO15" s="78">
        <v>1</v>
      </c>
      <c r="OP15" s="78">
        <v>0</v>
      </c>
      <c r="OQ15" s="78">
        <v>0</v>
      </c>
      <c r="OR15" s="78">
        <v>3</v>
      </c>
      <c r="OS15" s="78">
        <v>2</v>
      </c>
      <c r="OT15" s="78">
        <v>0</v>
      </c>
      <c r="OU15" s="78">
        <v>0</v>
      </c>
      <c r="OV15" s="78">
        <v>0</v>
      </c>
      <c r="OW15" s="78">
        <v>2</v>
      </c>
      <c r="OX15" s="78">
        <v>0</v>
      </c>
      <c r="OY15" s="78">
        <v>0</v>
      </c>
      <c r="OZ15" s="78">
        <v>1</v>
      </c>
      <c r="PA15" s="78">
        <v>42</v>
      </c>
      <c r="PB15" s="78">
        <v>0</v>
      </c>
      <c r="PC15" s="78">
        <v>1</v>
      </c>
      <c r="PD15" s="78">
        <v>0</v>
      </c>
      <c r="PE15" s="78">
        <v>2</v>
      </c>
      <c r="PF15" s="78">
        <v>0</v>
      </c>
      <c r="PG15" s="78">
        <v>3</v>
      </c>
      <c r="PH15" s="78">
        <v>0</v>
      </c>
      <c r="PI15" s="78">
        <v>1</v>
      </c>
      <c r="PJ15" s="78">
        <v>0</v>
      </c>
      <c r="PK15" s="78">
        <v>0</v>
      </c>
      <c r="PL15" s="78">
        <v>4</v>
      </c>
      <c r="PM15" s="78">
        <v>0</v>
      </c>
      <c r="PN15" s="78">
        <v>18</v>
      </c>
      <c r="PO15" s="78">
        <v>0</v>
      </c>
      <c r="PP15" s="78">
        <v>3</v>
      </c>
      <c r="PQ15" s="78">
        <v>0</v>
      </c>
      <c r="PR15" s="78">
        <v>0</v>
      </c>
      <c r="PS15" s="78">
        <v>0</v>
      </c>
      <c r="PT15" s="78">
        <v>3</v>
      </c>
      <c r="PU15" s="78">
        <v>0</v>
      </c>
      <c r="PV15" s="78">
        <v>0</v>
      </c>
      <c r="PW15" s="78">
        <v>4</v>
      </c>
      <c r="PX15" s="78">
        <v>0</v>
      </c>
      <c r="PY15" s="78">
        <v>4</v>
      </c>
      <c r="PZ15" s="78">
        <v>15</v>
      </c>
      <c r="QA15" s="78">
        <v>1</v>
      </c>
      <c r="QB15" s="78">
        <v>21</v>
      </c>
      <c r="QC15" s="78">
        <v>0</v>
      </c>
      <c r="QD15" s="78">
        <v>2</v>
      </c>
      <c r="QE15" s="78">
        <v>0</v>
      </c>
      <c r="QF15" s="78">
        <v>0</v>
      </c>
      <c r="QG15" s="78">
        <v>28</v>
      </c>
      <c r="QH15" s="78">
        <v>0</v>
      </c>
      <c r="QI15" s="78">
        <v>0</v>
      </c>
      <c r="QJ15" s="78">
        <v>0</v>
      </c>
      <c r="QK15" s="78">
        <v>0</v>
      </c>
      <c r="QL15" s="78">
        <v>0</v>
      </c>
      <c r="QM15" s="78">
        <v>0</v>
      </c>
      <c r="QN15" s="78">
        <v>0</v>
      </c>
      <c r="QO15" s="78">
        <v>0</v>
      </c>
      <c r="QP15" s="78">
        <v>5</v>
      </c>
      <c r="QQ15" s="78">
        <v>2</v>
      </c>
      <c r="QR15" s="78">
        <v>0</v>
      </c>
      <c r="QS15" s="78">
        <v>2</v>
      </c>
      <c r="QT15" s="78">
        <v>0</v>
      </c>
      <c r="QU15" s="78">
        <v>0</v>
      </c>
      <c r="QV15" s="78">
        <v>4</v>
      </c>
      <c r="QW15" s="78">
        <v>1</v>
      </c>
      <c r="QX15" s="78">
        <v>395</v>
      </c>
      <c r="QY15" s="78">
        <v>15</v>
      </c>
      <c r="QZ15" s="78">
        <v>17</v>
      </c>
      <c r="RA15" s="78">
        <v>6</v>
      </c>
      <c r="RB15" s="78">
        <v>48</v>
      </c>
      <c r="RC15" s="78">
        <v>8</v>
      </c>
      <c r="RD15" s="78">
        <v>18</v>
      </c>
      <c r="RE15" s="78">
        <v>3</v>
      </c>
      <c r="RF15" s="78">
        <v>3</v>
      </c>
      <c r="RG15" s="78">
        <v>8</v>
      </c>
      <c r="RH15" s="78">
        <v>16</v>
      </c>
      <c r="RI15" s="78">
        <v>23</v>
      </c>
      <c r="RJ15" s="78">
        <v>0</v>
      </c>
      <c r="RK15" s="78">
        <v>28</v>
      </c>
      <c r="RL15" s="78">
        <v>7</v>
      </c>
      <c r="RM15" s="78">
        <v>0</v>
      </c>
      <c r="RN15" s="78">
        <v>2</v>
      </c>
      <c r="RO15" s="78">
        <v>0</v>
      </c>
      <c r="RP15" s="78">
        <v>0</v>
      </c>
      <c r="RQ15" s="78">
        <v>4</v>
      </c>
      <c r="RR15" s="78">
        <v>1</v>
      </c>
      <c r="RS15" s="78">
        <v>395</v>
      </c>
      <c r="RT15" s="78">
        <v>17</v>
      </c>
      <c r="RU15" s="78">
        <v>17</v>
      </c>
      <c r="RV15" s="78">
        <v>6</v>
      </c>
      <c r="RW15" s="78">
        <v>48</v>
      </c>
      <c r="RX15" s="78">
        <v>8</v>
      </c>
      <c r="RY15" s="78">
        <v>18</v>
      </c>
      <c r="RZ15" s="78">
        <v>3</v>
      </c>
      <c r="SA15" s="78">
        <v>3</v>
      </c>
      <c r="SB15" s="78">
        <v>8</v>
      </c>
      <c r="SC15" s="78">
        <v>16</v>
      </c>
      <c r="SD15" s="78">
        <v>23</v>
      </c>
      <c r="SE15" s="78">
        <v>0</v>
      </c>
      <c r="SF15" s="78">
        <v>28</v>
      </c>
      <c r="SG15" s="78">
        <v>7</v>
      </c>
      <c r="SH15" s="78">
        <v>0</v>
      </c>
    </row>
    <row r="16" spans="1:503">
      <c r="A16" s="17" t="s">
        <v>1829</v>
      </c>
      <c r="B16" s="77">
        <v>8</v>
      </c>
      <c r="C16" s="77">
        <v>8</v>
      </c>
      <c r="D16" s="77">
        <v>1</v>
      </c>
      <c r="E16" s="77">
        <v>2011</v>
      </c>
      <c r="F16" s="77" t="s">
        <v>179</v>
      </c>
      <c r="G16" s="1017" t="s">
        <v>1577</v>
      </c>
      <c r="H16" s="77" t="s">
        <v>1578</v>
      </c>
      <c r="I16" s="1018"/>
      <c r="J16" s="80">
        <v>0</v>
      </c>
      <c r="K16" s="80">
        <v>0</v>
      </c>
      <c r="L16" s="80">
        <v>0</v>
      </c>
      <c r="M16" s="80">
        <v>0</v>
      </c>
      <c r="N16" s="80">
        <v>25.934999999999999</v>
      </c>
      <c r="O16" s="80">
        <v>3.859</v>
      </c>
      <c r="P16" s="80">
        <v>0</v>
      </c>
      <c r="Q16" s="80">
        <v>0</v>
      </c>
      <c r="R16" s="80">
        <v>518.59299999999996</v>
      </c>
      <c r="S16" s="80">
        <v>90.307000000000002</v>
      </c>
      <c r="T16" s="80">
        <v>22.69</v>
      </c>
      <c r="U16" s="80">
        <v>0</v>
      </c>
      <c r="V16" s="80">
        <v>4.87</v>
      </c>
      <c r="W16" s="80">
        <v>600.63199999999995</v>
      </c>
      <c r="X16" s="80">
        <v>332.40699999999998</v>
      </c>
      <c r="Y16" s="80">
        <v>250.38200000000001</v>
      </c>
      <c r="Z16" s="80">
        <v>50.128</v>
      </c>
      <c r="AA16" s="80">
        <v>253.726</v>
      </c>
      <c r="AB16" s="80">
        <v>50.720999999999997</v>
      </c>
      <c r="AC16" s="80">
        <v>0</v>
      </c>
      <c r="AD16" s="80">
        <v>4220.6450000000004</v>
      </c>
      <c r="AE16" s="80">
        <v>433.05700000000002</v>
      </c>
      <c r="AF16" s="80">
        <v>336.67899999999997</v>
      </c>
      <c r="AG16" s="80">
        <v>124.164</v>
      </c>
      <c r="AH16" s="80">
        <v>45.48</v>
      </c>
      <c r="AI16" s="80">
        <v>40.622999999999998</v>
      </c>
      <c r="AJ16" s="80">
        <v>17.494</v>
      </c>
      <c r="AK16" s="80">
        <v>220.45699999999999</v>
      </c>
      <c r="AL16" s="80">
        <v>107.396</v>
      </c>
      <c r="AM16" s="80">
        <v>15.269</v>
      </c>
      <c r="AN16" s="80">
        <v>439.52800000000002</v>
      </c>
      <c r="AO16" s="80">
        <v>66.486999999999995</v>
      </c>
      <c r="AP16" s="80">
        <v>3.4319999999999999</v>
      </c>
      <c r="AQ16" s="80">
        <v>0</v>
      </c>
      <c r="AR16" s="80">
        <v>3.371</v>
      </c>
      <c r="AS16" s="80">
        <v>410.74</v>
      </c>
      <c r="AT16" s="80">
        <v>62.962000000000003</v>
      </c>
      <c r="AU16" s="80">
        <v>3.3730000000000002</v>
      </c>
      <c r="AV16" s="80">
        <v>26.738</v>
      </c>
      <c r="AW16" s="80">
        <v>0</v>
      </c>
      <c r="AX16" s="80">
        <v>0</v>
      </c>
      <c r="AY16" s="80">
        <v>0</v>
      </c>
      <c r="AZ16" s="80">
        <v>0</v>
      </c>
      <c r="BA16" s="80">
        <v>0</v>
      </c>
      <c r="BB16" s="80">
        <v>0</v>
      </c>
      <c r="BC16" s="80">
        <v>0</v>
      </c>
      <c r="BD16" s="80">
        <v>0</v>
      </c>
      <c r="BE16" s="80">
        <v>5.3810000000000002</v>
      </c>
      <c r="BF16" s="80">
        <v>0</v>
      </c>
      <c r="BG16" s="80">
        <v>0</v>
      </c>
      <c r="BH16" s="80">
        <v>0</v>
      </c>
      <c r="BI16" s="80">
        <v>5.7389999999999999</v>
      </c>
      <c r="BJ16" s="80">
        <v>0</v>
      </c>
      <c r="BK16" s="80">
        <v>0</v>
      </c>
      <c r="BL16" s="80">
        <v>0</v>
      </c>
      <c r="BM16" s="80">
        <v>165.392</v>
      </c>
      <c r="BN16" s="80">
        <v>0</v>
      </c>
      <c r="BO16" s="80">
        <v>3.3650000000000002</v>
      </c>
      <c r="BP16" s="80">
        <v>0</v>
      </c>
      <c r="BQ16" s="80">
        <v>2.3839999999999999</v>
      </c>
      <c r="BR16" s="80">
        <v>0</v>
      </c>
      <c r="BS16" s="80">
        <v>4.8879999999999999</v>
      </c>
      <c r="BT16" s="80">
        <v>0</v>
      </c>
      <c r="BU16" s="80">
        <v>5.04</v>
      </c>
      <c r="BV16" s="80">
        <v>16.262</v>
      </c>
      <c r="BW16" s="80">
        <v>0</v>
      </c>
      <c r="BX16" s="80">
        <v>11.613</v>
      </c>
      <c r="BY16" s="80">
        <v>0</v>
      </c>
      <c r="BZ16" s="80">
        <v>57.719000000000001</v>
      </c>
      <c r="CA16" s="80">
        <v>0</v>
      </c>
      <c r="CB16" s="80">
        <v>91.557000000000002</v>
      </c>
      <c r="CC16" s="80">
        <v>0</v>
      </c>
      <c r="CD16" s="80">
        <v>0</v>
      </c>
      <c r="CE16" s="80">
        <v>0</v>
      </c>
      <c r="CF16" s="80">
        <v>8.1319999999999997</v>
      </c>
      <c r="CG16" s="80">
        <v>7.734</v>
      </c>
      <c r="CH16" s="80">
        <v>0</v>
      </c>
      <c r="CI16" s="80">
        <v>19.134</v>
      </c>
      <c r="CJ16" s="80">
        <v>0</v>
      </c>
      <c r="CK16" s="80">
        <v>22.797999999999998</v>
      </c>
      <c r="CL16" s="80">
        <v>85</v>
      </c>
      <c r="CM16" s="80">
        <v>21.620999999999999</v>
      </c>
      <c r="CN16" s="80">
        <v>74.884</v>
      </c>
      <c r="CO16" s="80">
        <v>0</v>
      </c>
      <c r="CP16" s="80">
        <v>8.8249999999999993</v>
      </c>
      <c r="CQ16" s="80">
        <v>0</v>
      </c>
      <c r="CR16" s="80">
        <v>0</v>
      </c>
      <c r="CS16" s="80">
        <v>577.505</v>
      </c>
      <c r="CT16" s="80">
        <v>0</v>
      </c>
      <c r="CU16" s="80">
        <v>0</v>
      </c>
      <c r="CV16" s="80">
        <v>0</v>
      </c>
      <c r="CW16" s="80">
        <v>0</v>
      </c>
      <c r="CX16" s="80">
        <v>0</v>
      </c>
      <c r="CY16" s="80">
        <v>0</v>
      </c>
      <c r="CZ16" s="80">
        <v>0</v>
      </c>
      <c r="DA16" s="80">
        <v>0</v>
      </c>
      <c r="DB16" s="80">
        <v>38.079000000000001</v>
      </c>
      <c r="DC16" s="80">
        <v>19.927</v>
      </c>
      <c r="DD16" s="80">
        <v>0</v>
      </c>
      <c r="DE16" s="80">
        <v>0</v>
      </c>
      <c r="DF16" s="80">
        <v>0</v>
      </c>
      <c r="DG16" s="80">
        <v>3.4319999999999999</v>
      </c>
      <c r="DH16" s="80">
        <v>0</v>
      </c>
      <c r="DI16" s="80">
        <v>0</v>
      </c>
      <c r="DJ16" s="80">
        <v>3.371</v>
      </c>
      <c r="DK16" s="80">
        <v>0</v>
      </c>
      <c r="DL16" s="80">
        <v>0</v>
      </c>
      <c r="DM16" s="80">
        <v>0</v>
      </c>
      <c r="DN16" s="80">
        <v>0</v>
      </c>
      <c r="DO16" s="80">
        <v>25.934999999999999</v>
      </c>
      <c r="DP16" s="80">
        <v>3.859</v>
      </c>
      <c r="DQ16" s="80">
        <v>0</v>
      </c>
      <c r="DR16" s="80">
        <v>0</v>
      </c>
      <c r="DS16" s="80">
        <v>518.59299999999996</v>
      </c>
      <c r="DT16" s="80">
        <v>90.307000000000002</v>
      </c>
      <c r="DU16" s="80">
        <v>22.69</v>
      </c>
      <c r="DV16" s="80">
        <v>0</v>
      </c>
      <c r="DW16" s="80">
        <v>4.87</v>
      </c>
      <c r="DX16" s="80">
        <v>600.63199999999995</v>
      </c>
      <c r="DY16" s="80">
        <v>332.40699999999998</v>
      </c>
      <c r="DZ16" s="80">
        <v>250.38200000000001</v>
      </c>
      <c r="EA16" s="80">
        <v>50.128</v>
      </c>
      <c r="EB16" s="80">
        <v>253.726</v>
      </c>
      <c r="EC16" s="80">
        <v>50.720999999999997</v>
      </c>
      <c r="ED16" s="80">
        <v>0</v>
      </c>
      <c r="EE16" s="80">
        <v>4220.6450000000004</v>
      </c>
      <c r="EF16" s="80">
        <v>433.05700000000002</v>
      </c>
      <c r="EG16" s="80">
        <v>336.67899999999997</v>
      </c>
      <c r="EH16" s="80">
        <v>124.164</v>
      </c>
      <c r="EI16" s="80">
        <v>45.48</v>
      </c>
      <c r="EJ16" s="80">
        <v>40.622999999999998</v>
      </c>
      <c r="EK16" s="80">
        <v>17.494</v>
      </c>
      <c r="EL16" s="80">
        <v>220.45699999999999</v>
      </c>
      <c r="EM16" s="80">
        <v>107.396</v>
      </c>
      <c r="EN16" s="80">
        <v>15.269</v>
      </c>
      <c r="EO16" s="80">
        <v>439.52800000000002</v>
      </c>
      <c r="EP16" s="80">
        <v>66.486999999999995</v>
      </c>
      <c r="EQ16" s="80">
        <v>0</v>
      </c>
      <c r="ER16" s="80">
        <v>0</v>
      </c>
      <c r="ES16" s="80">
        <v>0</v>
      </c>
      <c r="ET16" s="80">
        <v>410.74</v>
      </c>
      <c r="EU16" s="80">
        <v>62.962000000000003</v>
      </c>
      <c r="EV16" s="80">
        <v>3.3730000000000002</v>
      </c>
      <c r="EW16" s="80">
        <v>26.738</v>
      </c>
      <c r="EX16" s="80">
        <v>0</v>
      </c>
      <c r="EY16" s="80">
        <v>0</v>
      </c>
      <c r="EZ16" s="80">
        <v>0</v>
      </c>
      <c r="FA16" s="80">
        <v>0</v>
      </c>
      <c r="FB16" s="80">
        <v>0</v>
      </c>
      <c r="FC16" s="80">
        <v>0</v>
      </c>
      <c r="FD16" s="80">
        <v>0</v>
      </c>
      <c r="FE16" s="80">
        <v>0</v>
      </c>
      <c r="FF16" s="80">
        <v>5.3810000000000002</v>
      </c>
      <c r="FG16" s="80">
        <v>0</v>
      </c>
      <c r="FH16" s="80">
        <v>0</v>
      </c>
      <c r="FI16" s="80">
        <v>0</v>
      </c>
      <c r="FJ16" s="80">
        <v>5.7389999999999999</v>
      </c>
      <c r="FK16" s="80">
        <v>0</v>
      </c>
      <c r="FL16" s="80">
        <v>0</v>
      </c>
      <c r="FM16" s="80">
        <v>0</v>
      </c>
      <c r="FN16" s="80">
        <v>165.392</v>
      </c>
      <c r="FO16" s="80">
        <v>0</v>
      </c>
      <c r="FP16" s="80">
        <v>3.3650000000000002</v>
      </c>
      <c r="FQ16" s="80">
        <v>0</v>
      </c>
      <c r="FR16" s="80">
        <v>2.3839999999999999</v>
      </c>
      <c r="FS16" s="80">
        <v>0</v>
      </c>
      <c r="FT16" s="80">
        <v>4.8879999999999999</v>
      </c>
      <c r="FU16" s="80">
        <v>0</v>
      </c>
      <c r="FV16" s="80">
        <v>5.04</v>
      </c>
      <c r="FW16" s="80">
        <v>16.262</v>
      </c>
      <c r="FX16" s="80">
        <v>0</v>
      </c>
      <c r="FY16" s="80">
        <v>11.613</v>
      </c>
      <c r="FZ16" s="80">
        <v>0</v>
      </c>
      <c r="GA16" s="80">
        <v>57.719000000000001</v>
      </c>
      <c r="GB16" s="80">
        <v>0</v>
      </c>
      <c r="GC16" s="80">
        <v>91.557000000000002</v>
      </c>
      <c r="GD16" s="80">
        <v>0</v>
      </c>
      <c r="GE16" s="80">
        <v>0</v>
      </c>
      <c r="GF16" s="80">
        <v>0</v>
      </c>
      <c r="GG16" s="80">
        <v>8.1319999999999997</v>
      </c>
      <c r="GH16" s="80">
        <v>7.734</v>
      </c>
      <c r="GI16" s="80">
        <v>0</v>
      </c>
      <c r="GJ16" s="80">
        <v>19.134</v>
      </c>
      <c r="GK16" s="80">
        <v>0</v>
      </c>
      <c r="GL16" s="80">
        <v>22.797999999999998</v>
      </c>
      <c r="GM16" s="80">
        <v>85</v>
      </c>
      <c r="GN16" s="80">
        <v>21.620999999999999</v>
      </c>
      <c r="GO16" s="80">
        <v>74.884</v>
      </c>
      <c r="GP16" s="80">
        <v>0</v>
      </c>
      <c r="GQ16" s="80">
        <v>8.8249999999999993</v>
      </c>
      <c r="GR16" s="80">
        <v>0</v>
      </c>
      <c r="GS16" s="80">
        <v>0</v>
      </c>
      <c r="GT16" s="80">
        <v>577.505</v>
      </c>
      <c r="GU16" s="80">
        <v>0</v>
      </c>
      <c r="GV16" s="80">
        <v>0</v>
      </c>
      <c r="GW16" s="80">
        <v>0</v>
      </c>
      <c r="GX16" s="80">
        <v>0</v>
      </c>
      <c r="GY16" s="80">
        <v>0</v>
      </c>
      <c r="GZ16" s="80">
        <v>0</v>
      </c>
      <c r="HA16" s="80">
        <v>0</v>
      </c>
      <c r="HB16" s="80">
        <v>0</v>
      </c>
      <c r="HC16" s="80">
        <v>38.079000000000001</v>
      </c>
      <c r="HD16" s="80">
        <v>19.927</v>
      </c>
      <c r="HE16" s="80">
        <v>0</v>
      </c>
      <c r="HF16" s="80">
        <v>6.8029999999999999</v>
      </c>
      <c r="HG16" s="80">
        <v>0</v>
      </c>
      <c r="HH16" s="80">
        <v>0</v>
      </c>
      <c r="HI16" s="80">
        <v>25.934999999999999</v>
      </c>
      <c r="HJ16" s="80">
        <v>3.859</v>
      </c>
      <c r="HK16" s="80">
        <v>8241.7350000000006</v>
      </c>
      <c r="HL16" s="80">
        <v>410.74</v>
      </c>
      <c r="HM16" s="80">
        <v>93.072999999999993</v>
      </c>
      <c r="HN16" s="80">
        <v>5.3810000000000002</v>
      </c>
      <c r="HO16" s="80">
        <v>176.88</v>
      </c>
      <c r="HP16" s="80">
        <v>37.802999999999997</v>
      </c>
      <c r="HQ16" s="80">
        <v>57.719000000000001</v>
      </c>
      <c r="HR16" s="80">
        <v>91.557000000000002</v>
      </c>
      <c r="HS16" s="80">
        <v>15.866</v>
      </c>
      <c r="HT16" s="80">
        <v>41.932000000000002</v>
      </c>
      <c r="HU16" s="80">
        <v>106.621</v>
      </c>
      <c r="HV16" s="80">
        <v>83.709000000000003</v>
      </c>
      <c r="HW16" s="80">
        <v>0</v>
      </c>
      <c r="HX16" s="80">
        <v>577.505</v>
      </c>
      <c r="HY16" s="80">
        <v>58.006</v>
      </c>
      <c r="HZ16" s="80">
        <v>0</v>
      </c>
      <c r="IA16" s="80">
        <v>6.8029999999999999</v>
      </c>
      <c r="IB16" s="80">
        <v>0</v>
      </c>
      <c r="IC16" s="80">
        <v>0</v>
      </c>
      <c r="ID16" s="80">
        <v>25.934999999999999</v>
      </c>
      <c r="IE16" s="80">
        <v>3.859</v>
      </c>
      <c r="IF16" s="80">
        <v>8241.7350000000006</v>
      </c>
      <c r="IG16" s="80">
        <v>417.54300000000001</v>
      </c>
      <c r="IH16" s="80">
        <v>93.072999999999993</v>
      </c>
      <c r="II16" s="80">
        <v>5.3810000000000002</v>
      </c>
      <c r="IJ16" s="80">
        <v>176.88</v>
      </c>
      <c r="IK16" s="80">
        <v>37.802999999999997</v>
      </c>
      <c r="IL16" s="80">
        <v>57.719000000000001</v>
      </c>
      <c r="IM16" s="80">
        <v>91.557000000000002</v>
      </c>
      <c r="IN16" s="80">
        <v>15.866</v>
      </c>
      <c r="IO16" s="80">
        <v>41.932000000000002</v>
      </c>
      <c r="IP16" s="80">
        <v>106.621</v>
      </c>
      <c r="IQ16" s="80">
        <v>83.709000000000003</v>
      </c>
      <c r="IR16" s="80">
        <v>0</v>
      </c>
      <c r="IS16" s="80">
        <v>577.505</v>
      </c>
      <c r="IT16" s="80">
        <v>58.006</v>
      </c>
      <c r="IU16" s="80">
        <v>0</v>
      </c>
      <c r="IV16" s="81">
        <v>0</v>
      </c>
      <c r="IW16" s="78">
        <v>0</v>
      </c>
      <c r="IX16" s="78">
        <v>0</v>
      </c>
      <c r="IY16" s="78">
        <v>0</v>
      </c>
      <c r="IZ16" s="78">
        <v>0</v>
      </c>
      <c r="JA16" s="78">
        <v>5</v>
      </c>
      <c r="JB16" s="78">
        <v>1</v>
      </c>
      <c r="JC16" s="78">
        <v>0</v>
      </c>
      <c r="JD16" s="78">
        <v>0</v>
      </c>
      <c r="JE16" s="78">
        <v>78</v>
      </c>
      <c r="JF16" s="78">
        <v>10</v>
      </c>
      <c r="JG16" s="78">
        <v>3</v>
      </c>
      <c r="JH16" s="78">
        <v>0</v>
      </c>
      <c r="JI16" s="78">
        <v>1</v>
      </c>
      <c r="JJ16" s="78">
        <v>18</v>
      </c>
      <c r="JK16" s="78">
        <v>46</v>
      </c>
      <c r="JL16" s="78">
        <v>35</v>
      </c>
      <c r="JM16" s="78">
        <v>12</v>
      </c>
      <c r="JN16" s="78">
        <v>35</v>
      </c>
      <c r="JO16" s="78">
        <v>10</v>
      </c>
      <c r="JP16" s="78">
        <v>0</v>
      </c>
      <c r="JQ16" s="78">
        <v>16</v>
      </c>
      <c r="JR16" s="78">
        <v>15</v>
      </c>
      <c r="JS16" s="78">
        <v>17</v>
      </c>
      <c r="JT16" s="78">
        <v>13</v>
      </c>
      <c r="JU16" s="78">
        <v>5</v>
      </c>
      <c r="JV16" s="78">
        <v>5</v>
      </c>
      <c r="JW16" s="78">
        <v>3</v>
      </c>
      <c r="JX16" s="78">
        <v>14</v>
      </c>
      <c r="JY16" s="78">
        <v>13</v>
      </c>
      <c r="JZ16" s="78">
        <v>4</v>
      </c>
      <c r="KA16" s="78">
        <v>38</v>
      </c>
      <c r="KB16" s="78">
        <v>6</v>
      </c>
      <c r="KC16" s="78">
        <v>1</v>
      </c>
      <c r="KD16" s="78">
        <v>0</v>
      </c>
      <c r="KE16" s="78">
        <v>1</v>
      </c>
      <c r="KF16" s="78">
        <v>15</v>
      </c>
      <c r="KG16" s="78">
        <v>10</v>
      </c>
      <c r="KH16" s="78">
        <v>1</v>
      </c>
      <c r="KI16" s="78">
        <v>5</v>
      </c>
      <c r="KJ16" s="78">
        <v>0</v>
      </c>
      <c r="KK16" s="78">
        <v>0</v>
      </c>
      <c r="KL16" s="78">
        <v>0</v>
      </c>
      <c r="KM16" s="78">
        <v>0</v>
      </c>
      <c r="KN16" s="78">
        <v>0</v>
      </c>
      <c r="KO16" s="78">
        <v>0</v>
      </c>
      <c r="KP16" s="78">
        <v>0</v>
      </c>
      <c r="KQ16" s="78">
        <v>0</v>
      </c>
      <c r="KR16" s="78">
        <v>2</v>
      </c>
      <c r="KS16" s="78">
        <v>0</v>
      </c>
      <c r="KT16" s="78">
        <v>0</v>
      </c>
      <c r="KU16" s="78">
        <v>0</v>
      </c>
      <c r="KV16" s="78">
        <v>2</v>
      </c>
      <c r="KW16" s="78">
        <v>0</v>
      </c>
      <c r="KX16" s="78">
        <v>0</v>
      </c>
      <c r="KY16" s="78">
        <v>0</v>
      </c>
      <c r="KZ16" s="78">
        <v>46</v>
      </c>
      <c r="LA16" s="78">
        <v>0</v>
      </c>
      <c r="LB16" s="78">
        <v>1</v>
      </c>
      <c r="LC16" s="78">
        <v>0</v>
      </c>
      <c r="LD16" s="78">
        <v>1</v>
      </c>
      <c r="LE16" s="78">
        <v>0</v>
      </c>
      <c r="LF16" s="78">
        <v>2</v>
      </c>
      <c r="LG16" s="78">
        <v>0</v>
      </c>
      <c r="LH16" s="78">
        <v>1</v>
      </c>
      <c r="LI16" s="78">
        <v>2</v>
      </c>
      <c r="LJ16" s="78">
        <v>0</v>
      </c>
      <c r="LK16" s="78">
        <v>3</v>
      </c>
      <c r="LL16" s="78">
        <v>0</v>
      </c>
      <c r="LM16" s="78">
        <v>14</v>
      </c>
      <c r="LN16" s="78">
        <v>0</v>
      </c>
      <c r="LO16" s="78">
        <v>3</v>
      </c>
      <c r="LP16" s="78">
        <v>0</v>
      </c>
      <c r="LQ16" s="78">
        <v>0</v>
      </c>
      <c r="LR16" s="78">
        <v>0</v>
      </c>
      <c r="LS16" s="78">
        <v>2</v>
      </c>
      <c r="LT16" s="78">
        <v>2</v>
      </c>
      <c r="LU16" s="78">
        <v>0</v>
      </c>
      <c r="LV16" s="78">
        <v>4</v>
      </c>
      <c r="LW16" s="78">
        <v>0</v>
      </c>
      <c r="LX16" s="78">
        <v>5</v>
      </c>
      <c r="LY16" s="78">
        <v>17</v>
      </c>
      <c r="LZ16" s="78">
        <v>1</v>
      </c>
      <c r="MA16" s="78">
        <v>17</v>
      </c>
      <c r="MB16" s="78">
        <v>0</v>
      </c>
      <c r="MC16" s="78">
        <v>2</v>
      </c>
      <c r="MD16" s="78">
        <v>0</v>
      </c>
      <c r="ME16" s="78">
        <v>0</v>
      </c>
      <c r="MF16" s="78">
        <v>22</v>
      </c>
      <c r="MG16" s="78">
        <v>0</v>
      </c>
      <c r="MH16" s="78">
        <v>0</v>
      </c>
      <c r="MI16" s="78">
        <v>0</v>
      </c>
      <c r="MJ16" s="78">
        <v>0</v>
      </c>
      <c r="MK16" s="78">
        <v>0</v>
      </c>
      <c r="ML16" s="78">
        <v>0</v>
      </c>
      <c r="MM16" s="78">
        <v>0</v>
      </c>
      <c r="MN16" s="78">
        <v>0</v>
      </c>
      <c r="MO16" s="78">
        <v>5</v>
      </c>
      <c r="MP16" s="78">
        <v>3</v>
      </c>
      <c r="MQ16" s="78">
        <v>0</v>
      </c>
      <c r="MR16" s="78">
        <v>0</v>
      </c>
      <c r="MS16" s="78">
        <v>0</v>
      </c>
      <c r="MT16" s="78">
        <v>1</v>
      </c>
      <c r="MU16" s="78">
        <v>0</v>
      </c>
      <c r="MV16" s="78">
        <v>0</v>
      </c>
      <c r="MW16" s="78">
        <v>1</v>
      </c>
      <c r="MX16" s="78">
        <v>0</v>
      </c>
      <c r="MY16" s="78">
        <v>0</v>
      </c>
      <c r="MZ16" s="78">
        <v>0</v>
      </c>
      <c r="NA16" s="78">
        <v>0</v>
      </c>
      <c r="NB16" s="78">
        <v>5</v>
      </c>
      <c r="NC16" s="78">
        <v>1</v>
      </c>
      <c r="ND16" s="78">
        <v>0</v>
      </c>
      <c r="NE16" s="78">
        <v>0</v>
      </c>
      <c r="NF16" s="78">
        <v>78</v>
      </c>
      <c r="NG16" s="78">
        <v>10</v>
      </c>
      <c r="NH16" s="78">
        <v>3</v>
      </c>
      <c r="NI16" s="78">
        <v>0</v>
      </c>
      <c r="NJ16" s="78">
        <v>1</v>
      </c>
      <c r="NK16" s="78">
        <v>18</v>
      </c>
      <c r="NL16" s="78">
        <v>46</v>
      </c>
      <c r="NM16" s="78">
        <v>35</v>
      </c>
      <c r="NN16" s="78">
        <v>12</v>
      </c>
      <c r="NO16" s="78">
        <v>35</v>
      </c>
      <c r="NP16" s="78">
        <v>10</v>
      </c>
      <c r="NQ16" s="78">
        <v>0</v>
      </c>
      <c r="NR16" s="78">
        <v>16</v>
      </c>
      <c r="NS16" s="78">
        <v>15</v>
      </c>
      <c r="NT16" s="78">
        <v>17</v>
      </c>
      <c r="NU16" s="78">
        <v>13</v>
      </c>
      <c r="NV16" s="78">
        <v>5</v>
      </c>
      <c r="NW16" s="78">
        <v>5</v>
      </c>
      <c r="NX16" s="78">
        <v>3</v>
      </c>
      <c r="NY16" s="78">
        <v>14</v>
      </c>
      <c r="NZ16" s="78">
        <v>13</v>
      </c>
      <c r="OA16" s="78">
        <v>4</v>
      </c>
      <c r="OB16" s="78">
        <v>38</v>
      </c>
      <c r="OC16" s="78">
        <v>6</v>
      </c>
      <c r="OD16" s="78">
        <v>0</v>
      </c>
      <c r="OE16" s="78">
        <v>0</v>
      </c>
      <c r="OF16" s="78">
        <v>0</v>
      </c>
      <c r="OG16" s="78">
        <v>15</v>
      </c>
      <c r="OH16" s="78">
        <v>10</v>
      </c>
      <c r="OI16" s="78">
        <v>1</v>
      </c>
      <c r="OJ16" s="78">
        <v>5</v>
      </c>
      <c r="OK16" s="78">
        <v>0</v>
      </c>
      <c r="OL16" s="78">
        <v>0</v>
      </c>
      <c r="OM16" s="78">
        <v>0</v>
      </c>
      <c r="ON16" s="78">
        <v>0</v>
      </c>
      <c r="OO16" s="78">
        <v>0</v>
      </c>
      <c r="OP16" s="78">
        <v>0</v>
      </c>
      <c r="OQ16" s="78">
        <v>0</v>
      </c>
      <c r="OR16" s="78">
        <v>0</v>
      </c>
      <c r="OS16" s="78">
        <v>2</v>
      </c>
      <c r="OT16" s="78">
        <v>0</v>
      </c>
      <c r="OU16" s="78">
        <v>0</v>
      </c>
      <c r="OV16" s="78">
        <v>0</v>
      </c>
      <c r="OW16" s="78">
        <v>2</v>
      </c>
      <c r="OX16" s="78">
        <v>0</v>
      </c>
      <c r="OY16" s="78">
        <v>0</v>
      </c>
      <c r="OZ16" s="78">
        <v>0</v>
      </c>
      <c r="PA16" s="78">
        <v>46</v>
      </c>
      <c r="PB16" s="78">
        <v>0</v>
      </c>
      <c r="PC16" s="78">
        <v>1</v>
      </c>
      <c r="PD16" s="78">
        <v>0</v>
      </c>
      <c r="PE16" s="78">
        <v>1</v>
      </c>
      <c r="PF16" s="78">
        <v>0</v>
      </c>
      <c r="PG16" s="78">
        <v>2</v>
      </c>
      <c r="PH16" s="78">
        <v>0</v>
      </c>
      <c r="PI16" s="78">
        <v>1</v>
      </c>
      <c r="PJ16" s="78">
        <v>2</v>
      </c>
      <c r="PK16" s="78">
        <v>0</v>
      </c>
      <c r="PL16" s="78">
        <v>3</v>
      </c>
      <c r="PM16" s="78">
        <v>0</v>
      </c>
      <c r="PN16" s="78">
        <v>14</v>
      </c>
      <c r="PO16" s="78">
        <v>0</v>
      </c>
      <c r="PP16" s="78">
        <v>3</v>
      </c>
      <c r="PQ16" s="78">
        <v>0</v>
      </c>
      <c r="PR16" s="78">
        <v>0</v>
      </c>
      <c r="PS16" s="78">
        <v>0</v>
      </c>
      <c r="PT16" s="78">
        <v>2</v>
      </c>
      <c r="PU16" s="78">
        <v>2</v>
      </c>
      <c r="PV16" s="78">
        <v>0</v>
      </c>
      <c r="PW16" s="78">
        <v>4</v>
      </c>
      <c r="PX16" s="78">
        <v>0</v>
      </c>
      <c r="PY16" s="78">
        <v>5</v>
      </c>
      <c r="PZ16" s="78">
        <v>17</v>
      </c>
      <c r="QA16" s="78">
        <v>1</v>
      </c>
      <c r="QB16" s="78">
        <v>17</v>
      </c>
      <c r="QC16" s="78">
        <v>0</v>
      </c>
      <c r="QD16" s="78">
        <v>2</v>
      </c>
      <c r="QE16" s="78">
        <v>0</v>
      </c>
      <c r="QF16" s="78">
        <v>0</v>
      </c>
      <c r="QG16" s="78">
        <v>22</v>
      </c>
      <c r="QH16" s="78">
        <v>0</v>
      </c>
      <c r="QI16" s="78">
        <v>0</v>
      </c>
      <c r="QJ16" s="78">
        <v>0</v>
      </c>
      <c r="QK16" s="78">
        <v>0</v>
      </c>
      <c r="QL16" s="78">
        <v>0</v>
      </c>
      <c r="QM16" s="78">
        <v>0</v>
      </c>
      <c r="QN16" s="78">
        <v>0</v>
      </c>
      <c r="QO16" s="78">
        <v>0</v>
      </c>
      <c r="QP16" s="78">
        <v>5</v>
      </c>
      <c r="QQ16" s="78">
        <v>3</v>
      </c>
      <c r="QR16" s="78">
        <v>0</v>
      </c>
      <c r="QS16" s="78">
        <v>2</v>
      </c>
      <c r="QT16" s="78">
        <v>0</v>
      </c>
      <c r="QU16" s="78">
        <v>0</v>
      </c>
      <c r="QV16" s="78">
        <v>5</v>
      </c>
      <c r="QW16" s="78">
        <v>1</v>
      </c>
      <c r="QX16" s="78">
        <v>397</v>
      </c>
      <c r="QY16" s="78">
        <v>15</v>
      </c>
      <c r="QZ16" s="78">
        <v>16</v>
      </c>
      <c r="RA16" s="78">
        <v>2</v>
      </c>
      <c r="RB16" s="78">
        <v>50</v>
      </c>
      <c r="RC16" s="78">
        <v>8</v>
      </c>
      <c r="RD16" s="78">
        <v>14</v>
      </c>
      <c r="RE16" s="78">
        <v>3</v>
      </c>
      <c r="RF16" s="78">
        <v>4</v>
      </c>
      <c r="RG16" s="78">
        <v>9</v>
      </c>
      <c r="RH16" s="78">
        <v>18</v>
      </c>
      <c r="RI16" s="78">
        <v>19</v>
      </c>
      <c r="RJ16" s="78">
        <v>0</v>
      </c>
      <c r="RK16" s="78">
        <v>22</v>
      </c>
      <c r="RL16" s="78">
        <v>8</v>
      </c>
      <c r="RM16" s="78">
        <v>0</v>
      </c>
      <c r="RN16" s="78">
        <v>2</v>
      </c>
      <c r="RO16" s="78">
        <v>0</v>
      </c>
      <c r="RP16" s="78">
        <v>0</v>
      </c>
      <c r="RQ16" s="78">
        <v>5</v>
      </c>
      <c r="RR16" s="78">
        <v>1</v>
      </c>
      <c r="RS16" s="78">
        <v>397</v>
      </c>
      <c r="RT16" s="78">
        <v>17</v>
      </c>
      <c r="RU16" s="78">
        <v>16</v>
      </c>
      <c r="RV16" s="78">
        <v>2</v>
      </c>
      <c r="RW16" s="78">
        <v>50</v>
      </c>
      <c r="RX16" s="78">
        <v>8</v>
      </c>
      <c r="RY16" s="78">
        <v>14</v>
      </c>
      <c r="RZ16" s="78">
        <v>3</v>
      </c>
      <c r="SA16" s="78">
        <v>4</v>
      </c>
      <c r="SB16" s="78">
        <v>9</v>
      </c>
      <c r="SC16" s="78">
        <v>18</v>
      </c>
      <c r="SD16" s="78">
        <v>19</v>
      </c>
      <c r="SE16" s="78">
        <v>0</v>
      </c>
      <c r="SF16" s="78">
        <v>22</v>
      </c>
      <c r="SG16" s="78">
        <v>8</v>
      </c>
      <c r="SH16" s="78">
        <v>0</v>
      </c>
    </row>
    <row r="17" spans="1:502">
      <c r="A17" s="17" t="s">
        <v>1830</v>
      </c>
      <c r="B17" s="77">
        <v>9</v>
      </c>
      <c r="C17" s="77">
        <v>9</v>
      </c>
      <c r="D17" s="77">
        <v>1</v>
      </c>
      <c r="E17" s="77">
        <v>2012</v>
      </c>
      <c r="F17" s="77" t="s">
        <v>180</v>
      </c>
      <c r="G17" s="1017" t="s">
        <v>1577</v>
      </c>
      <c r="H17" s="77" t="s">
        <v>1578</v>
      </c>
      <c r="I17" s="1018"/>
      <c r="J17" s="80">
        <v>0</v>
      </c>
      <c r="K17" s="80">
        <v>0</v>
      </c>
      <c r="L17" s="80">
        <v>0</v>
      </c>
      <c r="M17" s="80">
        <v>0</v>
      </c>
      <c r="N17" s="80">
        <v>28.395</v>
      </c>
      <c r="O17" s="80">
        <v>3.99</v>
      </c>
      <c r="P17" s="80">
        <v>0</v>
      </c>
      <c r="Q17" s="80">
        <v>0</v>
      </c>
      <c r="R17" s="80">
        <v>600.56899999999996</v>
      </c>
      <c r="S17" s="80">
        <v>112.718</v>
      </c>
      <c r="T17" s="80">
        <v>27.998999999999999</v>
      </c>
      <c r="U17" s="80">
        <v>0</v>
      </c>
      <c r="V17" s="80">
        <v>4.7329999999999997</v>
      </c>
      <c r="W17" s="80">
        <v>496.15100000000001</v>
      </c>
      <c r="X17" s="80">
        <v>579.24300000000005</v>
      </c>
      <c r="Y17" s="80">
        <v>312.41199999999998</v>
      </c>
      <c r="Z17" s="80">
        <v>52.692</v>
      </c>
      <c r="AA17" s="80">
        <v>279.24700000000001</v>
      </c>
      <c r="AB17" s="80">
        <v>45.412999999999997</v>
      </c>
      <c r="AC17" s="80">
        <v>0</v>
      </c>
      <c r="AD17" s="80">
        <v>4063.41</v>
      </c>
      <c r="AE17" s="80">
        <v>496.60300000000001</v>
      </c>
      <c r="AF17" s="80">
        <v>370.25200000000001</v>
      </c>
      <c r="AG17" s="80">
        <v>139.262</v>
      </c>
      <c r="AH17" s="80">
        <v>53.438000000000002</v>
      </c>
      <c r="AI17" s="80">
        <v>42.204999999999998</v>
      </c>
      <c r="AJ17" s="80">
        <v>16.562999999999999</v>
      </c>
      <c r="AK17" s="80">
        <v>190.85499999999999</v>
      </c>
      <c r="AL17" s="80">
        <v>130.66800000000001</v>
      </c>
      <c r="AM17" s="80">
        <v>16.972000000000001</v>
      </c>
      <c r="AN17" s="80">
        <v>445.089</v>
      </c>
      <c r="AO17" s="80">
        <v>56.046999999999997</v>
      </c>
      <c r="AP17" s="80">
        <v>3.0019999999999998</v>
      </c>
      <c r="AQ17" s="80">
        <v>0</v>
      </c>
      <c r="AR17" s="80">
        <v>2.7</v>
      </c>
      <c r="AS17" s="80">
        <v>538.43799999999999</v>
      </c>
      <c r="AT17" s="80">
        <v>52.567999999999998</v>
      </c>
      <c r="AU17" s="80">
        <v>3.5430000000000001</v>
      </c>
      <c r="AV17" s="80">
        <v>33.798999999999999</v>
      </c>
      <c r="AW17" s="80">
        <v>0</v>
      </c>
      <c r="AX17" s="80">
        <v>0</v>
      </c>
      <c r="AY17" s="80">
        <v>0</v>
      </c>
      <c r="AZ17" s="80">
        <v>0</v>
      </c>
      <c r="BA17" s="80">
        <v>2.714</v>
      </c>
      <c r="BB17" s="80">
        <v>0</v>
      </c>
      <c r="BC17" s="80">
        <v>0</v>
      </c>
      <c r="BD17" s="80">
        <v>5.1189999999999998</v>
      </c>
      <c r="BE17" s="80">
        <v>6.2270000000000003</v>
      </c>
      <c r="BF17" s="80">
        <v>0</v>
      </c>
      <c r="BG17" s="80">
        <v>0</v>
      </c>
      <c r="BH17" s="80">
        <v>0</v>
      </c>
      <c r="BI17" s="80">
        <v>6.7930000000000001</v>
      </c>
      <c r="BJ17" s="80">
        <v>0</v>
      </c>
      <c r="BK17" s="80">
        <v>0</v>
      </c>
      <c r="BL17" s="80">
        <v>4.3170000000000002</v>
      </c>
      <c r="BM17" s="80">
        <v>208.90799999999999</v>
      </c>
      <c r="BN17" s="80">
        <v>0</v>
      </c>
      <c r="BO17" s="80">
        <v>4.24</v>
      </c>
      <c r="BP17" s="80">
        <v>0</v>
      </c>
      <c r="BQ17" s="80">
        <v>2.879</v>
      </c>
      <c r="BR17" s="80">
        <v>0</v>
      </c>
      <c r="BS17" s="80">
        <v>5.4290000000000003</v>
      </c>
      <c r="BT17" s="80">
        <v>0</v>
      </c>
      <c r="BU17" s="80">
        <v>5.85</v>
      </c>
      <c r="BV17" s="80">
        <v>25.388999999999999</v>
      </c>
      <c r="BW17" s="80">
        <v>0</v>
      </c>
      <c r="BX17" s="80">
        <v>17.387</v>
      </c>
      <c r="BY17" s="80">
        <v>0</v>
      </c>
      <c r="BZ17" s="80">
        <v>87.290999999999997</v>
      </c>
      <c r="CA17" s="80">
        <v>0</v>
      </c>
      <c r="CB17" s="80">
        <v>105.202</v>
      </c>
      <c r="CC17" s="80">
        <v>0</v>
      </c>
      <c r="CD17" s="80">
        <v>0</v>
      </c>
      <c r="CE17" s="80">
        <v>0</v>
      </c>
      <c r="CF17" s="80">
        <v>12.513</v>
      </c>
      <c r="CG17" s="80">
        <v>3.8490000000000002</v>
      </c>
      <c r="CH17" s="80">
        <v>0</v>
      </c>
      <c r="CI17" s="80">
        <v>30.92</v>
      </c>
      <c r="CJ17" s="80">
        <v>0</v>
      </c>
      <c r="CK17" s="80">
        <v>15.253</v>
      </c>
      <c r="CL17" s="80">
        <v>97.959000000000003</v>
      </c>
      <c r="CM17" s="80">
        <v>24.983000000000001</v>
      </c>
      <c r="CN17" s="80">
        <v>106.21599999999999</v>
      </c>
      <c r="CO17" s="80">
        <v>11.561</v>
      </c>
      <c r="CP17" s="80">
        <v>9.2620000000000005</v>
      </c>
      <c r="CQ17" s="80">
        <v>0</v>
      </c>
      <c r="CR17" s="80">
        <v>0</v>
      </c>
      <c r="CS17" s="80">
        <v>591.07399999999996</v>
      </c>
      <c r="CT17" s="80">
        <v>0</v>
      </c>
      <c r="CU17" s="80">
        <v>0</v>
      </c>
      <c r="CV17" s="80">
        <v>0</v>
      </c>
      <c r="CW17" s="80">
        <v>0</v>
      </c>
      <c r="CX17" s="80">
        <v>0</v>
      </c>
      <c r="CY17" s="80">
        <v>0</v>
      </c>
      <c r="CZ17" s="80">
        <v>0</v>
      </c>
      <c r="DA17" s="80">
        <v>0</v>
      </c>
      <c r="DB17" s="80">
        <v>41.927</v>
      </c>
      <c r="DC17" s="80">
        <v>23.652999999999999</v>
      </c>
      <c r="DD17" s="80">
        <v>0</v>
      </c>
      <c r="DE17" s="80">
        <v>0</v>
      </c>
      <c r="DF17" s="80">
        <v>0</v>
      </c>
      <c r="DG17" s="80">
        <v>3.0019999999999998</v>
      </c>
      <c r="DH17" s="80">
        <v>0</v>
      </c>
      <c r="DI17" s="80">
        <v>0</v>
      </c>
      <c r="DJ17" s="80">
        <v>2.7</v>
      </c>
      <c r="DK17" s="80">
        <v>0</v>
      </c>
      <c r="DL17" s="80">
        <v>0</v>
      </c>
      <c r="DM17" s="80">
        <v>0</v>
      </c>
      <c r="DN17" s="80">
        <v>0</v>
      </c>
      <c r="DO17" s="80">
        <v>28.395</v>
      </c>
      <c r="DP17" s="80">
        <v>3.99</v>
      </c>
      <c r="DQ17" s="80">
        <v>0</v>
      </c>
      <c r="DR17" s="80">
        <v>0</v>
      </c>
      <c r="DS17" s="80">
        <v>600.56899999999996</v>
      </c>
      <c r="DT17" s="80">
        <v>112.718</v>
      </c>
      <c r="DU17" s="80">
        <v>27.998999999999999</v>
      </c>
      <c r="DV17" s="80">
        <v>0</v>
      </c>
      <c r="DW17" s="80">
        <v>4.7329999999999997</v>
      </c>
      <c r="DX17" s="80">
        <v>496.15100000000001</v>
      </c>
      <c r="DY17" s="80">
        <v>579.24300000000005</v>
      </c>
      <c r="DZ17" s="80">
        <v>312.41199999999998</v>
      </c>
      <c r="EA17" s="80">
        <v>52.692</v>
      </c>
      <c r="EB17" s="80">
        <v>279.24700000000001</v>
      </c>
      <c r="EC17" s="80">
        <v>45.412999999999997</v>
      </c>
      <c r="ED17" s="80">
        <v>0</v>
      </c>
      <c r="EE17" s="80">
        <v>4063.41</v>
      </c>
      <c r="EF17" s="80">
        <v>496.60300000000001</v>
      </c>
      <c r="EG17" s="80">
        <v>370.25200000000001</v>
      </c>
      <c r="EH17" s="80">
        <v>139.262</v>
      </c>
      <c r="EI17" s="80">
        <v>53.438000000000002</v>
      </c>
      <c r="EJ17" s="80">
        <v>42.204999999999998</v>
      </c>
      <c r="EK17" s="80">
        <v>16.562999999999999</v>
      </c>
      <c r="EL17" s="80">
        <v>190.85499999999999</v>
      </c>
      <c r="EM17" s="80">
        <v>130.66800000000001</v>
      </c>
      <c r="EN17" s="80">
        <v>16.972000000000001</v>
      </c>
      <c r="EO17" s="80">
        <v>445.089</v>
      </c>
      <c r="EP17" s="80">
        <v>56.046999999999997</v>
      </c>
      <c r="EQ17" s="80">
        <v>0</v>
      </c>
      <c r="ER17" s="80">
        <v>0</v>
      </c>
      <c r="ES17" s="80">
        <v>0</v>
      </c>
      <c r="ET17" s="80">
        <v>538.43799999999999</v>
      </c>
      <c r="EU17" s="80">
        <v>52.567999999999998</v>
      </c>
      <c r="EV17" s="80">
        <v>3.5430000000000001</v>
      </c>
      <c r="EW17" s="80">
        <v>33.798999999999999</v>
      </c>
      <c r="EX17" s="80">
        <v>0</v>
      </c>
      <c r="EY17" s="80">
        <v>0</v>
      </c>
      <c r="EZ17" s="80">
        <v>0</v>
      </c>
      <c r="FA17" s="80">
        <v>0</v>
      </c>
      <c r="FB17" s="80">
        <v>2.714</v>
      </c>
      <c r="FC17" s="80">
        <v>0</v>
      </c>
      <c r="FD17" s="80">
        <v>0</v>
      </c>
      <c r="FE17" s="80">
        <v>5.1189999999999998</v>
      </c>
      <c r="FF17" s="80">
        <v>6.2270000000000003</v>
      </c>
      <c r="FG17" s="80">
        <v>0</v>
      </c>
      <c r="FH17" s="80">
        <v>0</v>
      </c>
      <c r="FI17" s="80">
        <v>0</v>
      </c>
      <c r="FJ17" s="80">
        <v>6.7930000000000001</v>
      </c>
      <c r="FK17" s="80">
        <v>0</v>
      </c>
      <c r="FL17" s="80">
        <v>0</v>
      </c>
      <c r="FM17" s="80">
        <v>4.3170000000000002</v>
      </c>
      <c r="FN17" s="80">
        <v>208.90799999999999</v>
      </c>
      <c r="FO17" s="80">
        <v>0</v>
      </c>
      <c r="FP17" s="80">
        <v>4.24</v>
      </c>
      <c r="FQ17" s="80">
        <v>0</v>
      </c>
      <c r="FR17" s="80">
        <v>2.879</v>
      </c>
      <c r="FS17" s="80">
        <v>0</v>
      </c>
      <c r="FT17" s="80">
        <v>5.4290000000000003</v>
      </c>
      <c r="FU17" s="80">
        <v>0</v>
      </c>
      <c r="FV17" s="80">
        <v>5.85</v>
      </c>
      <c r="FW17" s="80">
        <v>25.388999999999999</v>
      </c>
      <c r="FX17" s="80">
        <v>0</v>
      </c>
      <c r="FY17" s="80">
        <v>17.387</v>
      </c>
      <c r="FZ17" s="80">
        <v>0</v>
      </c>
      <c r="GA17" s="80">
        <v>87.290999999999997</v>
      </c>
      <c r="GB17" s="80">
        <v>0</v>
      </c>
      <c r="GC17" s="80">
        <v>105.202</v>
      </c>
      <c r="GD17" s="80">
        <v>0</v>
      </c>
      <c r="GE17" s="80">
        <v>0</v>
      </c>
      <c r="GF17" s="80">
        <v>0</v>
      </c>
      <c r="GG17" s="80">
        <v>12.513</v>
      </c>
      <c r="GH17" s="80">
        <v>3.8490000000000002</v>
      </c>
      <c r="GI17" s="80">
        <v>0</v>
      </c>
      <c r="GJ17" s="80">
        <v>30.92</v>
      </c>
      <c r="GK17" s="80">
        <v>0</v>
      </c>
      <c r="GL17" s="80">
        <v>15.253</v>
      </c>
      <c r="GM17" s="80">
        <v>97.959000000000003</v>
      </c>
      <c r="GN17" s="80">
        <v>24.983000000000001</v>
      </c>
      <c r="GO17" s="80">
        <v>106.21599999999999</v>
      </c>
      <c r="GP17" s="80">
        <v>11.561</v>
      </c>
      <c r="GQ17" s="80">
        <v>9.2620000000000005</v>
      </c>
      <c r="GR17" s="80">
        <v>0</v>
      </c>
      <c r="GS17" s="80">
        <v>0</v>
      </c>
      <c r="GT17" s="80">
        <v>591.07399999999996</v>
      </c>
      <c r="GU17" s="80">
        <v>0</v>
      </c>
      <c r="GV17" s="80">
        <v>0</v>
      </c>
      <c r="GW17" s="80">
        <v>0</v>
      </c>
      <c r="GX17" s="80">
        <v>0</v>
      </c>
      <c r="GY17" s="80">
        <v>0</v>
      </c>
      <c r="GZ17" s="80">
        <v>0</v>
      </c>
      <c r="HA17" s="80">
        <v>0</v>
      </c>
      <c r="HB17" s="80">
        <v>0</v>
      </c>
      <c r="HC17" s="80">
        <v>41.927</v>
      </c>
      <c r="HD17" s="80">
        <v>23.652999999999999</v>
      </c>
      <c r="HE17" s="80">
        <v>0</v>
      </c>
      <c r="HF17" s="80">
        <v>5.702</v>
      </c>
      <c r="HG17" s="80">
        <v>0</v>
      </c>
      <c r="HH17" s="80">
        <v>0</v>
      </c>
      <c r="HI17" s="80">
        <v>28.395</v>
      </c>
      <c r="HJ17" s="80">
        <v>3.99</v>
      </c>
      <c r="HK17" s="80">
        <v>8532.5409999999993</v>
      </c>
      <c r="HL17" s="80">
        <v>538.43799999999999</v>
      </c>
      <c r="HM17" s="80">
        <v>89.91</v>
      </c>
      <c r="HN17" s="80">
        <v>14.06</v>
      </c>
      <c r="HO17" s="80">
        <v>227.137</v>
      </c>
      <c r="HP17" s="80">
        <v>54.055</v>
      </c>
      <c r="HQ17" s="80">
        <v>87.290999999999997</v>
      </c>
      <c r="HR17" s="80">
        <v>105.202</v>
      </c>
      <c r="HS17" s="80">
        <v>16.361999999999998</v>
      </c>
      <c r="HT17" s="80">
        <v>46.173000000000002</v>
      </c>
      <c r="HU17" s="80">
        <v>122.94199999999999</v>
      </c>
      <c r="HV17" s="80">
        <v>127.039</v>
      </c>
      <c r="HW17" s="80">
        <v>0</v>
      </c>
      <c r="HX17" s="80">
        <v>591.07399999999996</v>
      </c>
      <c r="HY17" s="80">
        <v>65.58</v>
      </c>
      <c r="HZ17" s="80">
        <v>0</v>
      </c>
      <c r="IA17" s="80">
        <v>5.702</v>
      </c>
      <c r="IB17" s="80">
        <v>0</v>
      </c>
      <c r="IC17" s="80">
        <v>0</v>
      </c>
      <c r="ID17" s="80">
        <v>28.395</v>
      </c>
      <c r="IE17" s="80">
        <v>3.99</v>
      </c>
      <c r="IF17" s="80">
        <v>8532.5409999999993</v>
      </c>
      <c r="IG17" s="80">
        <v>544.14</v>
      </c>
      <c r="IH17" s="80">
        <v>89.91</v>
      </c>
      <c r="II17" s="80">
        <v>14.06</v>
      </c>
      <c r="IJ17" s="80">
        <v>227.137</v>
      </c>
      <c r="IK17" s="80">
        <v>54.055</v>
      </c>
      <c r="IL17" s="80">
        <v>87.290999999999997</v>
      </c>
      <c r="IM17" s="80">
        <v>105.202</v>
      </c>
      <c r="IN17" s="80">
        <v>16.361999999999998</v>
      </c>
      <c r="IO17" s="80">
        <v>46.173000000000002</v>
      </c>
      <c r="IP17" s="80">
        <v>122.94199999999999</v>
      </c>
      <c r="IQ17" s="80">
        <v>127.039</v>
      </c>
      <c r="IR17" s="80">
        <v>0</v>
      </c>
      <c r="IS17" s="80">
        <v>591.07399999999996</v>
      </c>
      <c r="IT17" s="80">
        <v>65.58</v>
      </c>
      <c r="IU17" s="80">
        <v>0</v>
      </c>
      <c r="IV17" s="81">
        <v>0</v>
      </c>
      <c r="IW17" s="78">
        <v>0</v>
      </c>
      <c r="IX17" s="78">
        <v>0</v>
      </c>
      <c r="IY17" s="78">
        <v>0</v>
      </c>
      <c r="IZ17" s="78">
        <v>0</v>
      </c>
      <c r="JA17" s="78">
        <v>5</v>
      </c>
      <c r="JB17" s="78">
        <v>1</v>
      </c>
      <c r="JC17" s="78">
        <v>0</v>
      </c>
      <c r="JD17" s="78">
        <v>0</v>
      </c>
      <c r="JE17" s="78">
        <v>84</v>
      </c>
      <c r="JF17" s="78">
        <v>11</v>
      </c>
      <c r="JG17" s="78">
        <v>4</v>
      </c>
      <c r="JH17" s="78">
        <v>0</v>
      </c>
      <c r="JI17" s="78">
        <v>1</v>
      </c>
      <c r="JJ17" s="78">
        <v>18</v>
      </c>
      <c r="JK17" s="78">
        <v>56</v>
      </c>
      <c r="JL17" s="78">
        <v>40</v>
      </c>
      <c r="JM17" s="78">
        <v>12</v>
      </c>
      <c r="JN17" s="78">
        <v>35</v>
      </c>
      <c r="JO17" s="78">
        <v>9</v>
      </c>
      <c r="JP17" s="78">
        <v>0</v>
      </c>
      <c r="JQ17" s="78">
        <v>15</v>
      </c>
      <c r="JR17" s="78">
        <v>15</v>
      </c>
      <c r="JS17" s="78">
        <v>17</v>
      </c>
      <c r="JT17" s="78">
        <v>14</v>
      </c>
      <c r="JU17" s="78">
        <v>5</v>
      </c>
      <c r="JV17" s="78">
        <v>3</v>
      </c>
      <c r="JW17" s="78">
        <v>3</v>
      </c>
      <c r="JX17" s="78">
        <v>14</v>
      </c>
      <c r="JY17" s="78">
        <v>13</v>
      </c>
      <c r="JZ17" s="78">
        <v>4</v>
      </c>
      <c r="KA17" s="78">
        <v>38</v>
      </c>
      <c r="KB17" s="78">
        <v>6</v>
      </c>
      <c r="KC17" s="78">
        <v>1</v>
      </c>
      <c r="KD17" s="78">
        <v>0</v>
      </c>
      <c r="KE17" s="78">
        <v>1</v>
      </c>
      <c r="KF17" s="78">
        <v>16</v>
      </c>
      <c r="KG17" s="78">
        <v>7</v>
      </c>
      <c r="KH17" s="78">
        <v>1</v>
      </c>
      <c r="KI17" s="78">
        <v>5</v>
      </c>
      <c r="KJ17" s="78">
        <v>0</v>
      </c>
      <c r="KK17" s="78">
        <v>0</v>
      </c>
      <c r="KL17" s="78">
        <v>0</v>
      </c>
      <c r="KM17" s="78">
        <v>0</v>
      </c>
      <c r="KN17" s="78">
        <v>1</v>
      </c>
      <c r="KO17" s="78">
        <v>0</v>
      </c>
      <c r="KP17" s="78">
        <v>0</v>
      </c>
      <c r="KQ17" s="78">
        <v>2</v>
      </c>
      <c r="KR17" s="78">
        <v>2</v>
      </c>
      <c r="KS17" s="78">
        <v>0</v>
      </c>
      <c r="KT17" s="78">
        <v>0</v>
      </c>
      <c r="KU17" s="78">
        <v>0</v>
      </c>
      <c r="KV17" s="78">
        <v>2</v>
      </c>
      <c r="KW17" s="78">
        <v>0</v>
      </c>
      <c r="KX17" s="78">
        <v>0</v>
      </c>
      <c r="KY17" s="78">
        <v>1</v>
      </c>
      <c r="KZ17" s="78">
        <v>52</v>
      </c>
      <c r="LA17" s="78">
        <v>0</v>
      </c>
      <c r="LB17" s="78">
        <v>1</v>
      </c>
      <c r="LC17" s="78">
        <v>0</v>
      </c>
      <c r="LD17" s="78">
        <v>1</v>
      </c>
      <c r="LE17" s="78">
        <v>0</v>
      </c>
      <c r="LF17" s="78">
        <v>2</v>
      </c>
      <c r="LG17" s="78">
        <v>0</v>
      </c>
      <c r="LH17" s="78">
        <v>1</v>
      </c>
      <c r="LI17" s="78">
        <v>3</v>
      </c>
      <c r="LJ17" s="78">
        <v>0</v>
      </c>
      <c r="LK17" s="78">
        <v>4</v>
      </c>
      <c r="LL17" s="78">
        <v>0</v>
      </c>
      <c r="LM17" s="78">
        <v>17</v>
      </c>
      <c r="LN17" s="78">
        <v>0</v>
      </c>
      <c r="LO17" s="78">
        <v>2</v>
      </c>
      <c r="LP17" s="78">
        <v>0</v>
      </c>
      <c r="LQ17" s="78">
        <v>0</v>
      </c>
      <c r="LR17" s="78">
        <v>0</v>
      </c>
      <c r="LS17" s="78">
        <v>3</v>
      </c>
      <c r="LT17" s="78">
        <v>1</v>
      </c>
      <c r="LU17" s="78">
        <v>0</v>
      </c>
      <c r="LV17" s="78">
        <v>6</v>
      </c>
      <c r="LW17" s="78">
        <v>0</v>
      </c>
      <c r="LX17" s="78">
        <v>3</v>
      </c>
      <c r="LY17" s="78">
        <v>16</v>
      </c>
      <c r="LZ17" s="78">
        <v>1</v>
      </c>
      <c r="MA17" s="78">
        <v>21</v>
      </c>
      <c r="MB17" s="78">
        <v>1</v>
      </c>
      <c r="MC17" s="78">
        <v>2</v>
      </c>
      <c r="MD17" s="78">
        <v>0</v>
      </c>
      <c r="ME17" s="78">
        <v>0</v>
      </c>
      <c r="MF17" s="78">
        <v>22</v>
      </c>
      <c r="MG17" s="78">
        <v>0</v>
      </c>
      <c r="MH17" s="78">
        <v>0</v>
      </c>
      <c r="MI17" s="78">
        <v>0</v>
      </c>
      <c r="MJ17" s="78">
        <v>0</v>
      </c>
      <c r="MK17" s="78">
        <v>0</v>
      </c>
      <c r="ML17" s="78">
        <v>0</v>
      </c>
      <c r="MM17" s="78">
        <v>0</v>
      </c>
      <c r="MN17" s="78">
        <v>0</v>
      </c>
      <c r="MO17" s="78">
        <v>5</v>
      </c>
      <c r="MP17" s="78">
        <v>4</v>
      </c>
      <c r="MQ17" s="78">
        <v>0</v>
      </c>
      <c r="MR17" s="78">
        <v>0</v>
      </c>
      <c r="MS17" s="78">
        <v>0</v>
      </c>
      <c r="MT17" s="78">
        <v>1</v>
      </c>
      <c r="MU17" s="78">
        <v>0</v>
      </c>
      <c r="MV17" s="78">
        <v>0</v>
      </c>
      <c r="MW17" s="78">
        <v>1</v>
      </c>
      <c r="MX17" s="78">
        <v>0</v>
      </c>
      <c r="MY17" s="78">
        <v>0</v>
      </c>
      <c r="MZ17" s="78">
        <v>0</v>
      </c>
      <c r="NA17" s="78">
        <v>0</v>
      </c>
      <c r="NB17" s="78">
        <v>5</v>
      </c>
      <c r="NC17" s="78">
        <v>1</v>
      </c>
      <c r="ND17" s="78">
        <v>0</v>
      </c>
      <c r="NE17" s="78">
        <v>0</v>
      </c>
      <c r="NF17" s="78">
        <v>84</v>
      </c>
      <c r="NG17" s="78">
        <v>11</v>
      </c>
      <c r="NH17" s="78">
        <v>4</v>
      </c>
      <c r="NI17" s="78">
        <v>0</v>
      </c>
      <c r="NJ17" s="78">
        <v>1</v>
      </c>
      <c r="NK17" s="78">
        <v>18</v>
      </c>
      <c r="NL17" s="78">
        <v>56</v>
      </c>
      <c r="NM17" s="78">
        <v>40</v>
      </c>
      <c r="NN17" s="78">
        <v>12</v>
      </c>
      <c r="NO17" s="78">
        <v>35</v>
      </c>
      <c r="NP17" s="78">
        <v>9</v>
      </c>
      <c r="NQ17" s="78">
        <v>0</v>
      </c>
      <c r="NR17" s="78">
        <v>15</v>
      </c>
      <c r="NS17" s="78">
        <v>15</v>
      </c>
      <c r="NT17" s="78">
        <v>17</v>
      </c>
      <c r="NU17" s="78">
        <v>14</v>
      </c>
      <c r="NV17" s="78">
        <v>5</v>
      </c>
      <c r="NW17" s="78">
        <v>3</v>
      </c>
      <c r="NX17" s="78">
        <v>3</v>
      </c>
      <c r="NY17" s="78">
        <v>14</v>
      </c>
      <c r="NZ17" s="78">
        <v>13</v>
      </c>
      <c r="OA17" s="78">
        <v>4</v>
      </c>
      <c r="OB17" s="78">
        <v>38</v>
      </c>
      <c r="OC17" s="78">
        <v>6</v>
      </c>
      <c r="OD17" s="78">
        <v>0</v>
      </c>
      <c r="OE17" s="78">
        <v>0</v>
      </c>
      <c r="OF17" s="78">
        <v>0</v>
      </c>
      <c r="OG17" s="78">
        <v>16</v>
      </c>
      <c r="OH17" s="78">
        <v>7</v>
      </c>
      <c r="OI17" s="78">
        <v>1</v>
      </c>
      <c r="OJ17" s="78">
        <v>5</v>
      </c>
      <c r="OK17" s="78">
        <v>0</v>
      </c>
      <c r="OL17" s="78">
        <v>0</v>
      </c>
      <c r="OM17" s="78">
        <v>0</v>
      </c>
      <c r="ON17" s="78">
        <v>0</v>
      </c>
      <c r="OO17" s="78">
        <v>1</v>
      </c>
      <c r="OP17" s="78">
        <v>0</v>
      </c>
      <c r="OQ17" s="78">
        <v>0</v>
      </c>
      <c r="OR17" s="78">
        <v>2</v>
      </c>
      <c r="OS17" s="78">
        <v>2</v>
      </c>
      <c r="OT17" s="78">
        <v>0</v>
      </c>
      <c r="OU17" s="78">
        <v>0</v>
      </c>
      <c r="OV17" s="78">
        <v>0</v>
      </c>
      <c r="OW17" s="78">
        <v>2</v>
      </c>
      <c r="OX17" s="78">
        <v>0</v>
      </c>
      <c r="OY17" s="78">
        <v>0</v>
      </c>
      <c r="OZ17" s="78">
        <v>1</v>
      </c>
      <c r="PA17" s="78">
        <v>52</v>
      </c>
      <c r="PB17" s="78">
        <v>0</v>
      </c>
      <c r="PC17" s="78">
        <v>1</v>
      </c>
      <c r="PD17" s="78">
        <v>0</v>
      </c>
      <c r="PE17" s="78">
        <v>1</v>
      </c>
      <c r="PF17" s="78">
        <v>0</v>
      </c>
      <c r="PG17" s="78">
        <v>2</v>
      </c>
      <c r="PH17" s="78">
        <v>0</v>
      </c>
      <c r="PI17" s="78">
        <v>1</v>
      </c>
      <c r="PJ17" s="78">
        <v>3</v>
      </c>
      <c r="PK17" s="78">
        <v>0</v>
      </c>
      <c r="PL17" s="78">
        <v>4</v>
      </c>
      <c r="PM17" s="78">
        <v>0</v>
      </c>
      <c r="PN17" s="78">
        <v>17</v>
      </c>
      <c r="PO17" s="78">
        <v>0</v>
      </c>
      <c r="PP17" s="78">
        <v>2</v>
      </c>
      <c r="PQ17" s="78">
        <v>0</v>
      </c>
      <c r="PR17" s="78">
        <v>0</v>
      </c>
      <c r="PS17" s="78">
        <v>0</v>
      </c>
      <c r="PT17" s="78">
        <v>3</v>
      </c>
      <c r="PU17" s="78">
        <v>1</v>
      </c>
      <c r="PV17" s="78">
        <v>0</v>
      </c>
      <c r="PW17" s="78">
        <v>6</v>
      </c>
      <c r="PX17" s="78">
        <v>0</v>
      </c>
      <c r="PY17" s="78">
        <v>3</v>
      </c>
      <c r="PZ17" s="78">
        <v>16</v>
      </c>
      <c r="QA17" s="78">
        <v>1</v>
      </c>
      <c r="QB17" s="78">
        <v>21</v>
      </c>
      <c r="QC17" s="78">
        <v>1</v>
      </c>
      <c r="QD17" s="78">
        <v>2</v>
      </c>
      <c r="QE17" s="78">
        <v>0</v>
      </c>
      <c r="QF17" s="78">
        <v>0</v>
      </c>
      <c r="QG17" s="78">
        <v>22</v>
      </c>
      <c r="QH17" s="78">
        <v>0</v>
      </c>
      <c r="QI17" s="78">
        <v>0</v>
      </c>
      <c r="QJ17" s="78">
        <v>0</v>
      </c>
      <c r="QK17" s="78">
        <v>0</v>
      </c>
      <c r="QL17" s="78">
        <v>0</v>
      </c>
      <c r="QM17" s="78">
        <v>0</v>
      </c>
      <c r="QN17" s="78">
        <v>0</v>
      </c>
      <c r="QO17" s="78">
        <v>0</v>
      </c>
      <c r="QP17" s="78">
        <v>5</v>
      </c>
      <c r="QQ17" s="78">
        <v>4</v>
      </c>
      <c r="QR17" s="78">
        <v>0</v>
      </c>
      <c r="QS17" s="78">
        <v>2</v>
      </c>
      <c r="QT17" s="78">
        <v>0</v>
      </c>
      <c r="QU17" s="78">
        <v>0</v>
      </c>
      <c r="QV17" s="78">
        <v>5</v>
      </c>
      <c r="QW17" s="78">
        <v>1</v>
      </c>
      <c r="QX17" s="78">
        <v>417</v>
      </c>
      <c r="QY17" s="78">
        <v>16</v>
      </c>
      <c r="QZ17" s="78">
        <v>13</v>
      </c>
      <c r="RA17" s="78">
        <v>5</v>
      </c>
      <c r="RB17" s="78">
        <v>57</v>
      </c>
      <c r="RC17" s="78">
        <v>10</v>
      </c>
      <c r="RD17" s="78">
        <v>17</v>
      </c>
      <c r="RE17" s="78">
        <v>2</v>
      </c>
      <c r="RF17" s="78">
        <v>4</v>
      </c>
      <c r="RG17" s="78">
        <v>9</v>
      </c>
      <c r="RH17" s="78">
        <v>17</v>
      </c>
      <c r="RI17" s="78">
        <v>24</v>
      </c>
      <c r="RJ17" s="78">
        <v>0</v>
      </c>
      <c r="RK17" s="78">
        <v>22</v>
      </c>
      <c r="RL17" s="78">
        <v>9</v>
      </c>
      <c r="RM17" s="78">
        <v>0</v>
      </c>
      <c r="RN17" s="78">
        <v>2</v>
      </c>
      <c r="RO17" s="78">
        <v>0</v>
      </c>
      <c r="RP17" s="78">
        <v>0</v>
      </c>
      <c r="RQ17" s="78">
        <v>5</v>
      </c>
      <c r="RR17" s="78">
        <v>1</v>
      </c>
      <c r="RS17" s="78">
        <v>417</v>
      </c>
      <c r="RT17" s="78">
        <v>18</v>
      </c>
      <c r="RU17" s="78">
        <v>13</v>
      </c>
      <c r="RV17" s="78">
        <v>5</v>
      </c>
      <c r="RW17" s="78">
        <v>57</v>
      </c>
      <c r="RX17" s="78">
        <v>10</v>
      </c>
      <c r="RY17" s="78">
        <v>17</v>
      </c>
      <c r="RZ17" s="78">
        <v>2</v>
      </c>
      <c r="SA17" s="78">
        <v>4</v>
      </c>
      <c r="SB17" s="78">
        <v>9</v>
      </c>
      <c r="SC17" s="78">
        <v>17</v>
      </c>
      <c r="SD17" s="78">
        <v>24</v>
      </c>
      <c r="SE17" s="78">
        <v>0</v>
      </c>
      <c r="SF17" s="78">
        <v>22</v>
      </c>
      <c r="SG17" s="78">
        <v>9</v>
      </c>
      <c r="SH17" s="78">
        <v>0</v>
      </c>
    </row>
    <row r="18" spans="1:502">
      <c r="A18" s="17" t="s">
        <v>1831</v>
      </c>
      <c r="B18" s="77">
        <v>10</v>
      </c>
      <c r="C18" s="77">
        <v>10</v>
      </c>
      <c r="D18" s="77">
        <v>1</v>
      </c>
      <c r="E18" s="77">
        <v>2013</v>
      </c>
      <c r="F18" s="77" t="s">
        <v>181</v>
      </c>
      <c r="G18" s="1017" t="s">
        <v>1577</v>
      </c>
      <c r="H18" s="77" t="s">
        <v>1578</v>
      </c>
      <c r="I18" s="1018"/>
      <c r="J18" s="80">
        <v>0</v>
      </c>
      <c r="K18" s="80">
        <v>0</v>
      </c>
      <c r="L18" s="80">
        <v>0</v>
      </c>
      <c r="M18" s="80">
        <v>0</v>
      </c>
      <c r="N18" s="80">
        <v>31.132000000000001</v>
      </c>
      <c r="O18" s="80">
        <v>5.15</v>
      </c>
      <c r="P18" s="80">
        <v>0</v>
      </c>
      <c r="Q18" s="80">
        <v>0</v>
      </c>
      <c r="R18" s="80">
        <v>624.23699999999997</v>
      </c>
      <c r="S18" s="80">
        <v>107.601</v>
      </c>
      <c r="T18" s="80">
        <v>29.138999999999999</v>
      </c>
      <c r="U18" s="80">
        <v>0</v>
      </c>
      <c r="V18" s="80">
        <v>0</v>
      </c>
      <c r="W18" s="80">
        <v>643.154</v>
      </c>
      <c r="X18" s="80">
        <v>602.41499999999996</v>
      </c>
      <c r="Y18" s="80">
        <v>343.577</v>
      </c>
      <c r="Z18" s="80">
        <v>49.610999999999997</v>
      </c>
      <c r="AA18" s="80">
        <v>313.46699999999998</v>
      </c>
      <c r="AB18" s="80">
        <v>42.776000000000003</v>
      </c>
      <c r="AC18" s="80">
        <v>0</v>
      </c>
      <c r="AD18" s="80">
        <v>4306.9030000000002</v>
      </c>
      <c r="AE18" s="80">
        <v>569.85599999999999</v>
      </c>
      <c r="AF18" s="80">
        <v>394.62900000000002</v>
      </c>
      <c r="AG18" s="80">
        <v>153.434</v>
      </c>
      <c r="AH18" s="80">
        <v>57.247999999999998</v>
      </c>
      <c r="AI18" s="80">
        <v>47.567999999999998</v>
      </c>
      <c r="AJ18" s="80">
        <v>18.603000000000002</v>
      </c>
      <c r="AK18" s="80">
        <v>200.04300000000001</v>
      </c>
      <c r="AL18" s="80">
        <v>139.48099999999999</v>
      </c>
      <c r="AM18" s="80">
        <v>15.733000000000001</v>
      </c>
      <c r="AN18" s="80">
        <v>456.81799999999998</v>
      </c>
      <c r="AO18" s="80">
        <v>56.478999999999999</v>
      </c>
      <c r="AP18" s="80">
        <v>3.1190000000000002</v>
      </c>
      <c r="AQ18" s="80">
        <v>0</v>
      </c>
      <c r="AR18" s="80">
        <v>3.0219999999999998</v>
      </c>
      <c r="AS18" s="80">
        <v>585.03599999999994</v>
      </c>
      <c r="AT18" s="80">
        <v>55.161000000000001</v>
      </c>
      <c r="AU18" s="80">
        <v>3.863</v>
      </c>
      <c r="AV18" s="80">
        <v>48.881999999999998</v>
      </c>
      <c r="AW18" s="80">
        <v>0</v>
      </c>
      <c r="AX18" s="80">
        <v>0</v>
      </c>
      <c r="AY18" s="80">
        <v>0</v>
      </c>
      <c r="AZ18" s="80">
        <v>0</v>
      </c>
      <c r="BA18" s="80">
        <v>3.1739999999999999</v>
      </c>
      <c r="BB18" s="80">
        <v>0</v>
      </c>
      <c r="BC18" s="80">
        <v>0</v>
      </c>
      <c r="BD18" s="80">
        <v>12.452999999999999</v>
      </c>
      <c r="BE18" s="80">
        <v>2.8759999999999999</v>
      </c>
      <c r="BF18" s="80">
        <v>0</v>
      </c>
      <c r="BG18" s="80">
        <v>0</v>
      </c>
      <c r="BH18" s="80">
        <v>0</v>
      </c>
      <c r="BI18" s="80">
        <v>7.2130000000000001</v>
      </c>
      <c r="BJ18" s="80">
        <v>0</v>
      </c>
      <c r="BK18" s="80">
        <v>0</v>
      </c>
      <c r="BL18" s="80">
        <v>4.9390000000000001</v>
      </c>
      <c r="BM18" s="80">
        <v>211.334</v>
      </c>
      <c r="BN18" s="80">
        <v>0</v>
      </c>
      <c r="BO18" s="80">
        <v>4.4909999999999997</v>
      </c>
      <c r="BP18" s="80">
        <v>0</v>
      </c>
      <c r="BQ18" s="80">
        <v>3.597</v>
      </c>
      <c r="BR18" s="80">
        <v>3.169</v>
      </c>
      <c r="BS18" s="80">
        <v>3.5449999999999999</v>
      </c>
      <c r="BT18" s="80">
        <v>0</v>
      </c>
      <c r="BU18" s="80">
        <v>6.66</v>
      </c>
      <c r="BV18" s="80">
        <v>27.420999999999999</v>
      </c>
      <c r="BW18" s="80">
        <v>4.032</v>
      </c>
      <c r="BX18" s="80">
        <v>14.885</v>
      </c>
      <c r="BY18" s="80">
        <v>0</v>
      </c>
      <c r="BZ18" s="80">
        <v>87.423000000000002</v>
      </c>
      <c r="CA18" s="80">
        <v>0</v>
      </c>
      <c r="CB18" s="80">
        <v>119.702</v>
      </c>
      <c r="CC18" s="80">
        <v>0</v>
      </c>
      <c r="CD18" s="80">
        <v>0</v>
      </c>
      <c r="CE18" s="80">
        <v>0</v>
      </c>
      <c r="CF18" s="80">
        <v>7.8680000000000003</v>
      </c>
      <c r="CG18" s="80">
        <v>0</v>
      </c>
      <c r="CH18" s="80">
        <v>0</v>
      </c>
      <c r="CI18" s="80">
        <v>30.265000000000001</v>
      </c>
      <c r="CJ18" s="80">
        <v>0</v>
      </c>
      <c r="CK18" s="80">
        <v>26.559000000000001</v>
      </c>
      <c r="CL18" s="80">
        <v>99.733999999999995</v>
      </c>
      <c r="CM18" s="80">
        <v>27.013999999999999</v>
      </c>
      <c r="CN18" s="80">
        <v>117.355</v>
      </c>
      <c r="CO18" s="80">
        <v>0</v>
      </c>
      <c r="CP18" s="80">
        <v>10.004</v>
      </c>
      <c r="CQ18" s="80">
        <v>0</v>
      </c>
      <c r="CR18" s="80">
        <v>0</v>
      </c>
      <c r="CS18" s="80">
        <v>504.33600000000001</v>
      </c>
      <c r="CT18" s="80">
        <v>0</v>
      </c>
      <c r="CU18" s="80">
        <v>0</v>
      </c>
      <c r="CV18" s="80">
        <v>0</v>
      </c>
      <c r="CW18" s="80">
        <v>0</v>
      </c>
      <c r="CX18" s="80">
        <v>0</v>
      </c>
      <c r="CY18" s="80">
        <v>0</v>
      </c>
      <c r="CZ18" s="80">
        <v>0</v>
      </c>
      <c r="DA18" s="80">
        <v>0</v>
      </c>
      <c r="DB18" s="80">
        <v>50.323999999999998</v>
      </c>
      <c r="DC18" s="80">
        <v>18.678000000000001</v>
      </c>
      <c r="DD18" s="80">
        <v>0</v>
      </c>
      <c r="DE18" s="80">
        <v>0</v>
      </c>
      <c r="DF18" s="80">
        <v>0</v>
      </c>
      <c r="DG18" s="80">
        <v>3.1190000000000002</v>
      </c>
      <c r="DH18" s="80">
        <v>0</v>
      </c>
      <c r="DI18" s="80">
        <v>0</v>
      </c>
      <c r="DJ18" s="80">
        <v>3.0219999999999998</v>
      </c>
      <c r="DK18" s="80">
        <v>0</v>
      </c>
      <c r="DL18" s="80">
        <v>0</v>
      </c>
      <c r="DM18" s="80">
        <v>0</v>
      </c>
      <c r="DN18" s="80">
        <v>0</v>
      </c>
      <c r="DO18" s="80">
        <v>31.132000000000001</v>
      </c>
      <c r="DP18" s="80">
        <v>5.15</v>
      </c>
      <c r="DQ18" s="80">
        <v>0</v>
      </c>
      <c r="DR18" s="80">
        <v>0</v>
      </c>
      <c r="DS18" s="80">
        <v>624.23699999999997</v>
      </c>
      <c r="DT18" s="80">
        <v>107.601</v>
      </c>
      <c r="DU18" s="80">
        <v>29.138999999999999</v>
      </c>
      <c r="DV18" s="80">
        <v>0</v>
      </c>
      <c r="DW18" s="80">
        <v>0</v>
      </c>
      <c r="DX18" s="80">
        <v>643.154</v>
      </c>
      <c r="DY18" s="80">
        <v>602.41499999999996</v>
      </c>
      <c r="DZ18" s="80">
        <v>343.577</v>
      </c>
      <c r="EA18" s="80">
        <v>49.610999999999997</v>
      </c>
      <c r="EB18" s="80">
        <v>313.46699999999998</v>
      </c>
      <c r="EC18" s="80">
        <v>42.776000000000003</v>
      </c>
      <c r="ED18" s="80">
        <v>0</v>
      </c>
      <c r="EE18" s="80">
        <v>4306.9030000000002</v>
      </c>
      <c r="EF18" s="80">
        <v>569.85599999999999</v>
      </c>
      <c r="EG18" s="80">
        <v>394.62900000000002</v>
      </c>
      <c r="EH18" s="80">
        <v>153.434</v>
      </c>
      <c r="EI18" s="80">
        <v>57.247999999999998</v>
      </c>
      <c r="EJ18" s="80">
        <v>47.567999999999998</v>
      </c>
      <c r="EK18" s="80">
        <v>18.603000000000002</v>
      </c>
      <c r="EL18" s="80">
        <v>200.04300000000001</v>
      </c>
      <c r="EM18" s="80">
        <v>139.48099999999999</v>
      </c>
      <c r="EN18" s="80">
        <v>15.733000000000001</v>
      </c>
      <c r="EO18" s="80">
        <v>456.81799999999998</v>
      </c>
      <c r="EP18" s="80">
        <v>56.478999999999999</v>
      </c>
      <c r="EQ18" s="80">
        <v>0</v>
      </c>
      <c r="ER18" s="80">
        <v>0</v>
      </c>
      <c r="ES18" s="80">
        <v>0</v>
      </c>
      <c r="ET18" s="80">
        <v>585.03599999999994</v>
      </c>
      <c r="EU18" s="80">
        <v>55.161000000000001</v>
      </c>
      <c r="EV18" s="80">
        <v>3.863</v>
      </c>
      <c r="EW18" s="80">
        <v>48.881999999999998</v>
      </c>
      <c r="EX18" s="80">
        <v>0</v>
      </c>
      <c r="EY18" s="80">
        <v>0</v>
      </c>
      <c r="EZ18" s="80">
        <v>0</v>
      </c>
      <c r="FA18" s="80">
        <v>0</v>
      </c>
      <c r="FB18" s="80">
        <v>3.1739999999999999</v>
      </c>
      <c r="FC18" s="80">
        <v>0</v>
      </c>
      <c r="FD18" s="80">
        <v>0</v>
      </c>
      <c r="FE18" s="80">
        <v>12.452999999999999</v>
      </c>
      <c r="FF18" s="80">
        <v>2.8759999999999999</v>
      </c>
      <c r="FG18" s="80">
        <v>0</v>
      </c>
      <c r="FH18" s="80">
        <v>0</v>
      </c>
      <c r="FI18" s="80">
        <v>0</v>
      </c>
      <c r="FJ18" s="80">
        <v>7.2130000000000001</v>
      </c>
      <c r="FK18" s="80">
        <v>0</v>
      </c>
      <c r="FL18" s="80">
        <v>0</v>
      </c>
      <c r="FM18" s="80">
        <v>4.9390000000000001</v>
      </c>
      <c r="FN18" s="80">
        <v>211.334</v>
      </c>
      <c r="FO18" s="80">
        <v>0</v>
      </c>
      <c r="FP18" s="80">
        <v>4.4909999999999997</v>
      </c>
      <c r="FQ18" s="80">
        <v>0</v>
      </c>
      <c r="FR18" s="80">
        <v>3.597</v>
      </c>
      <c r="FS18" s="80">
        <v>3.169</v>
      </c>
      <c r="FT18" s="80">
        <v>3.5449999999999999</v>
      </c>
      <c r="FU18" s="80">
        <v>0</v>
      </c>
      <c r="FV18" s="80">
        <v>6.66</v>
      </c>
      <c r="FW18" s="80">
        <v>27.420999999999999</v>
      </c>
      <c r="FX18" s="80">
        <v>4.032</v>
      </c>
      <c r="FY18" s="80">
        <v>14.885</v>
      </c>
      <c r="FZ18" s="80">
        <v>0</v>
      </c>
      <c r="GA18" s="80">
        <v>87.423000000000002</v>
      </c>
      <c r="GB18" s="80">
        <v>0</v>
      </c>
      <c r="GC18" s="80">
        <v>119.702</v>
      </c>
      <c r="GD18" s="80">
        <v>0</v>
      </c>
      <c r="GE18" s="80">
        <v>0</v>
      </c>
      <c r="GF18" s="80">
        <v>0</v>
      </c>
      <c r="GG18" s="80">
        <v>7.8680000000000003</v>
      </c>
      <c r="GH18" s="80">
        <v>0</v>
      </c>
      <c r="GI18" s="80">
        <v>0</v>
      </c>
      <c r="GJ18" s="80">
        <v>30.265000000000001</v>
      </c>
      <c r="GK18" s="80">
        <v>0</v>
      </c>
      <c r="GL18" s="80">
        <v>26.559000000000001</v>
      </c>
      <c r="GM18" s="80">
        <v>99.733999999999995</v>
      </c>
      <c r="GN18" s="80">
        <v>27.013999999999999</v>
      </c>
      <c r="GO18" s="80">
        <v>117.355</v>
      </c>
      <c r="GP18" s="80">
        <v>0</v>
      </c>
      <c r="GQ18" s="80">
        <v>10.004</v>
      </c>
      <c r="GR18" s="80">
        <v>0</v>
      </c>
      <c r="GS18" s="80">
        <v>0</v>
      </c>
      <c r="GT18" s="80">
        <v>504.33600000000001</v>
      </c>
      <c r="GU18" s="80">
        <v>0</v>
      </c>
      <c r="GV18" s="80">
        <v>0</v>
      </c>
      <c r="GW18" s="80">
        <v>0</v>
      </c>
      <c r="GX18" s="80">
        <v>0</v>
      </c>
      <c r="GY18" s="80">
        <v>0</v>
      </c>
      <c r="GZ18" s="80">
        <v>0</v>
      </c>
      <c r="HA18" s="80">
        <v>0</v>
      </c>
      <c r="HB18" s="80">
        <v>0</v>
      </c>
      <c r="HC18" s="80">
        <v>50.323999999999998</v>
      </c>
      <c r="HD18" s="80">
        <v>18.678000000000001</v>
      </c>
      <c r="HE18" s="80">
        <v>0</v>
      </c>
      <c r="HF18" s="80">
        <v>6.141</v>
      </c>
      <c r="HG18" s="80">
        <v>0</v>
      </c>
      <c r="HH18" s="80">
        <v>0</v>
      </c>
      <c r="HI18" s="80">
        <v>31.132000000000001</v>
      </c>
      <c r="HJ18" s="80">
        <v>5.15</v>
      </c>
      <c r="HK18" s="80">
        <v>9172.7720000000008</v>
      </c>
      <c r="HL18" s="80">
        <v>585.03599999999994</v>
      </c>
      <c r="HM18" s="80">
        <v>107.90600000000001</v>
      </c>
      <c r="HN18" s="80">
        <v>18.503</v>
      </c>
      <c r="HO18" s="80">
        <v>234.74299999999999</v>
      </c>
      <c r="HP18" s="80">
        <v>56.542999999999999</v>
      </c>
      <c r="HQ18" s="80">
        <v>87.423000000000002</v>
      </c>
      <c r="HR18" s="80">
        <v>119.702</v>
      </c>
      <c r="HS18" s="80">
        <v>7.8680000000000003</v>
      </c>
      <c r="HT18" s="80">
        <v>56.823999999999998</v>
      </c>
      <c r="HU18" s="80">
        <v>126.748</v>
      </c>
      <c r="HV18" s="80">
        <v>127.35899999999999</v>
      </c>
      <c r="HW18" s="80">
        <v>0</v>
      </c>
      <c r="HX18" s="80">
        <v>504.33600000000001</v>
      </c>
      <c r="HY18" s="80">
        <v>69.001999999999995</v>
      </c>
      <c r="HZ18" s="80">
        <v>0</v>
      </c>
      <c r="IA18" s="80">
        <v>6.141</v>
      </c>
      <c r="IB18" s="80">
        <v>0</v>
      </c>
      <c r="IC18" s="80">
        <v>0</v>
      </c>
      <c r="ID18" s="80">
        <v>31.132000000000001</v>
      </c>
      <c r="IE18" s="80">
        <v>5.15</v>
      </c>
      <c r="IF18" s="80">
        <v>9172.7720000000008</v>
      </c>
      <c r="IG18" s="80">
        <v>591.17700000000002</v>
      </c>
      <c r="IH18" s="80">
        <v>107.90600000000001</v>
      </c>
      <c r="II18" s="80">
        <v>18.503</v>
      </c>
      <c r="IJ18" s="80">
        <v>234.74299999999999</v>
      </c>
      <c r="IK18" s="80">
        <v>56.542999999999999</v>
      </c>
      <c r="IL18" s="80">
        <v>87.423000000000002</v>
      </c>
      <c r="IM18" s="80">
        <v>119.702</v>
      </c>
      <c r="IN18" s="80">
        <v>7.8680000000000003</v>
      </c>
      <c r="IO18" s="80">
        <v>56.823999999999998</v>
      </c>
      <c r="IP18" s="80">
        <v>126.748</v>
      </c>
      <c r="IQ18" s="80">
        <v>127.35899999999999</v>
      </c>
      <c r="IR18" s="80">
        <v>0</v>
      </c>
      <c r="IS18" s="80">
        <v>504.33600000000001</v>
      </c>
      <c r="IT18" s="80">
        <v>69.001999999999995</v>
      </c>
      <c r="IU18" s="80">
        <v>0</v>
      </c>
      <c r="IV18" s="81">
        <v>0</v>
      </c>
      <c r="IW18" s="78">
        <v>0</v>
      </c>
      <c r="IX18" s="78">
        <v>0</v>
      </c>
      <c r="IY18" s="78">
        <v>0</v>
      </c>
      <c r="IZ18" s="78">
        <v>0</v>
      </c>
      <c r="JA18" s="78">
        <v>5</v>
      </c>
      <c r="JB18" s="78">
        <v>1</v>
      </c>
      <c r="JC18" s="78">
        <v>0</v>
      </c>
      <c r="JD18" s="78">
        <v>0</v>
      </c>
      <c r="JE18" s="78">
        <v>84</v>
      </c>
      <c r="JF18" s="78">
        <v>10</v>
      </c>
      <c r="JG18" s="78">
        <v>4</v>
      </c>
      <c r="JH18" s="78">
        <v>0</v>
      </c>
      <c r="JI18" s="78">
        <v>0</v>
      </c>
      <c r="JJ18" s="78">
        <v>19</v>
      </c>
      <c r="JK18" s="78">
        <v>54</v>
      </c>
      <c r="JL18" s="78">
        <v>43</v>
      </c>
      <c r="JM18" s="78">
        <v>10</v>
      </c>
      <c r="JN18" s="78">
        <v>34</v>
      </c>
      <c r="JO18" s="78">
        <v>7</v>
      </c>
      <c r="JP18" s="78">
        <v>0</v>
      </c>
      <c r="JQ18" s="78">
        <v>16</v>
      </c>
      <c r="JR18" s="78">
        <v>14</v>
      </c>
      <c r="JS18" s="78">
        <v>16</v>
      </c>
      <c r="JT18" s="78">
        <v>14</v>
      </c>
      <c r="JU18" s="78">
        <v>4</v>
      </c>
      <c r="JV18" s="78">
        <v>3</v>
      </c>
      <c r="JW18" s="78">
        <v>3</v>
      </c>
      <c r="JX18" s="78">
        <v>13</v>
      </c>
      <c r="JY18" s="78">
        <v>13</v>
      </c>
      <c r="JZ18" s="78">
        <v>4</v>
      </c>
      <c r="KA18" s="78">
        <v>36</v>
      </c>
      <c r="KB18" s="78">
        <v>4</v>
      </c>
      <c r="KC18" s="78">
        <v>1</v>
      </c>
      <c r="KD18" s="78">
        <v>0</v>
      </c>
      <c r="KE18" s="78">
        <v>1</v>
      </c>
      <c r="KF18" s="78">
        <v>17</v>
      </c>
      <c r="KG18" s="78">
        <v>7</v>
      </c>
      <c r="KH18" s="78">
        <v>1</v>
      </c>
      <c r="KI18" s="78">
        <v>6</v>
      </c>
      <c r="KJ18" s="78">
        <v>0</v>
      </c>
      <c r="KK18" s="78">
        <v>0</v>
      </c>
      <c r="KL18" s="78">
        <v>0</v>
      </c>
      <c r="KM18" s="78">
        <v>0</v>
      </c>
      <c r="KN18" s="78">
        <v>1</v>
      </c>
      <c r="KO18" s="78">
        <v>0</v>
      </c>
      <c r="KP18" s="78">
        <v>0</v>
      </c>
      <c r="KQ18" s="78">
        <v>4</v>
      </c>
      <c r="KR18" s="78">
        <v>1</v>
      </c>
      <c r="KS18" s="78">
        <v>0</v>
      </c>
      <c r="KT18" s="78">
        <v>0</v>
      </c>
      <c r="KU18" s="78">
        <v>0</v>
      </c>
      <c r="KV18" s="78">
        <v>2</v>
      </c>
      <c r="KW18" s="78">
        <v>0</v>
      </c>
      <c r="KX18" s="78">
        <v>0</v>
      </c>
      <c r="KY18" s="78">
        <v>1</v>
      </c>
      <c r="KZ18" s="78">
        <v>49</v>
      </c>
      <c r="LA18" s="78">
        <v>0</v>
      </c>
      <c r="LB18" s="78">
        <v>1</v>
      </c>
      <c r="LC18" s="78">
        <v>0</v>
      </c>
      <c r="LD18" s="78">
        <v>1</v>
      </c>
      <c r="LE18" s="78">
        <v>1</v>
      </c>
      <c r="LF18" s="78">
        <v>1</v>
      </c>
      <c r="LG18" s="78">
        <v>0</v>
      </c>
      <c r="LH18" s="78">
        <v>1</v>
      </c>
      <c r="LI18" s="78">
        <v>3</v>
      </c>
      <c r="LJ18" s="78">
        <v>1</v>
      </c>
      <c r="LK18" s="78">
        <v>3</v>
      </c>
      <c r="LL18" s="78">
        <v>0</v>
      </c>
      <c r="LM18" s="78">
        <v>16</v>
      </c>
      <c r="LN18" s="78">
        <v>0</v>
      </c>
      <c r="LO18" s="78">
        <v>2</v>
      </c>
      <c r="LP18" s="78">
        <v>0</v>
      </c>
      <c r="LQ18" s="78">
        <v>0</v>
      </c>
      <c r="LR18" s="78">
        <v>0</v>
      </c>
      <c r="LS18" s="78">
        <v>2</v>
      </c>
      <c r="LT18" s="78">
        <v>0</v>
      </c>
      <c r="LU18" s="78">
        <v>0</v>
      </c>
      <c r="LV18" s="78">
        <v>6</v>
      </c>
      <c r="LW18" s="78">
        <v>0</v>
      </c>
      <c r="LX18" s="78">
        <v>4</v>
      </c>
      <c r="LY18" s="78">
        <v>15</v>
      </c>
      <c r="LZ18" s="78">
        <v>1</v>
      </c>
      <c r="MA18" s="78">
        <v>21</v>
      </c>
      <c r="MB18" s="78">
        <v>0</v>
      </c>
      <c r="MC18" s="78">
        <v>2</v>
      </c>
      <c r="MD18" s="78">
        <v>0</v>
      </c>
      <c r="ME18" s="78">
        <v>0</v>
      </c>
      <c r="MF18" s="78">
        <v>20</v>
      </c>
      <c r="MG18" s="78">
        <v>0</v>
      </c>
      <c r="MH18" s="78">
        <v>0</v>
      </c>
      <c r="MI18" s="78">
        <v>0</v>
      </c>
      <c r="MJ18" s="78">
        <v>0</v>
      </c>
      <c r="MK18" s="78">
        <v>0</v>
      </c>
      <c r="ML18" s="78">
        <v>0</v>
      </c>
      <c r="MM18" s="78">
        <v>0</v>
      </c>
      <c r="MN18" s="78">
        <v>0</v>
      </c>
      <c r="MO18" s="78">
        <v>6</v>
      </c>
      <c r="MP18" s="78">
        <v>2</v>
      </c>
      <c r="MQ18" s="78">
        <v>0</v>
      </c>
      <c r="MR18" s="78">
        <v>0</v>
      </c>
      <c r="MS18" s="78">
        <v>0</v>
      </c>
      <c r="MT18" s="78">
        <v>1</v>
      </c>
      <c r="MU18" s="78">
        <v>0</v>
      </c>
      <c r="MV18" s="78">
        <v>0</v>
      </c>
      <c r="MW18" s="78">
        <v>1</v>
      </c>
      <c r="MX18" s="78">
        <v>0</v>
      </c>
      <c r="MY18" s="78">
        <v>0</v>
      </c>
      <c r="MZ18" s="78">
        <v>0</v>
      </c>
      <c r="NA18" s="78">
        <v>0</v>
      </c>
      <c r="NB18" s="78">
        <v>5</v>
      </c>
      <c r="NC18" s="78">
        <v>1</v>
      </c>
      <c r="ND18" s="78">
        <v>0</v>
      </c>
      <c r="NE18" s="78">
        <v>0</v>
      </c>
      <c r="NF18" s="78">
        <v>84</v>
      </c>
      <c r="NG18" s="78">
        <v>10</v>
      </c>
      <c r="NH18" s="78">
        <v>4</v>
      </c>
      <c r="NI18" s="78">
        <v>0</v>
      </c>
      <c r="NJ18" s="78">
        <v>0</v>
      </c>
      <c r="NK18" s="78">
        <v>19</v>
      </c>
      <c r="NL18" s="78">
        <v>54</v>
      </c>
      <c r="NM18" s="78">
        <v>43</v>
      </c>
      <c r="NN18" s="78">
        <v>10</v>
      </c>
      <c r="NO18" s="78">
        <v>34</v>
      </c>
      <c r="NP18" s="78">
        <v>7</v>
      </c>
      <c r="NQ18" s="78">
        <v>0</v>
      </c>
      <c r="NR18" s="78">
        <v>16</v>
      </c>
      <c r="NS18" s="78">
        <v>14</v>
      </c>
      <c r="NT18" s="78">
        <v>16</v>
      </c>
      <c r="NU18" s="78">
        <v>14</v>
      </c>
      <c r="NV18" s="78">
        <v>4</v>
      </c>
      <c r="NW18" s="78">
        <v>3</v>
      </c>
      <c r="NX18" s="78">
        <v>3</v>
      </c>
      <c r="NY18" s="78">
        <v>13</v>
      </c>
      <c r="NZ18" s="78">
        <v>13</v>
      </c>
      <c r="OA18" s="78">
        <v>4</v>
      </c>
      <c r="OB18" s="78">
        <v>36</v>
      </c>
      <c r="OC18" s="78">
        <v>4</v>
      </c>
      <c r="OD18" s="78">
        <v>0</v>
      </c>
      <c r="OE18" s="78">
        <v>0</v>
      </c>
      <c r="OF18" s="78">
        <v>0</v>
      </c>
      <c r="OG18" s="78">
        <v>17</v>
      </c>
      <c r="OH18" s="78">
        <v>7</v>
      </c>
      <c r="OI18" s="78">
        <v>1</v>
      </c>
      <c r="OJ18" s="78">
        <v>6</v>
      </c>
      <c r="OK18" s="78">
        <v>0</v>
      </c>
      <c r="OL18" s="78">
        <v>0</v>
      </c>
      <c r="OM18" s="78">
        <v>0</v>
      </c>
      <c r="ON18" s="78">
        <v>0</v>
      </c>
      <c r="OO18" s="78">
        <v>1</v>
      </c>
      <c r="OP18" s="78">
        <v>0</v>
      </c>
      <c r="OQ18" s="78">
        <v>0</v>
      </c>
      <c r="OR18" s="78">
        <v>4</v>
      </c>
      <c r="OS18" s="78">
        <v>1</v>
      </c>
      <c r="OT18" s="78">
        <v>0</v>
      </c>
      <c r="OU18" s="78">
        <v>0</v>
      </c>
      <c r="OV18" s="78">
        <v>0</v>
      </c>
      <c r="OW18" s="78">
        <v>2</v>
      </c>
      <c r="OX18" s="78">
        <v>0</v>
      </c>
      <c r="OY18" s="78">
        <v>0</v>
      </c>
      <c r="OZ18" s="78">
        <v>1</v>
      </c>
      <c r="PA18" s="78">
        <v>49</v>
      </c>
      <c r="PB18" s="78">
        <v>0</v>
      </c>
      <c r="PC18" s="78">
        <v>1</v>
      </c>
      <c r="PD18" s="78">
        <v>0</v>
      </c>
      <c r="PE18" s="78">
        <v>1</v>
      </c>
      <c r="PF18" s="78">
        <v>1</v>
      </c>
      <c r="PG18" s="78">
        <v>1</v>
      </c>
      <c r="PH18" s="78">
        <v>0</v>
      </c>
      <c r="PI18" s="78">
        <v>1</v>
      </c>
      <c r="PJ18" s="78">
        <v>3</v>
      </c>
      <c r="PK18" s="78">
        <v>1</v>
      </c>
      <c r="PL18" s="78">
        <v>3</v>
      </c>
      <c r="PM18" s="78">
        <v>0</v>
      </c>
      <c r="PN18" s="78">
        <v>16</v>
      </c>
      <c r="PO18" s="78">
        <v>0</v>
      </c>
      <c r="PP18" s="78">
        <v>2</v>
      </c>
      <c r="PQ18" s="78">
        <v>0</v>
      </c>
      <c r="PR18" s="78">
        <v>0</v>
      </c>
      <c r="PS18" s="78">
        <v>0</v>
      </c>
      <c r="PT18" s="78">
        <v>2</v>
      </c>
      <c r="PU18" s="78">
        <v>0</v>
      </c>
      <c r="PV18" s="78">
        <v>0</v>
      </c>
      <c r="PW18" s="78">
        <v>6</v>
      </c>
      <c r="PX18" s="78">
        <v>0</v>
      </c>
      <c r="PY18" s="78">
        <v>4</v>
      </c>
      <c r="PZ18" s="78">
        <v>15</v>
      </c>
      <c r="QA18" s="78">
        <v>1</v>
      </c>
      <c r="QB18" s="78">
        <v>21</v>
      </c>
      <c r="QC18" s="78">
        <v>0</v>
      </c>
      <c r="QD18" s="78">
        <v>2</v>
      </c>
      <c r="QE18" s="78">
        <v>0</v>
      </c>
      <c r="QF18" s="78">
        <v>0</v>
      </c>
      <c r="QG18" s="78">
        <v>20</v>
      </c>
      <c r="QH18" s="78">
        <v>0</v>
      </c>
      <c r="QI18" s="78">
        <v>0</v>
      </c>
      <c r="QJ18" s="78">
        <v>0</v>
      </c>
      <c r="QK18" s="78">
        <v>0</v>
      </c>
      <c r="QL18" s="78">
        <v>0</v>
      </c>
      <c r="QM18" s="78">
        <v>0</v>
      </c>
      <c r="QN18" s="78">
        <v>0</v>
      </c>
      <c r="QO18" s="78">
        <v>0</v>
      </c>
      <c r="QP18" s="78">
        <v>6</v>
      </c>
      <c r="QQ18" s="78">
        <v>2</v>
      </c>
      <c r="QR18" s="78">
        <v>0</v>
      </c>
      <c r="QS18" s="78">
        <v>2</v>
      </c>
      <c r="QT18" s="78">
        <v>0</v>
      </c>
      <c r="QU18" s="78">
        <v>0</v>
      </c>
      <c r="QV18" s="78">
        <v>5</v>
      </c>
      <c r="QW18" s="78">
        <v>1</v>
      </c>
      <c r="QX18" s="78">
        <v>405</v>
      </c>
      <c r="QY18" s="78">
        <v>17</v>
      </c>
      <c r="QZ18" s="78">
        <v>14</v>
      </c>
      <c r="RA18" s="78">
        <v>6</v>
      </c>
      <c r="RB18" s="78">
        <v>55</v>
      </c>
      <c r="RC18" s="78">
        <v>9</v>
      </c>
      <c r="RD18" s="78">
        <v>16</v>
      </c>
      <c r="RE18" s="78">
        <v>2</v>
      </c>
      <c r="RF18" s="78">
        <v>2</v>
      </c>
      <c r="RG18" s="78">
        <v>10</v>
      </c>
      <c r="RH18" s="78">
        <v>16</v>
      </c>
      <c r="RI18" s="78">
        <v>23</v>
      </c>
      <c r="RJ18" s="78">
        <v>0</v>
      </c>
      <c r="RK18" s="78">
        <v>20</v>
      </c>
      <c r="RL18" s="78">
        <v>8</v>
      </c>
      <c r="RM18" s="78">
        <v>0</v>
      </c>
      <c r="RN18" s="78">
        <v>2</v>
      </c>
      <c r="RO18" s="78">
        <v>0</v>
      </c>
      <c r="RP18" s="78">
        <v>0</v>
      </c>
      <c r="RQ18" s="78">
        <v>5</v>
      </c>
      <c r="RR18" s="78">
        <v>1</v>
      </c>
      <c r="RS18" s="78">
        <v>405</v>
      </c>
      <c r="RT18" s="78">
        <v>19</v>
      </c>
      <c r="RU18" s="78">
        <v>14</v>
      </c>
      <c r="RV18" s="78">
        <v>6</v>
      </c>
      <c r="RW18" s="78">
        <v>55</v>
      </c>
      <c r="RX18" s="78">
        <v>9</v>
      </c>
      <c r="RY18" s="78">
        <v>16</v>
      </c>
      <c r="RZ18" s="78">
        <v>2</v>
      </c>
      <c r="SA18" s="78">
        <v>2</v>
      </c>
      <c r="SB18" s="78">
        <v>10</v>
      </c>
      <c r="SC18" s="78">
        <v>16</v>
      </c>
      <c r="SD18" s="78">
        <v>23</v>
      </c>
      <c r="SE18" s="78">
        <v>0</v>
      </c>
      <c r="SF18" s="78">
        <v>20</v>
      </c>
      <c r="SG18" s="78">
        <v>8</v>
      </c>
      <c r="SH18" s="78">
        <v>0</v>
      </c>
    </row>
    <row r="19" spans="1:502">
      <c r="A19" s="17" t="s">
        <v>1832</v>
      </c>
      <c r="B19" s="77">
        <v>11</v>
      </c>
      <c r="C19" s="77">
        <v>11</v>
      </c>
      <c r="D19" s="77">
        <v>1</v>
      </c>
      <c r="E19" s="77">
        <v>2014</v>
      </c>
      <c r="F19" s="77" t="s">
        <v>182</v>
      </c>
      <c r="G19" s="1017" t="s">
        <v>1577</v>
      </c>
      <c r="H19" s="77" t="s">
        <v>1578</v>
      </c>
      <c r="I19" s="1018"/>
      <c r="J19" s="80">
        <v>0</v>
      </c>
      <c r="K19" s="80">
        <v>0</v>
      </c>
      <c r="L19" s="80">
        <v>0</v>
      </c>
      <c r="M19" s="80">
        <v>0</v>
      </c>
      <c r="N19" s="80">
        <v>31.248999999999999</v>
      </c>
      <c r="O19" s="80">
        <v>4.056</v>
      </c>
      <c r="P19" s="80">
        <v>0</v>
      </c>
      <c r="Q19" s="80">
        <v>0</v>
      </c>
      <c r="R19" s="80">
        <v>609.23500000000001</v>
      </c>
      <c r="S19" s="80">
        <v>113.416</v>
      </c>
      <c r="T19" s="80">
        <v>26.081</v>
      </c>
      <c r="U19" s="80">
        <v>0</v>
      </c>
      <c r="V19" s="80">
        <v>5.2969999999999997</v>
      </c>
      <c r="W19" s="80">
        <v>629.78</v>
      </c>
      <c r="X19" s="80">
        <v>559.31500000000005</v>
      </c>
      <c r="Y19" s="80">
        <v>338.274</v>
      </c>
      <c r="Z19" s="80">
        <v>53.683</v>
      </c>
      <c r="AA19" s="80">
        <v>290.69099999999997</v>
      </c>
      <c r="AB19" s="80">
        <v>41.067</v>
      </c>
      <c r="AC19" s="80">
        <v>0</v>
      </c>
      <c r="AD19" s="80">
        <v>4293.6049999999996</v>
      </c>
      <c r="AE19" s="80">
        <v>559.26900000000001</v>
      </c>
      <c r="AF19" s="80">
        <v>399.8784</v>
      </c>
      <c r="AG19" s="80">
        <v>143.36699999999999</v>
      </c>
      <c r="AH19" s="80">
        <v>58.786000000000001</v>
      </c>
      <c r="AI19" s="80">
        <v>48.11</v>
      </c>
      <c r="AJ19" s="80">
        <v>18.806000000000001</v>
      </c>
      <c r="AK19" s="80">
        <v>241.55099999999999</v>
      </c>
      <c r="AL19" s="80">
        <v>149.71799999999999</v>
      </c>
      <c r="AM19" s="80">
        <v>14.837</v>
      </c>
      <c r="AN19" s="80">
        <v>539.87</v>
      </c>
      <c r="AO19" s="80">
        <v>54.115000000000002</v>
      </c>
      <c r="AP19" s="80">
        <v>7.6609999999999996</v>
      </c>
      <c r="AQ19" s="80">
        <v>0</v>
      </c>
      <c r="AR19" s="80">
        <v>2.7240000000000002</v>
      </c>
      <c r="AS19" s="80">
        <v>563.14300000000003</v>
      </c>
      <c r="AT19" s="80">
        <v>54.421999999999997</v>
      </c>
      <c r="AU19" s="80">
        <v>3.6629999999999998</v>
      </c>
      <c r="AV19" s="80">
        <v>48.348999999999997</v>
      </c>
      <c r="AW19" s="80">
        <v>0</v>
      </c>
      <c r="AX19" s="80">
        <v>0</v>
      </c>
      <c r="AY19" s="80">
        <v>0</v>
      </c>
      <c r="AZ19" s="80">
        <v>0</v>
      </c>
      <c r="BA19" s="80">
        <v>3.3180000000000001</v>
      </c>
      <c r="BB19" s="80">
        <v>0</v>
      </c>
      <c r="BC19" s="80">
        <v>0</v>
      </c>
      <c r="BD19" s="80">
        <v>11.202</v>
      </c>
      <c r="BE19" s="80">
        <v>3.6859999999999999</v>
      </c>
      <c r="BF19" s="80">
        <v>0</v>
      </c>
      <c r="BG19" s="80">
        <v>0</v>
      </c>
      <c r="BH19" s="80">
        <v>0</v>
      </c>
      <c r="BI19" s="80">
        <v>3.4489999999999998</v>
      </c>
      <c r="BJ19" s="80">
        <v>0</v>
      </c>
      <c r="BK19" s="80">
        <v>0</v>
      </c>
      <c r="BL19" s="80">
        <v>4.4050000000000002</v>
      </c>
      <c r="BM19" s="80">
        <v>205.12</v>
      </c>
      <c r="BN19" s="80">
        <v>0</v>
      </c>
      <c r="BO19" s="80">
        <v>4.5979999999999999</v>
      </c>
      <c r="BP19" s="80">
        <v>0</v>
      </c>
      <c r="BQ19" s="80">
        <v>3.4689999999999999</v>
      </c>
      <c r="BR19" s="80">
        <v>3.1619999999999999</v>
      </c>
      <c r="BS19" s="80">
        <v>2.7050000000000001</v>
      </c>
      <c r="BT19" s="80">
        <v>0</v>
      </c>
      <c r="BU19" s="80">
        <v>6.6139999999999999</v>
      </c>
      <c r="BV19" s="80">
        <v>26.204999999999998</v>
      </c>
      <c r="BW19" s="80">
        <v>4.157</v>
      </c>
      <c r="BX19" s="80">
        <v>15.305</v>
      </c>
      <c r="BY19" s="80">
        <v>0</v>
      </c>
      <c r="BZ19" s="80">
        <v>91.926000000000002</v>
      </c>
      <c r="CA19" s="80">
        <v>0</v>
      </c>
      <c r="CB19" s="80">
        <v>121.73099999999999</v>
      </c>
      <c r="CC19" s="80">
        <v>0</v>
      </c>
      <c r="CD19" s="80">
        <v>0</v>
      </c>
      <c r="CE19" s="80">
        <v>0</v>
      </c>
      <c r="CF19" s="80">
        <v>7.8120000000000003</v>
      </c>
      <c r="CG19" s="80">
        <v>3.4289999999999998</v>
      </c>
      <c r="CH19" s="80">
        <v>0</v>
      </c>
      <c r="CI19" s="80">
        <v>28.634</v>
      </c>
      <c r="CJ19" s="80">
        <v>0</v>
      </c>
      <c r="CK19" s="80">
        <v>26.384</v>
      </c>
      <c r="CL19" s="80">
        <v>98.400999999999996</v>
      </c>
      <c r="CM19" s="80">
        <v>27.074000000000002</v>
      </c>
      <c r="CN19" s="80">
        <v>121.646</v>
      </c>
      <c r="CO19" s="80">
        <v>0</v>
      </c>
      <c r="CP19" s="80">
        <v>7.8120000000000003</v>
      </c>
      <c r="CQ19" s="80">
        <v>2.839</v>
      </c>
      <c r="CR19" s="80">
        <v>0</v>
      </c>
      <c r="CS19" s="80">
        <v>489.70733000000001</v>
      </c>
      <c r="CT19" s="80">
        <v>0</v>
      </c>
      <c r="CU19" s="80">
        <v>0</v>
      </c>
      <c r="CV19" s="80">
        <v>0</v>
      </c>
      <c r="CW19" s="80">
        <v>0</v>
      </c>
      <c r="CX19" s="80">
        <v>0</v>
      </c>
      <c r="CY19" s="80">
        <v>0</v>
      </c>
      <c r="CZ19" s="80">
        <v>0</v>
      </c>
      <c r="DA19" s="80">
        <v>0</v>
      </c>
      <c r="DB19" s="80">
        <v>45.334000000000003</v>
      </c>
      <c r="DC19" s="80">
        <v>17.859000000000002</v>
      </c>
      <c r="DD19" s="80">
        <v>0</v>
      </c>
      <c r="DE19" s="80">
        <v>0</v>
      </c>
      <c r="DF19" s="80">
        <v>0</v>
      </c>
      <c r="DG19" s="80">
        <v>3.1720000000000002</v>
      </c>
      <c r="DH19" s="80">
        <v>0</v>
      </c>
      <c r="DI19" s="80">
        <v>0</v>
      </c>
      <c r="DJ19" s="80">
        <v>2.7240000000000002</v>
      </c>
      <c r="DK19" s="80">
        <v>0</v>
      </c>
      <c r="DL19" s="80">
        <v>0</v>
      </c>
      <c r="DM19" s="80">
        <v>0</v>
      </c>
      <c r="DN19" s="80">
        <v>0</v>
      </c>
      <c r="DO19" s="80">
        <v>31.248999999999999</v>
      </c>
      <c r="DP19" s="80">
        <v>4.056</v>
      </c>
      <c r="DQ19" s="80">
        <v>0</v>
      </c>
      <c r="DR19" s="80">
        <v>0</v>
      </c>
      <c r="DS19" s="80">
        <v>609.23500000000001</v>
      </c>
      <c r="DT19" s="80">
        <v>113.416</v>
      </c>
      <c r="DU19" s="80">
        <v>26.081</v>
      </c>
      <c r="DV19" s="80">
        <v>0</v>
      </c>
      <c r="DW19" s="80">
        <v>5.2969999999999997</v>
      </c>
      <c r="DX19" s="80">
        <v>629.78</v>
      </c>
      <c r="DY19" s="80">
        <v>559.31500000000005</v>
      </c>
      <c r="DZ19" s="80">
        <v>338.274</v>
      </c>
      <c r="EA19" s="80">
        <v>53.683</v>
      </c>
      <c r="EB19" s="80">
        <v>290.69099999999997</v>
      </c>
      <c r="EC19" s="80">
        <v>41.067</v>
      </c>
      <c r="ED19" s="80">
        <v>0</v>
      </c>
      <c r="EE19" s="80">
        <v>4293.6049999999996</v>
      </c>
      <c r="EF19" s="80">
        <v>559.26900000000001</v>
      </c>
      <c r="EG19" s="80">
        <v>399.8784</v>
      </c>
      <c r="EH19" s="80">
        <v>143.36699999999999</v>
      </c>
      <c r="EI19" s="80">
        <v>58.786000000000001</v>
      </c>
      <c r="EJ19" s="80">
        <v>48.11</v>
      </c>
      <c r="EK19" s="80">
        <v>18.806000000000001</v>
      </c>
      <c r="EL19" s="80">
        <v>241.55099999999999</v>
      </c>
      <c r="EM19" s="80">
        <v>149.71799999999999</v>
      </c>
      <c r="EN19" s="80">
        <v>14.837</v>
      </c>
      <c r="EO19" s="80">
        <v>539.87</v>
      </c>
      <c r="EP19" s="80">
        <v>54.115000000000002</v>
      </c>
      <c r="EQ19" s="80">
        <v>4.4889999999999999</v>
      </c>
      <c r="ER19" s="80">
        <v>0</v>
      </c>
      <c r="ES19" s="80">
        <v>0</v>
      </c>
      <c r="ET19" s="80">
        <v>563.14300000000003</v>
      </c>
      <c r="EU19" s="80">
        <v>54.421999999999997</v>
      </c>
      <c r="EV19" s="80">
        <v>3.6629999999999998</v>
      </c>
      <c r="EW19" s="80">
        <v>48.348999999999997</v>
      </c>
      <c r="EX19" s="80">
        <v>0</v>
      </c>
      <c r="EY19" s="80">
        <v>0</v>
      </c>
      <c r="EZ19" s="80">
        <v>0</v>
      </c>
      <c r="FA19" s="80">
        <v>0</v>
      </c>
      <c r="FB19" s="80">
        <v>3.3180000000000001</v>
      </c>
      <c r="FC19" s="80">
        <v>0</v>
      </c>
      <c r="FD19" s="80">
        <v>0</v>
      </c>
      <c r="FE19" s="80">
        <v>11.202</v>
      </c>
      <c r="FF19" s="80">
        <v>3.6859999999999999</v>
      </c>
      <c r="FG19" s="80">
        <v>0</v>
      </c>
      <c r="FH19" s="80">
        <v>0</v>
      </c>
      <c r="FI19" s="80">
        <v>0</v>
      </c>
      <c r="FJ19" s="80">
        <v>3.4489999999999998</v>
      </c>
      <c r="FK19" s="80">
        <v>0</v>
      </c>
      <c r="FL19" s="80">
        <v>0</v>
      </c>
      <c r="FM19" s="80">
        <v>4.4050000000000002</v>
      </c>
      <c r="FN19" s="80">
        <v>205.12</v>
      </c>
      <c r="FO19" s="80">
        <v>0</v>
      </c>
      <c r="FP19" s="80">
        <v>4.5979999999999999</v>
      </c>
      <c r="FQ19" s="80">
        <v>0</v>
      </c>
      <c r="FR19" s="80">
        <v>3.4689999999999999</v>
      </c>
      <c r="FS19" s="80">
        <v>3.1619999999999999</v>
      </c>
      <c r="FT19" s="80">
        <v>2.7050000000000001</v>
      </c>
      <c r="FU19" s="80">
        <v>0</v>
      </c>
      <c r="FV19" s="80">
        <v>6.6139999999999999</v>
      </c>
      <c r="FW19" s="80">
        <v>26.204999999999998</v>
      </c>
      <c r="FX19" s="80">
        <v>4.157</v>
      </c>
      <c r="FY19" s="80">
        <v>15.305</v>
      </c>
      <c r="FZ19" s="80">
        <v>0</v>
      </c>
      <c r="GA19" s="80">
        <v>91.926000000000002</v>
      </c>
      <c r="GB19" s="80">
        <v>0</v>
      </c>
      <c r="GC19" s="80">
        <v>121.73099999999999</v>
      </c>
      <c r="GD19" s="80">
        <v>0</v>
      </c>
      <c r="GE19" s="80">
        <v>0</v>
      </c>
      <c r="GF19" s="80">
        <v>0</v>
      </c>
      <c r="GG19" s="80">
        <v>7.8120000000000003</v>
      </c>
      <c r="GH19" s="80">
        <v>3.4289999999999998</v>
      </c>
      <c r="GI19" s="80">
        <v>0</v>
      </c>
      <c r="GJ19" s="80">
        <v>28.634</v>
      </c>
      <c r="GK19" s="80">
        <v>0</v>
      </c>
      <c r="GL19" s="80">
        <v>26.384</v>
      </c>
      <c r="GM19" s="80">
        <v>98.400999999999996</v>
      </c>
      <c r="GN19" s="80">
        <v>27.074000000000002</v>
      </c>
      <c r="GO19" s="80">
        <v>121.646</v>
      </c>
      <c r="GP19" s="80">
        <v>0</v>
      </c>
      <c r="GQ19" s="80">
        <v>7.8120000000000003</v>
      </c>
      <c r="GR19" s="80">
        <v>2.839</v>
      </c>
      <c r="GS19" s="80">
        <v>0</v>
      </c>
      <c r="GT19" s="80">
        <v>489.70733000000001</v>
      </c>
      <c r="GU19" s="80">
        <v>0</v>
      </c>
      <c r="GV19" s="80">
        <v>0</v>
      </c>
      <c r="GW19" s="80">
        <v>0</v>
      </c>
      <c r="GX19" s="80">
        <v>0</v>
      </c>
      <c r="GY19" s="80">
        <v>0</v>
      </c>
      <c r="GZ19" s="80">
        <v>0</v>
      </c>
      <c r="HA19" s="80">
        <v>0</v>
      </c>
      <c r="HB19" s="80">
        <v>0</v>
      </c>
      <c r="HC19" s="80">
        <v>45.334000000000003</v>
      </c>
      <c r="HD19" s="80">
        <v>17.859000000000002</v>
      </c>
      <c r="HE19" s="80">
        <v>0</v>
      </c>
      <c r="HF19" s="80">
        <v>5.8959999999999999</v>
      </c>
      <c r="HG19" s="80">
        <v>0</v>
      </c>
      <c r="HH19" s="80">
        <v>0</v>
      </c>
      <c r="HI19" s="80">
        <v>31.248999999999999</v>
      </c>
      <c r="HJ19" s="80">
        <v>4.056</v>
      </c>
      <c r="HK19" s="80">
        <v>9188.7513999999992</v>
      </c>
      <c r="HL19" s="80">
        <v>567.63199999999995</v>
      </c>
      <c r="HM19" s="80">
        <v>106.434</v>
      </c>
      <c r="HN19" s="80">
        <v>18.206</v>
      </c>
      <c r="HO19" s="80">
        <v>224.203</v>
      </c>
      <c r="HP19" s="80">
        <v>54.985999999999997</v>
      </c>
      <c r="HQ19" s="80">
        <v>91.926000000000002</v>
      </c>
      <c r="HR19" s="80">
        <v>121.73099999999999</v>
      </c>
      <c r="HS19" s="80">
        <v>11.241</v>
      </c>
      <c r="HT19" s="80">
        <v>55.018000000000001</v>
      </c>
      <c r="HU19" s="80">
        <v>125.47499999999999</v>
      </c>
      <c r="HV19" s="80">
        <v>129.458</v>
      </c>
      <c r="HW19" s="80">
        <v>2.839</v>
      </c>
      <c r="HX19" s="80">
        <v>489.70733000000001</v>
      </c>
      <c r="HY19" s="80">
        <v>63.192999999999998</v>
      </c>
      <c r="HZ19" s="80">
        <v>0</v>
      </c>
      <c r="IA19" s="80">
        <v>5.8959999999999999</v>
      </c>
      <c r="IB19" s="80">
        <v>0</v>
      </c>
      <c r="IC19" s="80">
        <v>0</v>
      </c>
      <c r="ID19" s="80">
        <v>31.248999999999999</v>
      </c>
      <c r="IE19" s="80">
        <v>4.056</v>
      </c>
      <c r="IF19" s="80">
        <v>9188.7513999999992</v>
      </c>
      <c r="IG19" s="80">
        <v>573.52800000000002</v>
      </c>
      <c r="IH19" s="80">
        <v>106.434</v>
      </c>
      <c r="II19" s="80">
        <v>18.206</v>
      </c>
      <c r="IJ19" s="80">
        <v>224.203</v>
      </c>
      <c r="IK19" s="80">
        <v>54.985999999999997</v>
      </c>
      <c r="IL19" s="80">
        <v>91.926000000000002</v>
      </c>
      <c r="IM19" s="80">
        <v>121.73099999999999</v>
      </c>
      <c r="IN19" s="80">
        <v>11.241</v>
      </c>
      <c r="IO19" s="80">
        <v>55.018000000000001</v>
      </c>
      <c r="IP19" s="80">
        <v>125.47499999999999</v>
      </c>
      <c r="IQ19" s="80">
        <v>129.458</v>
      </c>
      <c r="IR19" s="80">
        <v>2.839</v>
      </c>
      <c r="IS19" s="80">
        <v>489.70733000000001</v>
      </c>
      <c r="IT19" s="80">
        <v>63.192999999999998</v>
      </c>
      <c r="IU19" s="80">
        <v>0</v>
      </c>
      <c r="IV19" s="81">
        <v>0</v>
      </c>
      <c r="IW19" s="78">
        <v>0</v>
      </c>
      <c r="IX19" s="78">
        <v>0</v>
      </c>
      <c r="IY19" s="78">
        <v>0</v>
      </c>
      <c r="IZ19" s="78">
        <v>0</v>
      </c>
      <c r="JA19" s="78">
        <v>5</v>
      </c>
      <c r="JB19" s="78">
        <v>1</v>
      </c>
      <c r="JC19" s="78">
        <v>0</v>
      </c>
      <c r="JD19" s="78">
        <v>0</v>
      </c>
      <c r="JE19" s="78">
        <v>81</v>
      </c>
      <c r="JF19" s="78">
        <v>10</v>
      </c>
      <c r="JG19" s="78">
        <v>4</v>
      </c>
      <c r="JH19" s="78">
        <v>0</v>
      </c>
      <c r="JI19" s="78">
        <v>1</v>
      </c>
      <c r="JJ19" s="78">
        <v>22</v>
      </c>
      <c r="JK19" s="78">
        <v>52</v>
      </c>
      <c r="JL19" s="78">
        <v>42</v>
      </c>
      <c r="JM19" s="78">
        <v>11</v>
      </c>
      <c r="JN19" s="78">
        <v>34</v>
      </c>
      <c r="JO19" s="78">
        <v>7</v>
      </c>
      <c r="JP19" s="78">
        <v>0</v>
      </c>
      <c r="JQ19" s="78">
        <v>17</v>
      </c>
      <c r="JR19" s="78">
        <v>14</v>
      </c>
      <c r="JS19" s="78">
        <v>16</v>
      </c>
      <c r="JT19" s="78">
        <v>14</v>
      </c>
      <c r="JU19" s="78">
        <v>4</v>
      </c>
      <c r="JV19" s="78">
        <v>3</v>
      </c>
      <c r="JW19" s="78">
        <v>3</v>
      </c>
      <c r="JX19" s="78">
        <v>14</v>
      </c>
      <c r="JY19" s="78">
        <v>13</v>
      </c>
      <c r="JZ19" s="78">
        <v>4</v>
      </c>
      <c r="KA19" s="78">
        <v>44</v>
      </c>
      <c r="KB19" s="78">
        <v>4</v>
      </c>
      <c r="KC19" s="78">
        <v>2</v>
      </c>
      <c r="KD19" s="78">
        <v>0</v>
      </c>
      <c r="KE19" s="78">
        <v>1</v>
      </c>
      <c r="KF19" s="78">
        <v>17</v>
      </c>
      <c r="KG19" s="78">
        <v>7</v>
      </c>
      <c r="KH19" s="78">
        <v>1</v>
      </c>
      <c r="KI19" s="78">
        <v>6</v>
      </c>
      <c r="KJ19" s="78">
        <v>0</v>
      </c>
      <c r="KK19" s="78">
        <v>0</v>
      </c>
      <c r="KL19" s="78">
        <v>0</v>
      </c>
      <c r="KM19" s="78">
        <v>0</v>
      </c>
      <c r="KN19" s="78">
        <v>1</v>
      </c>
      <c r="KO19" s="78">
        <v>0</v>
      </c>
      <c r="KP19" s="78">
        <v>0</v>
      </c>
      <c r="KQ19" s="78">
        <v>3</v>
      </c>
      <c r="KR19" s="78">
        <v>1</v>
      </c>
      <c r="KS19" s="78">
        <v>0</v>
      </c>
      <c r="KT19" s="78">
        <v>0</v>
      </c>
      <c r="KU19" s="78">
        <v>0</v>
      </c>
      <c r="KV19" s="78">
        <v>1</v>
      </c>
      <c r="KW19" s="78">
        <v>0</v>
      </c>
      <c r="KX19" s="78">
        <v>0</v>
      </c>
      <c r="KY19" s="78">
        <v>1</v>
      </c>
      <c r="KZ19" s="78">
        <v>49</v>
      </c>
      <c r="LA19" s="78">
        <v>0</v>
      </c>
      <c r="LB19" s="78">
        <v>1</v>
      </c>
      <c r="LC19" s="78">
        <v>0</v>
      </c>
      <c r="LD19" s="78">
        <v>1</v>
      </c>
      <c r="LE19" s="78">
        <v>1</v>
      </c>
      <c r="LF19" s="78">
        <v>1</v>
      </c>
      <c r="LG19" s="78">
        <v>0</v>
      </c>
      <c r="LH19" s="78">
        <v>1</v>
      </c>
      <c r="LI19" s="78">
        <v>3</v>
      </c>
      <c r="LJ19" s="78">
        <v>1</v>
      </c>
      <c r="LK19" s="78">
        <v>3</v>
      </c>
      <c r="LL19" s="78">
        <v>0</v>
      </c>
      <c r="LM19" s="78">
        <v>18</v>
      </c>
      <c r="LN19" s="78">
        <v>0</v>
      </c>
      <c r="LO19" s="78">
        <v>2</v>
      </c>
      <c r="LP19" s="78">
        <v>0</v>
      </c>
      <c r="LQ19" s="78">
        <v>0</v>
      </c>
      <c r="LR19" s="78">
        <v>0</v>
      </c>
      <c r="LS19" s="78">
        <v>2</v>
      </c>
      <c r="LT19" s="78">
        <v>1</v>
      </c>
      <c r="LU19" s="78">
        <v>0</v>
      </c>
      <c r="LV19" s="78">
        <v>5</v>
      </c>
      <c r="LW19" s="78">
        <v>0</v>
      </c>
      <c r="LX19" s="78">
        <v>4</v>
      </c>
      <c r="LY19" s="78">
        <v>15</v>
      </c>
      <c r="LZ19" s="78">
        <v>1</v>
      </c>
      <c r="MA19" s="78">
        <v>21</v>
      </c>
      <c r="MB19" s="78">
        <v>0</v>
      </c>
      <c r="MC19" s="78">
        <v>2</v>
      </c>
      <c r="MD19" s="78">
        <v>1</v>
      </c>
      <c r="ME19" s="78">
        <v>0</v>
      </c>
      <c r="MF19" s="78">
        <v>23</v>
      </c>
      <c r="MG19" s="78">
        <v>0</v>
      </c>
      <c r="MH19" s="78">
        <v>0</v>
      </c>
      <c r="MI19" s="78">
        <v>0</v>
      </c>
      <c r="MJ19" s="78">
        <v>0</v>
      </c>
      <c r="MK19" s="78">
        <v>0</v>
      </c>
      <c r="ML19" s="78">
        <v>0</v>
      </c>
      <c r="MM19" s="78">
        <v>0</v>
      </c>
      <c r="MN19" s="78">
        <v>0</v>
      </c>
      <c r="MO19" s="78">
        <v>6</v>
      </c>
      <c r="MP19" s="78">
        <v>2</v>
      </c>
      <c r="MQ19" s="78">
        <v>0</v>
      </c>
      <c r="MR19" s="78">
        <v>0</v>
      </c>
      <c r="MS19" s="78">
        <v>0</v>
      </c>
      <c r="MT19" s="78">
        <v>1</v>
      </c>
      <c r="MU19" s="78">
        <v>0</v>
      </c>
      <c r="MV19" s="78">
        <v>0</v>
      </c>
      <c r="MW19" s="78">
        <v>1</v>
      </c>
      <c r="MX19" s="78">
        <v>0</v>
      </c>
      <c r="MY19" s="78">
        <v>0</v>
      </c>
      <c r="MZ19" s="78">
        <v>0</v>
      </c>
      <c r="NA19" s="78">
        <v>0</v>
      </c>
      <c r="NB19" s="78">
        <v>5</v>
      </c>
      <c r="NC19" s="78">
        <v>1</v>
      </c>
      <c r="ND19" s="78">
        <v>0</v>
      </c>
      <c r="NE19" s="78">
        <v>0</v>
      </c>
      <c r="NF19" s="78">
        <v>81</v>
      </c>
      <c r="NG19" s="78">
        <v>10</v>
      </c>
      <c r="NH19" s="78">
        <v>4</v>
      </c>
      <c r="NI19" s="78">
        <v>0</v>
      </c>
      <c r="NJ19" s="78">
        <v>1</v>
      </c>
      <c r="NK19" s="78">
        <v>22</v>
      </c>
      <c r="NL19" s="78">
        <v>52</v>
      </c>
      <c r="NM19" s="78">
        <v>42</v>
      </c>
      <c r="NN19" s="78">
        <v>11</v>
      </c>
      <c r="NO19" s="78">
        <v>34</v>
      </c>
      <c r="NP19" s="78">
        <v>7</v>
      </c>
      <c r="NQ19" s="78">
        <v>0</v>
      </c>
      <c r="NR19" s="78">
        <v>17</v>
      </c>
      <c r="NS19" s="78">
        <v>14</v>
      </c>
      <c r="NT19" s="78">
        <v>16</v>
      </c>
      <c r="NU19" s="78">
        <v>14</v>
      </c>
      <c r="NV19" s="78">
        <v>4</v>
      </c>
      <c r="NW19" s="78">
        <v>3</v>
      </c>
      <c r="NX19" s="78">
        <v>3</v>
      </c>
      <c r="NY19" s="78">
        <v>14</v>
      </c>
      <c r="NZ19" s="78">
        <v>13</v>
      </c>
      <c r="OA19" s="78">
        <v>4</v>
      </c>
      <c r="OB19" s="78">
        <v>44</v>
      </c>
      <c r="OC19" s="78">
        <v>4</v>
      </c>
      <c r="OD19" s="78">
        <v>1</v>
      </c>
      <c r="OE19" s="78">
        <v>0</v>
      </c>
      <c r="OF19" s="78">
        <v>0</v>
      </c>
      <c r="OG19" s="78">
        <v>17</v>
      </c>
      <c r="OH19" s="78">
        <v>7</v>
      </c>
      <c r="OI19" s="78">
        <v>1</v>
      </c>
      <c r="OJ19" s="78">
        <v>6</v>
      </c>
      <c r="OK19" s="78">
        <v>0</v>
      </c>
      <c r="OL19" s="78">
        <v>0</v>
      </c>
      <c r="OM19" s="78">
        <v>0</v>
      </c>
      <c r="ON19" s="78">
        <v>0</v>
      </c>
      <c r="OO19" s="78">
        <v>1</v>
      </c>
      <c r="OP19" s="78">
        <v>0</v>
      </c>
      <c r="OQ19" s="78">
        <v>0</v>
      </c>
      <c r="OR19" s="78">
        <v>3</v>
      </c>
      <c r="OS19" s="78">
        <v>1</v>
      </c>
      <c r="OT19" s="78">
        <v>0</v>
      </c>
      <c r="OU19" s="78">
        <v>0</v>
      </c>
      <c r="OV19" s="78">
        <v>0</v>
      </c>
      <c r="OW19" s="78">
        <v>1</v>
      </c>
      <c r="OX19" s="78">
        <v>0</v>
      </c>
      <c r="OY19" s="78">
        <v>0</v>
      </c>
      <c r="OZ19" s="78">
        <v>1</v>
      </c>
      <c r="PA19" s="78">
        <v>49</v>
      </c>
      <c r="PB19" s="78">
        <v>0</v>
      </c>
      <c r="PC19" s="78">
        <v>1</v>
      </c>
      <c r="PD19" s="78">
        <v>0</v>
      </c>
      <c r="PE19" s="78">
        <v>1</v>
      </c>
      <c r="PF19" s="78">
        <v>1</v>
      </c>
      <c r="PG19" s="78">
        <v>1</v>
      </c>
      <c r="PH19" s="78">
        <v>0</v>
      </c>
      <c r="PI19" s="78">
        <v>1</v>
      </c>
      <c r="PJ19" s="78">
        <v>3</v>
      </c>
      <c r="PK19" s="78">
        <v>1</v>
      </c>
      <c r="PL19" s="78">
        <v>3</v>
      </c>
      <c r="PM19" s="78">
        <v>0</v>
      </c>
      <c r="PN19" s="78">
        <v>18</v>
      </c>
      <c r="PO19" s="78">
        <v>0</v>
      </c>
      <c r="PP19" s="78">
        <v>2</v>
      </c>
      <c r="PQ19" s="78">
        <v>0</v>
      </c>
      <c r="PR19" s="78">
        <v>0</v>
      </c>
      <c r="PS19" s="78">
        <v>0</v>
      </c>
      <c r="PT19" s="78">
        <v>2</v>
      </c>
      <c r="PU19" s="78">
        <v>1</v>
      </c>
      <c r="PV19" s="78">
        <v>0</v>
      </c>
      <c r="PW19" s="78">
        <v>5</v>
      </c>
      <c r="PX19" s="78">
        <v>0</v>
      </c>
      <c r="PY19" s="78">
        <v>4</v>
      </c>
      <c r="PZ19" s="78">
        <v>15</v>
      </c>
      <c r="QA19" s="78">
        <v>1</v>
      </c>
      <c r="QB19" s="78">
        <v>21</v>
      </c>
      <c r="QC19" s="78">
        <v>0</v>
      </c>
      <c r="QD19" s="78">
        <v>2</v>
      </c>
      <c r="QE19" s="78">
        <v>1</v>
      </c>
      <c r="QF19" s="78">
        <v>0</v>
      </c>
      <c r="QG19" s="78">
        <v>23</v>
      </c>
      <c r="QH19" s="78">
        <v>0</v>
      </c>
      <c r="QI19" s="78">
        <v>0</v>
      </c>
      <c r="QJ19" s="78">
        <v>0</v>
      </c>
      <c r="QK19" s="78">
        <v>0</v>
      </c>
      <c r="QL19" s="78">
        <v>0</v>
      </c>
      <c r="QM19" s="78">
        <v>0</v>
      </c>
      <c r="QN19" s="78">
        <v>0</v>
      </c>
      <c r="QO19" s="78">
        <v>0</v>
      </c>
      <c r="QP19" s="78">
        <v>6</v>
      </c>
      <c r="QQ19" s="78">
        <v>2</v>
      </c>
      <c r="QR19" s="78">
        <v>0</v>
      </c>
      <c r="QS19" s="78">
        <v>2</v>
      </c>
      <c r="QT19" s="78">
        <v>0</v>
      </c>
      <c r="QU19" s="78">
        <v>0</v>
      </c>
      <c r="QV19" s="78">
        <v>5</v>
      </c>
      <c r="QW19" s="78">
        <v>1</v>
      </c>
      <c r="QX19" s="78">
        <v>414</v>
      </c>
      <c r="QY19" s="78">
        <v>18</v>
      </c>
      <c r="QZ19" s="78">
        <v>14</v>
      </c>
      <c r="RA19" s="78">
        <v>5</v>
      </c>
      <c r="RB19" s="78">
        <v>54</v>
      </c>
      <c r="RC19" s="78">
        <v>9</v>
      </c>
      <c r="RD19" s="78">
        <v>18</v>
      </c>
      <c r="RE19" s="78">
        <v>2</v>
      </c>
      <c r="RF19" s="78">
        <v>3</v>
      </c>
      <c r="RG19" s="78">
        <v>9</v>
      </c>
      <c r="RH19" s="78">
        <v>16</v>
      </c>
      <c r="RI19" s="78">
        <v>23</v>
      </c>
      <c r="RJ19" s="78">
        <v>1</v>
      </c>
      <c r="RK19" s="78">
        <v>23</v>
      </c>
      <c r="RL19" s="78">
        <v>8</v>
      </c>
      <c r="RM19" s="78">
        <v>0</v>
      </c>
      <c r="RN19" s="78">
        <v>2</v>
      </c>
      <c r="RO19" s="78">
        <v>0</v>
      </c>
      <c r="RP19" s="78">
        <v>0</v>
      </c>
      <c r="RQ19" s="78">
        <v>5</v>
      </c>
      <c r="RR19" s="78">
        <v>1</v>
      </c>
      <c r="RS19" s="78">
        <v>414</v>
      </c>
      <c r="RT19" s="78">
        <v>20</v>
      </c>
      <c r="RU19" s="78">
        <v>14</v>
      </c>
      <c r="RV19" s="78">
        <v>5</v>
      </c>
      <c r="RW19" s="78">
        <v>54</v>
      </c>
      <c r="RX19" s="78">
        <v>9</v>
      </c>
      <c r="RY19" s="78">
        <v>18</v>
      </c>
      <c r="RZ19" s="78">
        <v>2</v>
      </c>
      <c r="SA19" s="78">
        <v>3</v>
      </c>
      <c r="SB19" s="78">
        <v>9</v>
      </c>
      <c r="SC19" s="78">
        <v>16</v>
      </c>
      <c r="SD19" s="78">
        <v>23</v>
      </c>
      <c r="SE19" s="78">
        <v>1</v>
      </c>
      <c r="SF19" s="78">
        <v>23</v>
      </c>
      <c r="SG19" s="78">
        <v>8</v>
      </c>
      <c r="SH19" s="78">
        <v>0</v>
      </c>
    </row>
    <row r="20" spans="1:502">
      <c r="A20" s="17" t="s">
        <v>1833</v>
      </c>
      <c r="B20" s="77">
        <v>12</v>
      </c>
      <c r="C20" s="77">
        <v>12</v>
      </c>
      <c r="D20" s="77">
        <v>1</v>
      </c>
      <c r="E20" s="77">
        <v>2015</v>
      </c>
      <c r="F20" s="77" t="s">
        <v>183</v>
      </c>
      <c r="G20" s="1017" t="s">
        <v>1577</v>
      </c>
      <c r="H20" s="77" t="s">
        <v>1578</v>
      </c>
      <c r="I20" s="1018"/>
      <c r="J20" s="80">
        <v>0</v>
      </c>
      <c r="K20" s="80">
        <v>0</v>
      </c>
      <c r="L20" s="80">
        <v>0</v>
      </c>
      <c r="M20" s="80">
        <v>0</v>
      </c>
      <c r="N20" s="80">
        <v>30.443999999999999</v>
      </c>
      <c r="O20" s="80">
        <v>0</v>
      </c>
      <c r="P20" s="80">
        <v>0</v>
      </c>
      <c r="Q20" s="80">
        <v>0</v>
      </c>
      <c r="R20" s="80">
        <v>662.04300000000001</v>
      </c>
      <c r="S20" s="80">
        <v>105.029</v>
      </c>
      <c r="T20" s="80">
        <v>26.826000000000001</v>
      </c>
      <c r="U20" s="80">
        <v>0</v>
      </c>
      <c r="V20" s="80">
        <v>5.2590000000000003</v>
      </c>
      <c r="W20" s="80">
        <v>622.43299999999999</v>
      </c>
      <c r="X20" s="80">
        <v>541.42399999999998</v>
      </c>
      <c r="Y20" s="80">
        <v>328.78300000000002</v>
      </c>
      <c r="Z20" s="80">
        <v>52.866999999999997</v>
      </c>
      <c r="AA20" s="80">
        <v>261.73099999999999</v>
      </c>
      <c r="AB20" s="80">
        <v>35.061</v>
      </c>
      <c r="AC20" s="80">
        <v>0</v>
      </c>
      <c r="AD20" s="80">
        <v>3937.433</v>
      </c>
      <c r="AE20" s="80">
        <v>530.48299999999995</v>
      </c>
      <c r="AF20" s="80">
        <v>366.57799999999997</v>
      </c>
      <c r="AG20" s="80">
        <v>131.637</v>
      </c>
      <c r="AH20" s="80">
        <v>58.399000000000001</v>
      </c>
      <c r="AI20" s="80">
        <v>45.44</v>
      </c>
      <c r="AJ20" s="80">
        <v>20.908999999999999</v>
      </c>
      <c r="AK20" s="80">
        <v>188.71299999999999</v>
      </c>
      <c r="AL20" s="80">
        <v>121.307</v>
      </c>
      <c r="AM20" s="80">
        <v>11.436</v>
      </c>
      <c r="AN20" s="80">
        <v>490.113</v>
      </c>
      <c r="AO20" s="80">
        <v>60.088999999999999</v>
      </c>
      <c r="AP20" s="80">
        <v>9.1549999999999994</v>
      </c>
      <c r="AQ20" s="80">
        <v>0</v>
      </c>
      <c r="AR20" s="80">
        <v>8.3000000000000004E-2</v>
      </c>
      <c r="AS20" s="80">
        <v>547.44500000000005</v>
      </c>
      <c r="AT20" s="80">
        <v>53.783999999999999</v>
      </c>
      <c r="AU20" s="80">
        <v>3.58</v>
      </c>
      <c r="AV20" s="80">
        <v>46.726999999999997</v>
      </c>
      <c r="AW20" s="80">
        <v>0</v>
      </c>
      <c r="AX20" s="80">
        <v>0</v>
      </c>
      <c r="AY20" s="80">
        <v>0</v>
      </c>
      <c r="AZ20" s="80">
        <v>0</v>
      </c>
      <c r="BA20" s="80">
        <v>3.2240000000000002</v>
      </c>
      <c r="BB20" s="80">
        <v>0</v>
      </c>
      <c r="BC20" s="80">
        <v>0</v>
      </c>
      <c r="BD20" s="80">
        <v>8.1829999999999998</v>
      </c>
      <c r="BE20" s="80">
        <v>0</v>
      </c>
      <c r="BF20" s="80">
        <v>0</v>
      </c>
      <c r="BG20" s="80">
        <v>0</v>
      </c>
      <c r="BH20" s="80">
        <v>0</v>
      </c>
      <c r="BI20" s="80">
        <v>6.4859999999999998</v>
      </c>
      <c r="BJ20" s="80">
        <v>0</v>
      </c>
      <c r="BK20" s="80">
        <v>0</v>
      </c>
      <c r="BL20" s="80">
        <v>3.0569999999999999</v>
      </c>
      <c r="BM20" s="80">
        <v>182.43100000000001</v>
      </c>
      <c r="BN20" s="80">
        <v>0</v>
      </c>
      <c r="BO20" s="80">
        <v>4.5590000000000002</v>
      </c>
      <c r="BP20" s="80">
        <v>0</v>
      </c>
      <c r="BQ20" s="80">
        <v>2.3159999999999998</v>
      </c>
      <c r="BR20" s="80">
        <v>3.415</v>
      </c>
      <c r="BS20" s="80">
        <v>3.6469999999999998</v>
      </c>
      <c r="BT20" s="80">
        <v>0</v>
      </c>
      <c r="BU20" s="80">
        <v>6.4660000000000002</v>
      </c>
      <c r="BV20" s="80">
        <v>24.867000000000001</v>
      </c>
      <c r="BW20" s="80">
        <v>3.4729999999999999</v>
      </c>
      <c r="BX20" s="80">
        <v>10.968</v>
      </c>
      <c r="BY20" s="80">
        <v>0</v>
      </c>
      <c r="BZ20" s="80">
        <v>87.278999999999996</v>
      </c>
      <c r="CA20" s="80">
        <v>0</v>
      </c>
      <c r="CB20" s="80">
        <v>126.931</v>
      </c>
      <c r="CC20" s="80">
        <v>0</v>
      </c>
      <c r="CD20" s="80">
        <v>0</v>
      </c>
      <c r="CE20" s="80">
        <v>0</v>
      </c>
      <c r="CF20" s="80">
        <v>7.6349999999999998</v>
      </c>
      <c r="CG20" s="80">
        <v>7.8170000000000002</v>
      </c>
      <c r="CH20" s="80">
        <v>0</v>
      </c>
      <c r="CI20" s="80">
        <v>33.383000000000003</v>
      </c>
      <c r="CJ20" s="80">
        <v>0</v>
      </c>
      <c r="CK20" s="80">
        <v>23.196999999999999</v>
      </c>
      <c r="CL20" s="80">
        <v>93.817999999999998</v>
      </c>
      <c r="CM20" s="80">
        <v>24.675000000000001</v>
      </c>
      <c r="CN20" s="80">
        <v>130.37</v>
      </c>
      <c r="CO20" s="80">
        <v>0</v>
      </c>
      <c r="CP20" s="80">
        <v>7.7649999999999997</v>
      </c>
      <c r="CQ20" s="80">
        <v>2.6549999999999998</v>
      </c>
      <c r="CR20" s="80">
        <v>0</v>
      </c>
      <c r="CS20" s="80">
        <v>852.00699999999995</v>
      </c>
      <c r="CT20" s="80">
        <v>0</v>
      </c>
      <c r="CU20" s="80">
        <v>0</v>
      </c>
      <c r="CV20" s="80">
        <v>0</v>
      </c>
      <c r="CW20" s="80">
        <v>0</v>
      </c>
      <c r="CX20" s="80">
        <v>0</v>
      </c>
      <c r="CY20" s="80">
        <v>0</v>
      </c>
      <c r="CZ20" s="80">
        <v>0</v>
      </c>
      <c r="DA20" s="80">
        <v>0</v>
      </c>
      <c r="DB20" s="80">
        <v>42.091000000000001</v>
      </c>
      <c r="DC20" s="80">
        <v>22.108000000000001</v>
      </c>
      <c r="DD20" s="80">
        <v>0</v>
      </c>
      <c r="DE20" s="80">
        <v>0</v>
      </c>
      <c r="DF20" s="80">
        <v>0</v>
      </c>
      <c r="DG20" s="80">
        <v>3.3860000000000001</v>
      </c>
      <c r="DH20" s="80">
        <v>0</v>
      </c>
      <c r="DI20" s="80">
        <v>0</v>
      </c>
      <c r="DJ20" s="80">
        <v>8.3000000000000004E-2</v>
      </c>
      <c r="DK20" s="80">
        <v>0</v>
      </c>
      <c r="DL20" s="80">
        <v>0</v>
      </c>
      <c r="DM20" s="80">
        <v>0</v>
      </c>
      <c r="DN20" s="80">
        <v>0</v>
      </c>
      <c r="DO20" s="80">
        <v>30.443999999999999</v>
      </c>
      <c r="DP20" s="80">
        <v>0</v>
      </c>
      <c r="DQ20" s="80">
        <v>0</v>
      </c>
      <c r="DR20" s="80">
        <v>0</v>
      </c>
      <c r="DS20" s="80">
        <v>662.04300000000001</v>
      </c>
      <c r="DT20" s="80">
        <v>105.029</v>
      </c>
      <c r="DU20" s="80">
        <v>26.826000000000001</v>
      </c>
      <c r="DV20" s="80">
        <v>0</v>
      </c>
      <c r="DW20" s="80">
        <v>5.2590000000000003</v>
      </c>
      <c r="DX20" s="80">
        <v>622.43299999999999</v>
      </c>
      <c r="DY20" s="80">
        <v>541.42399999999998</v>
      </c>
      <c r="DZ20" s="80">
        <v>328.78300000000002</v>
      </c>
      <c r="EA20" s="80">
        <v>52.866999999999997</v>
      </c>
      <c r="EB20" s="80">
        <v>261.73099999999999</v>
      </c>
      <c r="EC20" s="80">
        <v>35.061</v>
      </c>
      <c r="ED20" s="80">
        <v>0</v>
      </c>
      <c r="EE20" s="80">
        <v>3937.433</v>
      </c>
      <c r="EF20" s="80">
        <v>530.48299999999995</v>
      </c>
      <c r="EG20" s="80">
        <v>366.57799999999997</v>
      </c>
      <c r="EH20" s="80">
        <v>131.637</v>
      </c>
      <c r="EI20" s="80">
        <v>58.399000000000001</v>
      </c>
      <c r="EJ20" s="80">
        <v>45.44</v>
      </c>
      <c r="EK20" s="80">
        <v>20.908999999999999</v>
      </c>
      <c r="EL20" s="80">
        <v>188.71299999999999</v>
      </c>
      <c r="EM20" s="80">
        <v>121.307</v>
      </c>
      <c r="EN20" s="80">
        <v>11.436</v>
      </c>
      <c r="EO20" s="80">
        <v>490.113</v>
      </c>
      <c r="EP20" s="80">
        <v>60.088999999999999</v>
      </c>
      <c r="EQ20" s="80">
        <v>5.7690000000000001</v>
      </c>
      <c r="ER20" s="80">
        <v>0</v>
      </c>
      <c r="ES20" s="80">
        <v>0</v>
      </c>
      <c r="ET20" s="80">
        <v>547.44500000000005</v>
      </c>
      <c r="EU20" s="80">
        <v>53.783999999999999</v>
      </c>
      <c r="EV20" s="80">
        <v>3.58</v>
      </c>
      <c r="EW20" s="80">
        <v>46.726999999999997</v>
      </c>
      <c r="EX20" s="80">
        <v>0</v>
      </c>
      <c r="EY20" s="80">
        <v>0</v>
      </c>
      <c r="EZ20" s="80">
        <v>0</v>
      </c>
      <c r="FA20" s="80">
        <v>0</v>
      </c>
      <c r="FB20" s="80">
        <v>3.2240000000000002</v>
      </c>
      <c r="FC20" s="80">
        <v>0</v>
      </c>
      <c r="FD20" s="80">
        <v>0</v>
      </c>
      <c r="FE20" s="80">
        <v>8.1829999999999998</v>
      </c>
      <c r="FF20" s="80">
        <v>0</v>
      </c>
      <c r="FG20" s="80">
        <v>0</v>
      </c>
      <c r="FH20" s="80">
        <v>0</v>
      </c>
      <c r="FI20" s="80">
        <v>0</v>
      </c>
      <c r="FJ20" s="80">
        <v>6.4859999999999998</v>
      </c>
      <c r="FK20" s="80">
        <v>0</v>
      </c>
      <c r="FL20" s="80">
        <v>0</v>
      </c>
      <c r="FM20" s="80">
        <v>3.0569999999999999</v>
      </c>
      <c r="FN20" s="80">
        <v>182.43100000000001</v>
      </c>
      <c r="FO20" s="80">
        <v>0</v>
      </c>
      <c r="FP20" s="80">
        <v>4.5590000000000002</v>
      </c>
      <c r="FQ20" s="80">
        <v>0</v>
      </c>
      <c r="FR20" s="80">
        <v>2.3159999999999998</v>
      </c>
      <c r="FS20" s="80">
        <v>3.415</v>
      </c>
      <c r="FT20" s="80">
        <v>3.6469999999999998</v>
      </c>
      <c r="FU20" s="80">
        <v>0</v>
      </c>
      <c r="FV20" s="80">
        <v>6.4660000000000002</v>
      </c>
      <c r="FW20" s="80">
        <v>24.867000000000001</v>
      </c>
      <c r="FX20" s="80">
        <v>3.4729999999999999</v>
      </c>
      <c r="FY20" s="80">
        <v>10.968</v>
      </c>
      <c r="FZ20" s="80">
        <v>0</v>
      </c>
      <c r="GA20" s="80">
        <v>87.278999999999996</v>
      </c>
      <c r="GB20" s="80">
        <v>0</v>
      </c>
      <c r="GC20" s="80">
        <v>126.931</v>
      </c>
      <c r="GD20" s="80">
        <v>0</v>
      </c>
      <c r="GE20" s="80">
        <v>0</v>
      </c>
      <c r="GF20" s="80">
        <v>0</v>
      </c>
      <c r="GG20" s="80">
        <v>7.6349999999999998</v>
      </c>
      <c r="GH20" s="80">
        <v>7.8170000000000002</v>
      </c>
      <c r="GI20" s="80">
        <v>0</v>
      </c>
      <c r="GJ20" s="80">
        <v>33.383000000000003</v>
      </c>
      <c r="GK20" s="80">
        <v>0</v>
      </c>
      <c r="GL20" s="80">
        <v>23.196999999999999</v>
      </c>
      <c r="GM20" s="80">
        <v>93.817999999999998</v>
      </c>
      <c r="GN20" s="80">
        <v>24.675000000000001</v>
      </c>
      <c r="GO20" s="80">
        <v>130.37</v>
      </c>
      <c r="GP20" s="80">
        <v>0</v>
      </c>
      <c r="GQ20" s="80">
        <v>7.7649999999999997</v>
      </c>
      <c r="GR20" s="80">
        <v>2.6549999999999998</v>
      </c>
      <c r="GS20" s="80">
        <v>0</v>
      </c>
      <c r="GT20" s="80">
        <v>852.00699999999995</v>
      </c>
      <c r="GU20" s="80">
        <v>0</v>
      </c>
      <c r="GV20" s="80">
        <v>0</v>
      </c>
      <c r="GW20" s="80">
        <v>0</v>
      </c>
      <c r="GX20" s="80">
        <v>0</v>
      </c>
      <c r="GY20" s="80">
        <v>0</v>
      </c>
      <c r="GZ20" s="80">
        <v>0</v>
      </c>
      <c r="HA20" s="80">
        <v>0</v>
      </c>
      <c r="HB20" s="80">
        <v>0</v>
      </c>
      <c r="HC20" s="80">
        <v>42.091000000000001</v>
      </c>
      <c r="HD20" s="80">
        <v>22.108000000000001</v>
      </c>
      <c r="HE20" s="80">
        <v>0</v>
      </c>
      <c r="HF20" s="80">
        <v>3.4689999999999999</v>
      </c>
      <c r="HG20" s="80">
        <v>0</v>
      </c>
      <c r="HH20" s="80">
        <v>0</v>
      </c>
      <c r="HI20" s="80">
        <v>30.443999999999999</v>
      </c>
      <c r="HJ20" s="80">
        <v>0</v>
      </c>
      <c r="HK20" s="80">
        <v>8603.9930000000004</v>
      </c>
      <c r="HL20" s="80">
        <v>553.21400000000006</v>
      </c>
      <c r="HM20" s="80">
        <v>104.09099999999999</v>
      </c>
      <c r="HN20" s="80">
        <v>11.407</v>
      </c>
      <c r="HO20" s="80">
        <v>202.26400000000001</v>
      </c>
      <c r="HP20" s="80">
        <v>49.420999999999999</v>
      </c>
      <c r="HQ20" s="80">
        <v>87.278999999999996</v>
      </c>
      <c r="HR20" s="80">
        <v>126.931</v>
      </c>
      <c r="HS20" s="80">
        <v>15.452</v>
      </c>
      <c r="HT20" s="80">
        <v>56.58</v>
      </c>
      <c r="HU20" s="80">
        <v>118.49299999999999</v>
      </c>
      <c r="HV20" s="80">
        <v>138.13499999999999</v>
      </c>
      <c r="HW20" s="80">
        <v>2.6549999999999998</v>
      </c>
      <c r="HX20" s="80">
        <v>852.00699999999995</v>
      </c>
      <c r="HY20" s="80">
        <v>64.198999999999998</v>
      </c>
      <c r="HZ20" s="80">
        <v>0</v>
      </c>
      <c r="IA20" s="80">
        <v>3.4689999999999999</v>
      </c>
      <c r="IB20" s="80">
        <v>0</v>
      </c>
      <c r="IC20" s="80">
        <v>0</v>
      </c>
      <c r="ID20" s="80">
        <v>30.443999999999999</v>
      </c>
      <c r="IE20" s="80">
        <v>0</v>
      </c>
      <c r="IF20" s="80">
        <v>8603.9930000000004</v>
      </c>
      <c r="IG20" s="80">
        <v>556.68299999999999</v>
      </c>
      <c r="IH20" s="80">
        <v>104.09099999999999</v>
      </c>
      <c r="II20" s="80">
        <v>11.407</v>
      </c>
      <c r="IJ20" s="80">
        <v>202.26400000000001</v>
      </c>
      <c r="IK20" s="80">
        <v>49.420999999999999</v>
      </c>
      <c r="IL20" s="80">
        <v>87.278999999999996</v>
      </c>
      <c r="IM20" s="80">
        <v>126.931</v>
      </c>
      <c r="IN20" s="80">
        <v>15.452</v>
      </c>
      <c r="IO20" s="80">
        <v>56.58</v>
      </c>
      <c r="IP20" s="80">
        <v>118.49299999999999</v>
      </c>
      <c r="IQ20" s="80">
        <v>138.13499999999999</v>
      </c>
      <c r="IR20" s="80">
        <v>2.6549999999999998</v>
      </c>
      <c r="IS20" s="80">
        <v>852.00699999999995</v>
      </c>
      <c r="IT20" s="80">
        <v>64.198999999999998</v>
      </c>
      <c r="IU20" s="80">
        <v>0</v>
      </c>
      <c r="IV20" s="81">
        <v>0</v>
      </c>
      <c r="IW20" s="78">
        <v>0</v>
      </c>
      <c r="IX20" s="78">
        <v>0</v>
      </c>
      <c r="IY20" s="78">
        <v>0</v>
      </c>
      <c r="IZ20" s="78">
        <v>0</v>
      </c>
      <c r="JA20" s="78">
        <v>5</v>
      </c>
      <c r="JB20" s="78">
        <v>0</v>
      </c>
      <c r="JC20" s="78">
        <v>0</v>
      </c>
      <c r="JD20" s="78">
        <v>0</v>
      </c>
      <c r="JE20" s="78">
        <v>87</v>
      </c>
      <c r="JF20" s="78">
        <v>10</v>
      </c>
      <c r="JG20" s="78">
        <v>4</v>
      </c>
      <c r="JH20" s="78">
        <v>0</v>
      </c>
      <c r="JI20" s="78">
        <v>1</v>
      </c>
      <c r="JJ20" s="78">
        <v>22</v>
      </c>
      <c r="JK20" s="78">
        <v>52</v>
      </c>
      <c r="JL20" s="78">
        <v>42</v>
      </c>
      <c r="JM20" s="78">
        <v>12</v>
      </c>
      <c r="JN20" s="78">
        <v>33</v>
      </c>
      <c r="JO20" s="78">
        <v>6</v>
      </c>
      <c r="JP20" s="78">
        <v>0</v>
      </c>
      <c r="JQ20" s="78">
        <v>16</v>
      </c>
      <c r="JR20" s="78">
        <v>14</v>
      </c>
      <c r="JS20" s="78">
        <v>17</v>
      </c>
      <c r="JT20" s="78">
        <v>14</v>
      </c>
      <c r="JU20" s="78">
        <v>4</v>
      </c>
      <c r="JV20" s="78">
        <v>3</v>
      </c>
      <c r="JW20" s="78">
        <v>4</v>
      </c>
      <c r="JX20" s="78">
        <v>12</v>
      </c>
      <c r="JY20" s="78">
        <v>12</v>
      </c>
      <c r="JZ20" s="78">
        <v>3</v>
      </c>
      <c r="KA20" s="78">
        <v>42</v>
      </c>
      <c r="KB20" s="78">
        <v>5</v>
      </c>
      <c r="KC20" s="78">
        <v>2</v>
      </c>
      <c r="KD20" s="78">
        <v>0</v>
      </c>
      <c r="KE20" s="78">
        <v>1</v>
      </c>
      <c r="KF20" s="78">
        <v>17</v>
      </c>
      <c r="KG20" s="78">
        <v>7</v>
      </c>
      <c r="KH20" s="78">
        <v>1</v>
      </c>
      <c r="KI20" s="78">
        <v>6</v>
      </c>
      <c r="KJ20" s="78">
        <v>0</v>
      </c>
      <c r="KK20" s="78">
        <v>0</v>
      </c>
      <c r="KL20" s="78">
        <v>0</v>
      </c>
      <c r="KM20" s="78">
        <v>0</v>
      </c>
      <c r="KN20" s="78">
        <v>1</v>
      </c>
      <c r="KO20" s="78">
        <v>0</v>
      </c>
      <c r="KP20" s="78">
        <v>0</v>
      </c>
      <c r="KQ20" s="78">
        <v>3</v>
      </c>
      <c r="KR20" s="78">
        <v>0</v>
      </c>
      <c r="KS20" s="78">
        <v>0</v>
      </c>
      <c r="KT20" s="78">
        <v>0</v>
      </c>
      <c r="KU20" s="78">
        <v>0</v>
      </c>
      <c r="KV20" s="78">
        <v>2</v>
      </c>
      <c r="KW20" s="78">
        <v>0</v>
      </c>
      <c r="KX20" s="78">
        <v>0</v>
      </c>
      <c r="KY20" s="78">
        <v>1</v>
      </c>
      <c r="KZ20" s="78">
        <v>44</v>
      </c>
      <c r="LA20" s="78">
        <v>0</v>
      </c>
      <c r="LB20" s="78">
        <v>1</v>
      </c>
      <c r="LC20" s="78">
        <v>0</v>
      </c>
      <c r="LD20" s="78">
        <v>1</v>
      </c>
      <c r="LE20" s="78">
        <v>1</v>
      </c>
      <c r="LF20" s="78">
        <v>1</v>
      </c>
      <c r="LG20" s="78">
        <v>0</v>
      </c>
      <c r="LH20" s="78">
        <v>1</v>
      </c>
      <c r="LI20" s="78">
        <v>3</v>
      </c>
      <c r="LJ20" s="78">
        <v>1</v>
      </c>
      <c r="LK20" s="78">
        <v>2</v>
      </c>
      <c r="LL20" s="78">
        <v>0</v>
      </c>
      <c r="LM20" s="78">
        <v>18</v>
      </c>
      <c r="LN20" s="78">
        <v>0</v>
      </c>
      <c r="LO20" s="78">
        <v>2</v>
      </c>
      <c r="LP20" s="78">
        <v>0</v>
      </c>
      <c r="LQ20" s="78">
        <v>0</v>
      </c>
      <c r="LR20" s="78">
        <v>0</v>
      </c>
      <c r="LS20" s="78">
        <v>2</v>
      </c>
      <c r="LT20" s="78">
        <v>2</v>
      </c>
      <c r="LU20" s="78">
        <v>0</v>
      </c>
      <c r="LV20" s="78">
        <v>6</v>
      </c>
      <c r="LW20" s="78">
        <v>0</v>
      </c>
      <c r="LX20" s="78">
        <v>4</v>
      </c>
      <c r="LY20" s="78">
        <v>15</v>
      </c>
      <c r="LZ20" s="78">
        <v>1</v>
      </c>
      <c r="MA20" s="78">
        <v>22</v>
      </c>
      <c r="MB20" s="78">
        <v>0</v>
      </c>
      <c r="MC20" s="78">
        <v>2</v>
      </c>
      <c r="MD20" s="78">
        <v>1</v>
      </c>
      <c r="ME20" s="78">
        <v>0</v>
      </c>
      <c r="MF20" s="78">
        <v>31</v>
      </c>
      <c r="MG20" s="78">
        <v>0</v>
      </c>
      <c r="MH20" s="78">
        <v>0</v>
      </c>
      <c r="MI20" s="78">
        <v>0</v>
      </c>
      <c r="MJ20" s="78">
        <v>0</v>
      </c>
      <c r="MK20" s="78">
        <v>0</v>
      </c>
      <c r="ML20" s="78">
        <v>0</v>
      </c>
      <c r="MM20" s="78">
        <v>0</v>
      </c>
      <c r="MN20" s="78">
        <v>0</v>
      </c>
      <c r="MO20" s="78">
        <v>5</v>
      </c>
      <c r="MP20" s="78">
        <v>3</v>
      </c>
      <c r="MQ20" s="78">
        <v>0</v>
      </c>
      <c r="MR20" s="78">
        <v>0</v>
      </c>
      <c r="MS20" s="78">
        <v>0</v>
      </c>
      <c r="MT20" s="78">
        <v>1</v>
      </c>
      <c r="MU20" s="78">
        <v>0</v>
      </c>
      <c r="MV20" s="78">
        <v>0</v>
      </c>
      <c r="MW20" s="78">
        <v>1</v>
      </c>
      <c r="MX20" s="78">
        <v>0</v>
      </c>
      <c r="MY20" s="78">
        <v>0</v>
      </c>
      <c r="MZ20" s="78">
        <v>0</v>
      </c>
      <c r="NA20" s="78">
        <v>0</v>
      </c>
      <c r="NB20" s="78">
        <v>5</v>
      </c>
      <c r="NC20" s="78">
        <v>0</v>
      </c>
      <c r="ND20" s="78">
        <v>0</v>
      </c>
      <c r="NE20" s="78">
        <v>0</v>
      </c>
      <c r="NF20" s="78">
        <v>87</v>
      </c>
      <c r="NG20" s="78">
        <v>10</v>
      </c>
      <c r="NH20" s="78">
        <v>4</v>
      </c>
      <c r="NI20" s="78">
        <v>0</v>
      </c>
      <c r="NJ20" s="78">
        <v>1</v>
      </c>
      <c r="NK20" s="78">
        <v>22</v>
      </c>
      <c r="NL20" s="78">
        <v>52</v>
      </c>
      <c r="NM20" s="78">
        <v>42</v>
      </c>
      <c r="NN20" s="78">
        <v>12</v>
      </c>
      <c r="NO20" s="78">
        <v>33</v>
      </c>
      <c r="NP20" s="78">
        <v>6</v>
      </c>
      <c r="NQ20" s="78">
        <v>0</v>
      </c>
      <c r="NR20" s="78">
        <v>16</v>
      </c>
      <c r="NS20" s="78">
        <v>14</v>
      </c>
      <c r="NT20" s="78">
        <v>17</v>
      </c>
      <c r="NU20" s="78">
        <v>14</v>
      </c>
      <c r="NV20" s="78">
        <v>4</v>
      </c>
      <c r="NW20" s="78">
        <v>3</v>
      </c>
      <c r="NX20" s="78">
        <v>4</v>
      </c>
      <c r="NY20" s="78">
        <v>12</v>
      </c>
      <c r="NZ20" s="78">
        <v>12</v>
      </c>
      <c r="OA20" s="78">
        <v>3</v>
      </c>
      <c r="OB20" s="78">
        <v>42</v>
      </c>
      <c r="OC20" s="78">
        <v>5</v>
      </c>
      <c r="OD20" s="78">
        <v>1</v>
      </c>
      <c r="OE20" s="78">
        <v>0</v>
      </c>
      <c r="OF20" s="78">
        <v>0</v>
      </c>
      <c r="OG20" s="78">
        <v>17</v>
      </c>
      <c r="OH20" s="78">
        <v>7</v>
      </c>
      <c r="OI20" s="78">
        <v>1</v>
      </c>
      <c r="OJ20" s="78">
        <v>6</v>
      </c>
      <c r="OK20" s="78">
        <v>0</v>
      </c>
      <c r="OL20" s="78">
        <v>0</v>
      </c>
      <c r="OM20" s="78">
        <v>0</v>
      </c>
      <c r="ON20" s="78">
        <v>0</v>
      </c>
      <c r="OO20" s="78">
        <v>1</v>
      </c>
      <c r="OP20" s="78">
        <v>0</v>
      </c>
      <c r="OQ20" s="78">
        <v>0</v>
      </c>
      <c r="OR20" s="78">
        <v>3</v>
      </c>
      <c r="OS20" s="78">
        <v>0</v>
      </c>
      <c r="OT20" s="78">
        <v>0</v>
      </c>
      <c r="OU20" s="78">
        <v>0</v>
      </c>
      <c r="OV20" s="78">
        <v>0</v>
      </c>
      <c r="OW20" s="78">
        <v>2</v>
      </c>
      <c r="OX20" s="78">
        <v>0</v>
      </c>
      <c r="OY20" s="78">
        <v>0</v>
      </c>
      <c r="OZ20" s="78">
        <v>1</v>
      </c>
      <c r="PA20" s="78">
        <v>44</v>
      </c>
      <c r="PB20" s="78">
        <v>0</v>
      </c>
      <c r="PC20" s="78">
        <v>1</v>
      </c>
      <c r="PD20" s="78">
        <v>0</v>
      </c>
      <c r="PE20" s="78">
        <v>1</v>
      </c>
      <c r="PF20" s="78">
        <v>1</v>
      </c>
      <c r="PG20" s="78">
        <v>1</v>
      </c>
      <c r="PH20" s="78">
        <v>0</v>
      </c>
      <c r="PI20" s="78">
        <v>1</v>
      </c>
      <c r="PJ20" s="78">
        <v>3</v>
      </c>
      <c r="PK20" s="78">
        <v>1</v>
      </c>
      <c r="PL20" s="78">
        <v>2</v>
      </c>
      <c r="PM20" s="78">
        <v>0</v>
      </c>
      <c r="PN20" s="78">
        <v>18</v>
      </c>
      <c r="PO20" s="78">
        <v>0</v>
      </c>
      <c r="PP20" s="78">
        <v>2</v>
      </c>
      <c r="PQ20" s="78">
        <v>0</v>
      </c>
      <c r="PR20" s="78">
        <v>0</v>
      </c>
      <c r="PS20" s="78">
        <v>0</v>
      </c>
      <c r="PT20" s="78">
        <v>2</v>
      </c>
      <c r="PU20" s="78">
        <v>2</v>
      </c>
      <c r="PV20" s="78">
        <v>0</v>
      </c>
      <c r="PW20" s="78">
        <v>6</v>
      </c>
      <c r="PX20" s="78">
        <v>0</v>
      </c>
      <c r="PY20" s="78">
        <v>4</v>
      </c>
      <c r="PZ20" s="78">
        <v>15</v>
      </c>
      <c r="QA20" s="78">
        <v>1</v>
      </c>
      <c r="QB20" s="78">
        <v>22</v>
      </c>
      <c r="QC20" s="78">
        <v>0</v>
      </c>
      <c r="QD20" s="78">
        <v>2</v>
      </c>
      <c r="QE20" s="78">
        <v>1</v>
      </c>
      <c r="QF20" s="78">
        <v>0</v>
      </c>
      <c r="QG20" s="78">
        <v>31</v>
      </c>
      <c r="QH20" s="78">
        <v>0</v>
      </c>
      <c r="QI20" s="78">
        <v>0</v>
      </c>
      <c r="QJ20" s="78">
        <v>0</v>
      </c>
      <c r="QK20" s="78">
        <v>0</v>
      </c>
      <c r="QL20" s="78">
        <v>0</v>
      </c>
      <c r="QM20" s="78">
        <v>0</v>
      </c>
      <c r="QN20" s="78">
        <v>0</v>
      </c>
      <c r="QO20" s="78">
        <v>0</v>
      </c>
      <c r="QP20" s="78">
        <v>5</v>
      </c>
      <c r="QQ20" s="78">
        <v>3</v>
      </c>
      <c r="QR20" s="78">
        <v>0</v>
      </c>
      <c r="QS20" s="78">
        <v>2</v>
      </c>
      <c r="QT20" s="78">
        <v>0</v>
      </c>
      <c r="QU20" s="78">
        <v>0</v>
      </c>
      <c r="QV20" s="78">
        <v>5</v>
      </c>
      <c r="QW20" s="78">
        <v>0</v>
      </c>
      <c r="QX20" s="78">
        <v>415</v>
      </c>
      <c r="QY20" s="78">
        <v>18</v>
      </c>
      <c r="QZ20" s="78">
        <v>14</v>
      </c>
      <c r="RA20" s="78">
        <v>4</v>
      </c>
      <c r="RB20" s="78">
        <v>50</v>
      </c>
      <c r="RC20" s="78">
        <v>8</v>
      </c>
      <c r="RD20" s="78">
        <v>18</v>
      </c>
      <c r="RE20" s="78">
        <v>2</v>
      </c>
      <c r="RF20" s="78">
        <v>4</v>
      </c>
      <c r="RG20" s="78">
        <v>10</v>
      </c>
      <c r="RH20" s="78">
        <v>16</v>
      </c>
      <c r="RI20" s="78">
        <v>24</v>
      </c>
      <c r="RJ20" s="78">
        <v>1</v>
      </c>
      <c r="RK20" s="78">
        <v>31</v>
      </c>
      <c r="RL20" s="78">
        <v>8</v>
      </c>
      <c r="RM20" s="78">
        <v>0</v>
      </c>
      <c r="RN20" s="78">
        <v>2</v>
      </c>
      <c r="RO20" s="78">
        <v>0</v>
      </c>
      <c r="RP20" s="78">
        <v>0</v>
      </c>
      <c r="RQ20" s="78">
        <v>5</v>
      </c>
      <c r="RR20" s="78">
        <v>0</v>
      </c>
      <c r="RS20" s="78">
        <v>415</v>
      </c>
      <c r="RT20" s="78">
        <v>20</v>
      </c>
      <c r="RU20" s="78">
        <v>14</v>
      </c>
      <c r="RV20" s="78">
        <v>4</v>
      </c>
      <c r="RW20" s="78">
        <v>50</v>
      </c>
      <c r="RX20" s="78">
        <v>8</v>
      </c>
      <c r="RY20" s="78">
        <v>18</v>
      </c>
      <c r="RZ20" s="78">
        <v>2</v>
      </c>
      <c r="SA20" s="78">
        <v>4</v>
      </c>
      <c r="SB20" s="78">
        <v>10</v>
      </c>
      <c r="SC20" s="78">
        <v>16</v>
      </c>
      <c r="SD20" s="78">
        <v>24</v>
      </c>
      <c r="SE20" s="78">
        <v>1</v>
      </c>
      <c r="SF20" s="78">
        <v>31</v>
      </c>
      <c r="SG20" s="78">
        <v>8</v>
      </c>
      <c r="SH20" s="78">
        <v>0</v>
      </c>
    </row>
    <row r="21" spans="1:502">
      <c r="A21" s="17" t="s">
        <v>1834</v>
      </c>
      <c r="B21" s="77">
        <v>13</v>
      </c>
      <c r="C21" s="77">
        <v>13</v>
      </c>
      <c r="D21" s="77">
        <v>1</v>
      </c>
      <c r="E21" s="77">
        <v>2016</v>
      </c>
      <c r="F21" s="77" t="s">
        <v>156</v>
      </c>
      <c r="G21" s="1017" t="s">
        <v>1577</v>
      </c>
      <c r="H21" s="77" t="s">
        <v>1578</v>
      </c>
      <c r="I21" s="1018"/>
      <c r="J21" s="80">
        <v>0</v>
      </c>
      <c r="K21" s="80">
        <v>0</v>
      </c>
      <c r="L21" s="80">
        <v>0</v>
      </c>
      <c r="M21" s="80">
        <v>0</v>
      </c>
      <c r="N21" s="80">
        <v>34.088000000000001</v>
      </c>
      <c r="O21" s="80">
        <v>4.3019999999999996</v>
      </c>
      <c r="P21" s="80">
        <v>0</v>
      </c>
      <c r="Q21" s="80">
        <v>0</v>
      </c>
      <c r="R21" s="80">
        <v>680.28700000000003</v>
      </c>
      <c r="S21" s="80">
        <v>62.697000000000003</v>
      </c>
      <c r="T21" s="80">
        <v>28.210999999999999</v>
      </c>
      <c r="U21" s="80">
        <v>0</v>
      </c>
      <c r="V21" s="80">
        <v>5.8920000000000003</v>
      </c>
      <c r="W21" s="80">
        <v>602.07100000000003</v>
      </c>
      <c r="X21" s="80">
        <v>531.43299999999999</v>
      </c>
      <c r="Y21" s="80">
        <v>335.24</v>
      </c>
      <c r="Z21" s="80">
        <v>48.226999999999997</v>
      </c>
      <c r="AA21" s="80">
        <v>276.30099999999999</v>
      </c>
      <c r="AB21" s="80">
        <v>31.370999999999999</v>
      </c>
      <c r="AC21" s="80">
        <v>0</v>
      </c>
      <c r="AD21" s="80">
        <v>3989.8809999999999</v>
      </c>
      <c r="AE21" s="80">
        <v>510.93400000000003</v>
      </c>
      <c r="AF21" s="80">
        <v>369.71429999999998</v>
      </c>
      <c r="AG21" s="80">
        <v>137.733</v>
      </c>
      <c r="AH21" s="80">
        <v>63.210999999999999</v>
      </c>
      <c r="AI21" s="80">
        <v>43.628</v>
      </c>
      <c r="AJ21" s="80">
        <v>19.856000000000002</v>
      </c>
      <c r="AK21" s="80">
        <v>187.03899999999999</v>
      </c>
      <c r="AL21" s="80">
        <v>146.67400000000001</v>
      </c>
      <c r="AM21" s="80">
        <v>13.585000000000001</v>
      </c>
      <c r="AN21" s="80">
        <v>508.07799999999997</v>
      </c>
      <c r="AO21" s="80">
        <v>54.203000000000003</v>
      </c>
      <c r="AP21" s="80">
        <v>16.013000000000002</v>
      </c>
      <c r="AQ21" s="80">
        <v>0</v>
      </c>
      <c r="AR21" s="80">
        <v>2.347</v>
      </c>
      <c r="AS21" s="80">
        <v>402.28800000000001</v>
      </c>
      <c r="AT21" s="80">
        <v>49.213999999999999</v>
      </c>
      <c r="AU21" s="80">
        <v>3.492</v>
      </c>
      <c r="AV21" s="80">
        <v>42.26</v>
      </c>
      <c r="AW21" s="80">
        <v>0</v>
      </c>
      <c r="AX21" s="80">
        <v>0</v>
      </c>
      <c r="AY21" s="80">
        <v>0</v>
      </c>
      <c r="AZ21" s="80">
        <v>0</v>
      </c>
      <c r="BA21" s="80">
        <v>2.6440000000000001</v>
      </c>
      <c r="BB21" s="80">
        <v>0</v>
      </c>
      <c r="BC21" s="80">
        <v>0</v>
      </c>
      <c r="BD21" s="80">
        <v>9.2219999999999995</v>
      </c>
      <c r="BE21" s="80">
        <v>0</v>
      </c>
      <c r="BF21" s="80">
        <v>3.6160000000000001</v>
      </c>
      <c r="BG21" s="80">
        <v>0</v>
      </c>
      <c r="BH21" s="80">
        <v>0</v>
      </c>
      <c r="BI21" s="80">
        <v>12.548999999999999</v>
      </c>
      <c r="BJ21" s="80">
        <v>0</v>
      </c>
      <c r="BK21" s="80">
        <v>0</v>
      </c>
      <c r="BL21" s="80">
        <v>4.8120000000000003</v>
      </c>
      <c r="BM21" s="80">
        <v>189.51</v>
      </c>
      <c r="BN21" s="80">
        <v>0</v>
      </c>
      <c r="BO21" s="80">
        <v>4.3129999999999997</v>
      </c>
      <c r="BP21" s="80">
        <v>0</v>
      </c>
      <c r="BQ21" s="80">
        <v>2.0990000000000002</v>
      </c>
      <c r="BR21" s="80">
        <v>2.2320000000000002</v>
      </c>
      <c r="BS21" s="80">
        <v>3.5739999999999998</v>
      </c>
      <c r="BT21" s="80">
        <v>0</v>
      </c>
      <c r="BU21" s="80">
        <v>6.6269999999999998</v>
      </c>
      <c r="BV21" s="80">
        <v>23.43</v>
      </c>
      <c r="BW21" s="80">
        <v>2.6309999999999998</v>
      </c>
      <c r="BX21" s="80">
        <v>10.776</v>
      </c>
      <c r="BY21" s="80">
        <v>0</v>
      </c>
      <c r="BZ21" s="80">
        <v>98.942999999999998</v>
      </c>
      <c r="CA21" s="80">
        <v>0</v>
      </c>
      <c r="CB21" s="80">
        <v>126.1</v>
      </c>
      <c r="CC21" s="80">
        <v>0</v>
      </c>
      <c r="CD21" s="80">
        <v>0</v>
      </c>
      <c r="CE21" s="80">
        <v>0</v>
      </c>
      <c r="CF21" s="80">
        <v>7.625</v>
      </c>
      <c r="CG21" s="80">
        <v>7.9889999999999999</v>
      </c>
      <c r="CH21" s="80">
        <v>0</v>
      </c>
      <c r="CI21" s="80">
        <v>33.244</v>
      </c>
      <c r="CJ21" s="80">
        <v>0</v>
      </c>
      <c r="CK21" s="80">
        <v>35.084000000000003</v>
      </c>
      <c r="CL21" s="80">
        <v>93.902000000000001</v>
      </c>
      <c r="CM21" s="80">
        <v>27.352</v>
      </c>
      <c r="CN21" s="80">
        <v>143.20699999999999</v>
      </c>
      <c r="CO21" s="80">
        <v>0</v>
      </c>
      <c r="CP21" s="80">
        <v>8.8409999999999993</v>
      </c>
      <c r="CQ21" s="80">
        <v>2.1280000000000001</v>
      </c>
      <c r="CR21" s="80">
        <v>0</v>
      </c>
      <c r="CS21" s="80">
        <v>522.05566999999996</v>
      </c>
      <c r="CT21" s="80">
        <v>0</v>
      </c>
      <c r="CU21" s="80">
        <v>0</v>
      </c>
      <c r="CV21" s="80">
        <v>0</v>
      </c>
      <c r="CW21" s="80">
        <v>0</v>
      </c>
      <c r="CX21" s="80">
        <v>0</v>
      </c>
      <c r="CY21" s="80">
        <v>0</v>
      </c>
      <c r="CZ21" s="80">
        <v>0</v>
      </c>
      <c r="DA21" s="80">
        <v>0</v>
      </c>
      <c r="DB21" s="80">
        <v>51.241</v>
      </c>
      <c r="DC21" s="80">
        <v>17.254999999999999</v>
      </c>
      <c r="DD21" s="80">
        <v>0</v>
      </c>
      <c r="DE21" s="80">
        <v>0</v>
      </c>
      <c r="DF21" s="80">
        <v>0</v>
      </c>
      <c r="DG21" s="80">
        <v>2.915</v>
      </c>
      <c r="DH21" s="80">
        <v>0</v>
      </c>
      <c r="DI21" s="80">
        <v>0</v>
      </c>
      <c r="DJ21" s="80">
        <v>2.347</v>
      </c>
      <c r="DK21" s="80">
        <v>0</v>
      </c>
      <c r="DL21" s="80">
        <v>0</v>
      </c>
      <c r="DM21" s="80">
        <v>0</v>
      </c>
      <c r="DN21" s="80">
        <v>0</v>
      </c>
      <c r="DO21" s="80">
        <v>34.088000000000001</v>
      </c>
      <c r="DP21" s="80">
        <v>4.3019999999999996</v>
      </c>
      <c r="DQ21" s="80">
        <v>0</v>
      </c>
      <c r="DR21" s="80">
        <v>0</v>
      </c>
      <c r="DS21" s="80">
        <v>680.28700000000003</v>
      </c>
      <c r="DT21" s="80">
        <v>62.697000000000003</v>
      </c>
      <c r="DU21" s="80">
        <v>28.210999999999999</v>
      </c>
      <c r="DV21" s="80">
        <v>0</v>
      </c>
      <c r="DW21" s="80">
        <v>5.8920000000000003</v>
      </c>
      <c r="DX21" s="80">
        <v>602.07100000000003</v>
      </c>
      <c r="DY21" s="80">
        <v>531.43299999999999</v>
      </c>
      <c r="DZ21" s="80">
        <v>335.24</v>
      </c>
      <c r="EA21" s="80">
        <v>48.226999999999997</v>
      </c>
      <c r="EB21" s="80">
        <v>276.30099999999999</v>
      </c>
      <c r="EC21" s="80">
        <v>31.370999999999999</v>
      </c>
      <c r="ED21" s="80">
        <v>0</v>
      </c>
      <c r="EE21" s="80">
        <v>3989.8809999999999</v>
      </c>
      <c r="EF21" s="80">
        <v>510.93400000000003</v>
      </c>
      <c r="EG21" s="80">
        <v>369.71429999999998</v>
      </c>
      <c r="EH21" s="80">
        <v>137.733</v>
      </c>
      <c r="EI21" s="80">
        <v>63.210999999999999</v>
      </c>
      <c r="EJ21" s="80">
        <v>43.628</v>
      </c>
      <c r="EK21" s="80">
        <v>19.856000000000002</v>
      </c>
      <c r="EL21" s="80">
        <v>187.03899999999999</v>
      </c>
      <c r="EM21" s="80">
        <v>146.67400000000001</v>
      </c>
      <c r="EN21" s="80">
        <v>13.585000000000001</v>
      </c>
      <c r="EO21" s="80">
        <v>508.07799999999997</v>
      </c>
      <c r="EP21" s="80">
        <v>54.203000000000003</v>
      </c>
      <c r="EQ21" s="80">
        <v>13.098000000000001</v>
      </c>
      <c r="ER21" s="80">
        <v>0</v>
      </c>
      <c r="ES21" s="80">
        <v>0</v>
      </c>
      <c r="ET21" s="80">
        <v>402.28800000000001</v>
      </c>
      <c r="EU21" s="80">
        <v>49.213999999999999</v>
      </c>
      <c r="EV21" s="80">
        <v>3.492</v>
      </c>
      <c r="EW21" s="80">
        <v>42.26</v>
      </c>
      <c r="EX21" s="80">
        <v>0</v>
      </c>
      <c r="EY21" s="80">
        <v>0</v>
      </c>
      <c r="EZ21" s="80">
        <v>0</v>
      </c>
      <c r="FA21" s="80">
        <v>0</v>
      </c>
      <c r="FB21" s="80">
        <v>2.6440000000000001</v>
      </c>
      <c r="FC21" s="80">
        <v>0</v>
      </c>
      <c r="FD21" s="80">
        <v>0</v>
      </c>
      <c r="FE21" s="80">
        <v>9.2219999999999995</v>
      </c>
      <c r="FF21" s="80">
        <v>0</v>
      </c>
      <c r="FG21" s="80">
        <v>3.6160000000000001</v>
      </c>
      <c r="FH21" s="80">
        <v>0</v>
      </c>
      <c r="FI21" s="80">
        <v>0</v>
      </c>
      <c r="FJ21" s="80">
        <v>12.548999999999999</v>
      </c>
      <c r="FK21" s="80">
        <v>0</v>
      </c>
      <c r="FL21" s="80">
        <v>0</v>
      </c>
      <c r="FM21" s="80">
        <v>4.8120000000000003</v>
      </c>
      <c r="FN21" s="80">
        <v>189.51</v>
      </c>
      <c r="FO21" s="80">
        <v>0</v>
      </c>
      <c r="FP21" s="80">
        <v>4.3129999999999997</v>
      </c>
      <c r="FQ21" s="80">
        <v>0</v>
      </c>
      <c r="FR21" s="80">
        <v>2.0990000000000002</v>
      </c>
      <c r="FS21" s="80">
        <v>2.2320000000000002</v>
      </c>
      <c r="FT21" s="80">
        <v>3.5739999999999998</v>
      </c>
      <c r="FU21" s="80">
        <v>0</v>
      </c>
      <c r="FV21" s="80">
        <v>6.6269999999999998</v>
      </c>
      <c r="FW21" s="80">
        <v>23.43</v>
      </c>
      <c r="FX21" s="80">
        <v>2.6309999999999998</v>
      </c>
      <c r="FY21" s="80">
        <v>10.776</v>
      </c>
      <c r="FZ21" s="80">
        <v>0</v>
      </c>
      <c r="GA21" s="80">
        <v>98.942999999999998</v>
      </c>
      <c r="GB21" s="80">
        <v>0</v>
      </c>
      <c r="GC21" s="80">
        <v>126.1</v>
      </c>
      <c r="GD21" s="80">
        <v>0</v>
      </c>
      <c r="GE21" s="80">
        <v>0</v>
      </c>
      <c r="GF21" s="80">
        <v>0</v>
      </c>
      <c r="GG21" s="80">
        <v>7.625</v>
      </c>
      <c r="GH21" s="80">
        <v>7.9889999999999999</v>
      </c>
      <c r="GI21" s="80">
        <v>0</v>
      </c>
      <c r="GJ21" s="80">
        <v>33.244</v>
      </c>
      <c r="GK21" s="80">
        <v>0</v>
      </c>
      <c r="GL21" s="80">
        <v>35.084000000000003</v>
      </c>
      <c r="GM21" s="80">
        <v>93.902000000000001</v>
      </c>
      <c r="GN21" s="80">
        <v>27.352</v>
      </c>
      <c r="GO21" s="80">
        <v>143.20699999999999</v>
      </c>
      <c r="GP21" s="80">
        <v>0</v>
      </c>
      <c r="GQ21" s="80">
        <v>8.8409999999999993</v>
      </c>
      <c r="GR21" s="80">
        <v>2.1280000000000001</v>
      </c>
      <c r="GS21" s="80">
        <v>0</v>
      </c>
      <c r="GT21" s="80">
        <v>522.05566999999996</v>
      </c>
      <c r="GU21" s="80">
        <v>0</v>
      </c>
      <c r="GV21" s="80">
        <v>0</v>
      </c>
      <c r="GW21" s="80">
        <v>0</v>
      </c>
      <c r="GX21" s="80">
        <v>0</v>
      </c>
      <c r="GY21" s="80">
        <v>0</v>
      </c>
      <c r="GZ21" s="80">
        <v>0</v>
      </c>
      <c r="HA21" s="80">
        <v>0</v>
      </c>
      <c r="HB21" s="80">
        <v>0</v>
      </c>
      <c r="HC21" s="80">
        <v>51.241</v>
      </c>
      <c r="HD21" s="80">
        <v>17.254999999999999</v>
      </c>
      <c r="HE21" s="80">
        <v>0</v>
      </c>
      <c r="HF21" s="80">
        <v>5.2619999999999996</v>
      </c>
      <c r="HG21" s="80">
        <v>0</v>
      </c>
      <c r="HH21" s="80">
        <v>0</v>
      </c>
      <c r="HI21" s="80">
        <v>34.088000000000001</v>
      </c>
      <c r="HJ21" s="80">
        <v>4.3019999999999996</v>
      </c>
      <c r="HK21" s="80">
        <v>8646.2662999999993</v>
      </c>
      <c r="HL21" s="80">
        <v>415.38600000000002</v>
      </c>
      <c r="HM21" s="80">
        <v>94.965999999999994</v>
      </c>
      <c r="HN21" s="80">
        <v>15.481999999999999</v>
      </c>
      <c r="HO21" s="80">
        <v>215.51499999999999</v>
      </c>
      <c r="HP21" s="80">
        <v>47.037999999999997</v>
      </c>
      <c r="HQ21" s="80">
        <v>98.942999999999998</v>
      </c>
      <c r="HR21" s="80">
        <v>126.1</v>
      </c>
      <c r="HS21" s="80">
        <v>15.614000000000001</v>
      </c>
      <c r="HT21" s="80">
        <v>68.328000000000003</v>
      </c>
      <c r="HU21" s="80">
        <v>121.254</v>
      </c>
      <c r="HV21" s="80">
        <v>152.048</v>
      </c>
      <c r="HW21" s="80">
        <v>2.1280000000000001</v>
      </c>
      <c r="HX21" s="80">
        <v>522.05566999999996</v>
      </c>
      <c r="HY21" s="80">
        <v>68.495999999999995</v>
      </c>
      <c r="HZ21" s="80">
        <v>0</v>
      </c>
      <c r="IA21" s="80">
        <v>5.2619999999999996</v>
      </c>
      <c r="IB21" s="80">
        <v>0</v>
      </c>
      <c r="IC21" s="80">
        <v>0</v>
      </c>
      <c r="ID21" s="80">
        <v>34.088000000000001</v>
      </c>
      <c r="IE21" s="80">
        <v>4.3019999999999996</v>
      </c>
      <c r="IF21" s="80">
        <v>8646.2662999999993</v>
      </c>
      <c r="IG21" s="80">
        <v>420.64800000000002</v>
      </c>
      <c r="IH21" s="80">
        <v>94.965999999999994</v>
      </c>
      <c r="II21" s="80">
        <v>15.481999999999999</v>
      </c>
      <c r="IJ21" s="80">
        <v>215.51499999999999</v>
      </c>
      <c r="IK21" s="80">
        <v>47.037999999999997</v>
      </c>
      <c r="IL21" s="80">
        <v>98.942999999999998</v>
      </c>
      <c r="IM21" s="80">
        <v>126.1</v>
      </c>
      <c r="IN21" s="80">
        <v>15.614000000000001</v>
      </c>
      <c r="IO21" s="80">
        <v>68.328000000000003</v>
      </c>
      <c r="IP21" s="80">
        <v>121.254</v>
      </c>
      <c r="IQ21" s="80">
        <v>152.048</v>
      </c>
      <c r="IR21" s="80">
        <v>2.1280000000000001</v>
      </c>
      <c r="IS21" s="80">
        <v>522.05566999999996</v>
      </c>
      <c r="IT21" s="80">
        <v>68.495999999999995</v>
      </c>
      <c r="IU21" s="80">
        <v>0</v>
      </c>
      <c r="IV21" s="81">
        <v>0</v>
      </c>
      <c r="IW21" s="78">
        <v>0</v>
      </c>
      <c r="IX21" s="78">
        <v>0</v>
      </c>
      <c r="IY21" s="78">
        <v>0</v>
      </c>
      <c r="IZ21" s="78">
        <v>0</v>
      </c>
      <c r="JA21" s="78">
        <v>6</v>
      </c>
      <c r="JB21" s="78">
        <v>1</v>
      </c>
      <c r="JC21" s="78">
        <v>0</v>
      </c>
      <c r="JD21" s="78">
        <v>0</v>
      </c>
      <c r="JE21" s="78">
        <v>91</v>
      </c>
      <c r="JF21" s="78">
        <v>10</v>
      </c>
      <c r="JG21" s="78">
        <v>4</v>
      </c>
      <c r="JH21" s="78">
        <v>0</v>
      </c>
      <c r="JI21" s="78">
        <v>1</v>
      </c>
      <c r="JJ21" s="78">
        <v>21</v>
      </c>
      <c r="JK21" s="78">
        <v>52</v>
      </c>
      <c r="JL21" s="78">
        <v>42</v>
      </c>
      <c r="JM21" s="78">
        <v>12</v>
      </c>
      <c r="JN21" s="78">
        <v>35</v>
      </c>
      <c r="JO21" s="78">
        <v>6</v>
      </c>
      <c r="JP21" s="78">
        <v>0</v>
      </c>
      <c r="JQ21" s="78">
        <v>15</v>
      </c>
      <c r="JR21" s="78">
        <v>14</v>
      </c>
      <c r="JS21" s="78">
        <v>18</v>
      </c>
      <c r="JT21" s="78">
        <v>14</v>
      </c>
      <c r="JU21" s="78">
        <v>5</v>
      </c>
      <c r="JV21" s="78">
        <v>3</v>
      </c>
      <c r="JW21" s="78">
        <v>4</v>
      </c>
      <c r="JX21" s="78">
        <v>12</v>
      </c>
      <c r="JY21" s="78">
        <v>13</v>
      </c>
      <c r="JZ21" s="78">
        <v>3</v>
      </c>
      <c r="KA21" s="78">
        <v>47</v>
      </c>
      <c r="KB21" s="78">
        <v>5</v>
      </c>
      <c r="KC21" s="78">
        <v>3</v>
      </c>
      <c r="KD21" s="78">
        <v>0</v>
      </c>
      <c r="KE21" s="78">
        <v>1</v>
      </c>
      <c r="KF21" s="78">
        <v>17</v>
      </c>
      <c r="KG21" s="78">
        <v>7</v>
      </c>
      <c r="KH21" s="78">
        <v>1</v>
      </c>
      <c r="KI21" s="78">
        <v>6</v>
      </c>
      <c r="KJ21" s="78">
        <v>0</v>
      </c>
      <c r="KK21" s="78">
        <v>0</v>
      </c>
      <c r="KL21" s="78">
        <v>0</v>
      </c>
      <c r="KM21" s="78">
        <v>0</v>
      </c>
      <c r="KN21" s="78">
        <v>1</v>
      </c>
      <c r="KO21" s="78">
        <v>0</v>
      </c>
      <c r="KP21" s="78">
        <v>0</v>
      </c>
      <c r="KQ21" s="78">
        <v>3</v>
      </c>
      <c r="KR21" s="78">
        <v>0</v>
      </c>
      <c r="KS21" s="78">
        <v>1</v>
      </c>
      <c r="KT21" s="78">
        <v>0</v>
      </c>
      <c r="KU21" s="78">
        <v>0</v>
      </c>
      <c r="KV21" s="78">
        <v>2</v>
      </c>
      <c r="KW21" s="78">
        <v>0</v>
      </c>
      <c r="KX21" s="78">
        <v>0</v>
      </c>
      <c r="KY21" s="78">
        <v>1</v>
      </c>
      <c r="KZ21" s="78">
        <v>48</v>
      </c>
      <c r="LA21" s="78">
        <v>0</v>
      </c>
      <c r="LB21" s="78">
        <v>1</v>
      </c>
      <c r="LC21" s="78">
        <v>0</v>
      </c>
      <c r="LD21" s="78">
        <v>1</v>
      </c>
      <c r="LE21" s="78">
        <v>1</v>
      </c>
      <c r="LF21" s="78">
        <v>1</v>
      </c>
      <c r="LG21" s="78">
        <v>0</v>
      </c>
      <c r="LH21" s="78">
        <v>1</v>
      </c>
      <c r="LI21" s="78">
        <v>3</v>
      </c>
      <c r="LJ21" s="78">
        <v>1</v>
      </c>
      <c r="LK21" s="78">
        <v>2</v>
      </c>
      <c r="LL21" s="78">
        <v>0</v>
      </c>
      <c r="LM21" s="78">
        <v>19</v>
      </c>
      <c r="LN21" s="78">
        <v>0</v>
      </c>
      <c r="LO21" s="78">
        <v>2</v>
      </c>
      <c r="LP21" s="78">
        <v>0</v>
      </c>
      <c r="LQ21" s="78">
        <v>0</v>
      </c>
      <c r="LR21" s="78">
        <v>0</v>
      </c>
      <c r="LS21" s="78">
        <v>2</v>
      </c>
      <c r="LT21" s="78">
        <v>2</v>
      </c>
      <c r="LU21" s="78">
        <v>0</v>
      </c>
      <c r="LV21" s="78">
        <v>6</v>
      </c>
      <c r="LW21" s="78">
        <v>0</v>
      </c>
      <c r="LX21" s="78">
        <v>6</v>
      </c>
      <c r="LY21" s="78">
        <v>14</v>
      </c>
      <c r="LZ21" s="78">
        <v>2</v>
      </c>
      <c r="MA21" s="78">
        <v>26</v>
      </c>
      <c r="MB21" s="78">
        <v>0</v>
      </c>
      <c r="MC21" s="78">
        <v>2</v>
      </c>
      <c r="MD21" s="78">
        <v>1</v>
      </c>
      <c r="ME21" s="78">
        <v>0</v>
      </c>
      <c r="MF21" s="78">
        <v>26</v>
      </c>
      <c r="MG21" s="78">
        <v>0</v>
      </c>
      <c r="MH21" s="78">
        <v>0</v>
      </c>
      <c r="MI21" s="78">
        <v>0</v>
      </c>
      <c r="MJ21" s="78">
        <v>0</v>
      </c>
      <c r="MK21" s="78">
        <v>0</v>
      </c>
      <c r="ML21" s="78">
        <v>0</v>
      </c>
      <c r="MM21" s="78">
        <v>0</v>
      </c>
      <c r="MN21" s="78">
        <v>0</v>
      </c>
      <c r="MO21" s="78">
        <v>7</v>
      </c>
      <c r="MP21" s="78">
        <v>3</v>
      </c>
      <c r="MQ21" s="78">
        <v>0</v>
      </c>
      <c r="MR21" s="78">
        <v>0</v>
      </c>
      <c r="MS21" s="78">
        <v>0</v>
      </c>
      <c r="MT21" s="78">
        <v>1</v>
      </c>
      <c r="MU21" s="78">
        <v>0</v>
      </c>
      <c r="MV21" s="78">
        <v>0</v>
      </c>
      <c r="MW21" s="78">
        <v>1</v>
      </c>
      <c r="MX21" s="78">
        <v>0</v>
      </c>
      <c r="MY21" s="78">
        <v>0</v>
      </c>
      <c r="MZ21" s="78">
        <v>0</v>
      </c>
      <c r="NA21" s="78">
        <v>0</v>
      </c>
      <c r="NB21" s="78">
        <v>6</v>
      </c>
      <c r="NC21" s="78">
        <v>1</v>
      </c>
      <c r="ND21" s="78">
        <v>0</v>
      </c>
      <c r="NE21" s="78">
        <v>0</v>
      </c>
      <c r="NF21" s="78">
        <v>91</v>
      </c>
      <c r="NG21" s="78">
        <v>10</v>
      </c>
      <c r="NH21" s="78">
        <v>4</v>
      </c>
      <c r="NI21" s="78">
        <v>0</v>
      </c>
      <c r="NJ21" s="78">
        <v>1</v>
      </c>
      <c r="NK21" s="78">
        <v>21</v>
      </c>
      <c r="NL21" s="78">
        <v>52</v>
      </c>
      <c r="NM21" s="78">
        <v>42</v>
      </c>
      <c r="NN21" s="78">
        <v>12</v>
      </c>
      <c r="NO21" s="78">
        <v>35</v>
      </c>
      <c r="NP21" s="78">
        <v>6</v>
      </c>
      <c r="NQ21" s="78">
        <v>0</v>
      </c>
      <c r="NR21" s="78">
        <v>15</v>
      </c>
      <c r="NS21" s="78">
        <v>14</v>
      </c>
      <c r="NT21" s="78">
        <v>18</v>
      </c>
      <c r="NU21" s="78">
        <v>14</v>
      </c>
      <c r="NV21" s="78">
        <v>5</v>
      </c>
      <c r="NW21" s="78">
        <v>3</v>
      </c>
      <c r="NX21" s="78">
        <v>4</v>
      </c>
      <c r="NY21" s="78">
        <v>12</v>
      </c>
      <c r="NZ21" s="78">
        <v>13</v>
      </c>
      <c r="OA21" s="78">
        <v>3</v>
      </c>
      <c r="OB21" s="78">
        <v>47</v>
      </c>
      <c r="OC21" s="78">
        <v>5</v>
      </c>
      <c r="OD21" s="78">
        <v>2</v>
      </c>
      <c r="OE21" s="78">
        <v>0</v>
      </c>
      <c r="OF21" s="78">
        <v>0</v>
      </c>
      <c r="OG21" s="78">
        <v>17</v>
      </c>
      <c r="OH21" s="78">
        <v>7</v>
      </c>
      <c r="OI21" s="78">
        <v>1</v>
      </c>
      <c r="OJ21" s="78">
        <v>6</v>
      </c>
      <c r="OK21" s="78">
        <v>0</v>
      </c>
      <c r="OL21" s="78">
        <v>0</v>
      </c>
      <c r="OM21" s="78">
        <v>0</v>
      </c>
      <c r="ON21" s="78">
        <v>0</v>
      </c>
      <c r="OO21" s="78">
        <v>1</v>
      </c>
      <c r="OP21" s="78">
        <v>0</v>
      </c>
      <c r="OQ21" s="78">
        <v>0</v>
      </c>
      <c r="OR21" s="78">
        <v>3</v>
      </c>
      <c r="OS21" s="78">
        <v>0</v>
      </c>
      <c r="OT21" s="78">
        <v>1</v>
      </c>
      <c r="OU21" s="78">
        <v>0</v>
      </c>
      <c r="OV21" s="78">
        <v>0</v>
      </c>
      <c r="OW21" s="78">
        <v>2</v>
      </c>
      <c r="OX21" s="78">
        <v>0</v>
      </c>
      <c r="OY21" s="78">
        <v>0</v>
      </c>
      <c r="OZ21" s="78">
        <v>1</v>
      </c>
      <c r="PA21" s="78">
        <v>48</v>
      </c>
      <c r="PB21" s="78">
        <v>0</v>
      </c>
      <c r="PC21" s="78">
        <v>1</v>
      </c>
      <c r="PD21" s="78">
        <v>0</v>
      </c>
      <c r="PE21" s="78">
        <v>1</v>
      </c>
      <c r="PF21" s="78">
        <v>1</v>
      </c>
      <c r="PG21" s="78">
        <v>1</v>
      </c>
      <c r="PH21" s="78">
        <v>0</v>
      </c>
      <c r="PI21" s="78">
        <v>1</v>
      </c>
      <c r="PJ21" s="78">
        <v>3</v>
      </c>
      <c r="PK21" s="78">
        <v>1</v>
      </c>
      <c r="PL21" s="78">
        <v>2</v>
      </c>
      <c r="PM21" s="78">
        <v>0</v>
      </c>
      <c r="PN21" s="78">
        <v>19</v>
      </c>
      <c r="PO21" s="78">
        <v>0</v>
      </c>
      <c r="PP21" s="78">
        <v>2</v>
      </c>
      <c r="PQ21" s="78">
        <v>0</v>
      </c>
      <c r="PR21" s="78">
        <v>0</v>
      </c>
      <c r="PS21" s="78">
        <v>0</v>
      </c>
      <c r="PT21" s="78">
        <v>2</v>
      </c>
      <c r="PU21" s="78">
        <v>2</v>
      </c>
      <c r="PV21" s="78">
        <v>0</v>
      </c>
      <c r="PW21" s="78">
        <v>6</v>
      </c>
      <c r="PX21" s="78">
        <v>0</v>
      </c>
      <c r="PY21" s="78">
        <v>6</v>
      </c>
      <c r="PZ21" s="78">
        <v>14</v>
      </c>
      <c r="QA21" s="78">
        <v>2</v>
      </c>
      <c r="QB21" s="78">
        <v>26</v>
      </c>
      <c r="QC21" s="78">
        <v>0</v>
      </c>
      <c r="QD21" s="78">
        <v>2</v>
      </c>
      <c r="QE21" s="78">
        <v>1</v>
      </c>
      <c r="QF21" s="78">
        <v>0</v>
      </c>
      <c r="QG21" s="78">
        <v>26</v>
      </c>
      <c r="QH21" s="78">
        <v>0</v>
      </c>
      <c r="QI21" s="78">
        <v>0</v>
      </c>
      <c r="QJ21" s="78">
        <v>0</v>
      </c>
      <c r="QK21" s="78">
        <v>0</v>
      </c>
      <c r="QL21" s="78">
        <v>0</v>
      </c>
      <c r="QM21" s="78">
        <v>0</v>
      </c>
      <c r="QN21" s="78">
        <v>0</v>
      </c>
      <c r="QO21" s="78">
        <v>0</v>
      </c>
      <c r="QP21" s="78">
        <v>7</v>
      </c>
      <c r="QQ21" s="78">
        <v>3</v>
      </c>
      <c r="QR21" s="78">
        <v>0</v>
      </c>
      <c r="QS21" s="78">
        <v>2</v>
      </c>
      <c r="QT21" s="78">
        <v>0</v>
      </c>
      <c r="QU21" s="78">
        <v>0</v>
      </c>
      <c r="QV21" s="78">
        <v>6</v>
      </c>
      <c r="QW21" s="78">
        <v>1</v>
      </c>
      <c r="QX21" s="78">
        <v>427</v>
      </c>
      <c r="QY21" s="78">
        <v>19</v>
      </c>
      <c r="QZ21" s="78">
        <v>14</v>
      </c>
      <c r="RA21" s="78">
        <v>5</v>
      </c>
      <c r="RB21" s="78">
        <v>54</v>
      </c>
      <c r="RC21" s="78">
        <v>8</v>
      </c>
      <c r="RD21" s="78">
        <v>19</v>
      </c>
      <c r="RE21" s="78">
        <v>2</v>
      </c>
      <c r="RF21" s="78">
        <v>4</v>
      </c>
      <c r="RG21" s="78">
        <v>12</v>
      </c>
      <c r="RH21" s="78">
        <v>16</v>
      </c>
      <c r="RI21" s="78">
        <v>28</v>
      </c>
      <c r="RJ21" s="78">
        <v>1</v>
      </c>
      <c r="RK21" s="78">
        <v>26</v>
      </c>
      <c r="RL21" s="78">
        <v>10</v>
      </c>
      <c r="RM21" s="78">
        <v>0</v>
      </c>
      <c r="RN21" s="78">
        <v>2</v>
      </c>
      <c r="RO21" s="78">
        <v>0</v>
      </c>
      <c r="RP21" s="78">
        <v>0</v>
      </c>
      <c r="RQ21" s="78">
        <v>6</v>
      </c>
      <c r="RR21" s="78">
        <v>1</v>
      </c>
      <c r="RS21" s="78">
        <v>427</v>
      </c>
      <c r="RT21" s="78">
        <v>21</v>
      </c>
      <c r="RU21" s="78">
        <v>14</v>
      </c>
      <c r="RV21" s="78">
        <v>5</v>
      </c>
      <c r="RW21" s="78">
        <v>54</v>
      </c>
      <c r="RX21" s="78">
        <v>8</v>
      </c>
      <c r="RY21" s="78">
        <v>19</v>
      </c>
      <c r="RZ21" s="78">
        <v>2</v>
      </c>
      <c r="SA21" s="78">
        <v>4</v>
      </c>
      <c r="SB21" s="78">
        <v>12</v>
      </c>
      <c r="SC21" s="78">
        <v>16</v>
      </c>
      <c r="SD21" s="78">
        <v>28</v>
      </c>
      <c r="SE21" s="78">
        <v>1</v>
      </c>
      <c r="SF21" s="78">
        <v>26</v>
      </c>
      <c r="SG21" s="78">
        <v>10</v>
      </c>
      <c r="SH21" s="78">
        <v>0</v>
      </c>
    </row>
    <row r="22" spans="1:502">
      <c r="A22" s="17" t="s">
        <v>1835</v>
      </c>
      <c r="B22" s="77">
        <v>14</v>
      </c>
      <c r="C22" s="77">
        <v>14</v>
      </c>
      <c r="D22" s="77">
        <v>1</v>
      </c>
      <c r="E22" s="77">
        <v>2017</v>
      </c>
      <c r="F22" s="77" t="s">
        <v>157</v>
      </c>
      <c r="G22" s="1017" t="s">
        <v>1577</v>
      </c>
      <c r="H22" s="77" t="s">
        <v>1578</v>
      </c>
      <c r="I22" s="1018"/>
      <c r="J22" s="80">
        <v>0</v>
      </c>
      <c r="K22" s="80">
        <v>0</v>
      </c>
      <c r="L22" s="80">
        <v>0</v>
      </c>
      <c r="M22" s="80">
        <v>0</v>
      </c>
      <c r="N22" s="80">
        <v>32.906999999999996</v>
      </c>
      <c r="O22" s="80">
        <v>0</v>
      </c>
      <c r="P22" s="80">
        <v>0</v>
      </c>
      <c r="Q22" s="80">
        <v>0</v>
      </c>
      <c r="R22" s="80">
        <v>676.64300000000003</v>
      </c>
      <c r="S22" s="80">
        <v>99.38</v>
      </c>
      <c r="T22" s="80">
        <v>28.114000000000001</v>
      </c>
      <c r="U22" s="80">
        <v>0</v>
      </c>
      <c r="V22" s="80">
        <v>6.9459999999999997</v>
      </c>
      <c r="W22" s="80">
        <v>612.76400000000001</v>
      </c>
      <c r="X22" s="80">
        <v>522.66499999999996</v>
      </c>
      <c r="Y22" s="80">
        <v>332.49799999999999</v>
      </c>
      <c r="Z22" s="80">
        <v>51.305999999999997</v>
      </c>
      <c r="AA22" s="80">
        <v>275.20600000000002</v>
      </c>
      <c r="AB22" s="80">
        <v>29.297999999999998</v>
      </c>
      <c r="AC22" s="80">
        <v>0</v>
      </c>
      <c r="AD22" s="80">
        <v>4006.7080000000001</v>
      </c>
      <c r="AE22" s="80">
        <v>503.54</v>
      </c>
      <c r="AF22" s="80">
        <v>328.86399999999998</v>
      </c>
      <c r="AG22" s="80">
        <v>132.81899999999999</v>
      </c>
      <c r="AH22" s="80">
        <v>71.373000000000005</v>
      </c>
      <c r="AI22" s="80">
        <v>39.820999999999998</v>
      </c>
      <c r="AJ22" s="80">
        <v>17.925000000000001</v>
      </c>
      <c r="AK22" s="80">
        <v>175.05699999999999</v>
      </c>
      <c r="AL22" s="80">
        <v>149.26900000000001</v>
      </c>
      <c r="AM22" s="80">
        <v>12.906000000000001</v>
      </c>
      <c r="AN22" s="80">
        <v>506.57900000000001</v>
      </c>
      <c r="AO22" s="80">
        <v>59.392000000000003</v>
      </c>
      <c r="AP22" s="80">
        <v>14.237</v>
      </c>
      <c r="AQ22" s="80">
        <v>0</v>
      </c>
      <c r="AR22" s="80">
        <v>2.3450000000000002</v>
      </c>
      <c r="AS22" s="80">
        <v>529.89599999999996</v>
      </c>
      <c r="AT22" s="80">
        <v>55.381999999999998</v>
      </c>
      <c r="AU22" s="80">
        <v>3.4390000000000001</v>
      </c>
      <c r="AV22" s="80">
        <v>38.338999999999999</v>
      </c>
      <c r="AW22" s="80">
        <v>0</v>
      </c>
      <c r="AX22" s="80">
        <v>0</v>
      </c>
      <c r="AY22" s="80">
        <v>0</v>
      </c>
      <c r="AZ22" s="80">
        <v>0</v>
      </c>
      <c r="BA22" s="80">
        <v>6.4889999999999999</v>
      </c>
      <c r="BB22" s="80">
        <v>0</v>
      </c>
      <c r="BC22" s="80">
        <v>0</v>
      </c>
      <c r="BD22" s="80">
        <v>9.9659999999999993</v>
      </c>
      <c r="BE22" s="80">
        <v>2.6930000000000001</v>
      </c>
      <c r="BF22" s="80">
        <v>3.6909999999999998</v>
      </c>
      <c r="BG22" s="80">
        <v>0</v>
      </c>
      <c r="BH22" s="80">
        <v>0</v>
      </c>
      <c r="BI22" s="80">
        <v>6.3639999999999999</v>
      </c>
      <c r="BJ22" s="80">
        <v>0</v>
      </c>
      <c r="BK22" s="80">
        <v>0</v>
      </c>
      <c r="BL22" s="80">
        <v>4.5949999999999998</v>
      </c>
      <c r="BM22" s="80">
        <v>165.24299999999999</v>
      </c>
      <c r="BN22" s="80">
        <v>0</v>
      </c>
      <c r="BO22" s="80">
        <v>4.0579999999999998</v>
      </c>
      <c r="BP22" s="80">
        <v>0</v>
      </c>
      <c r="BQ22" s="80">
        <v>2.0950000000000002</v>
      </c>
      <c r="BR22" s="80">
        <v>1.3839999999999999</v>
      </c>
      <c r="BS22" s="80">
        <v>3.617</v>
      </c>
      <c r="BT22" s="80">
        <v>0</v>
      </c>
      <c r="BU22" s="80">
        <v>6.3170000000000002</v>
      </c>
      <c r="BV22" s="80">
        <v>22.92</v>
      </c>
      <c r="BW22" s="80">
        <v>2.714</v>
      </c>
      <c r="BX22" s="80">
        <v>9.4309999999999992</v>
      </c>
      <c r="BY22" s="80">
        <v>0</v>
      </c>
      <c r="BZ22" s="80">
        <v>105.001</v>
      </c>
      <c r="CA22" s="80">
        <v>0</v>
      </c>
      <c r="CB22" s="80">
        <v>118.60299999999999</v>
      </c>
      <c r="CC22" s="80">
        <v>0</v>
      </c>
      <c r="CD22" s="80">
        <v>0</v>
      </c>
      <c r="CE22" s="80">
        <v>0</v>
      </c>
      <c r="CF22" s="80">
        <v>3.0739999999999998</v>
      </c>
      <c r="CG22" s="80">
        <v>7.782</v>
      </c>
      <c r="CH22" s="80">
        <v>0</v>
      </c>
      <c r="CI22" s="80">
        <v>33.185000000000002</v>
      </c>
      <c r="CJ22" s="80">
        <v>0</v>
      </c>
      <c r="CK22" s="80">
        <v>35.274999999999999</v>
      </c>
      <c r="CL22" s="80">
        <v>103.334</v>
      </c>
      <c r="CM22" s="80">
        <v>23.474</v>
      </c>
      <c r="CN22" s="80">
        <v>136.739</v>
      </c>
      <c r="CO22" s="80">
        <v>0</v>
      </c>
      <c r="CP22" s="80">
        <v>5.8810000000000002</v>
      </c>
      <c r="CQ22" s="80">
        <v>3.2890000000000001</v>
      </c>
      <c r="CR22" s="80">
        <v>0</v>
      </c>
      <c r="CS22" s="80">
        <v>635.89599999999996</v>
      </c>
      <c r="CT22" s="80">
        <v>0</v>
      </c>
      <c r="CU22" s="80">
        <v>0</v>
      </c>
      <c r="CV22" s="80">
        <v>0</v>
      </c>
      <c r="CW22" s="80">
        <v>0</v>
      </c>
      <c r="CX22" s="80">
        <v>0</v>
      </c>
      <c r="CY22" s="80">
        <v>0</v>
      </c>
      <c r="CZ22" s="80">
        <v>0</v>
      </c>
      <c r="DA22" s="80">
        <v>0</v>
      </c>
      <c r="DB22" s="80">
        <v>45.356999999999999</v>
      </c>
      <c r="DC22" s="80">
        <v>12.186</v>
      </c>
      <c r="DD22" s="80">
        <v>0</v>
      </c>
      <c r="DE22" s="80">
        <v>0</v>
      </c>
      <c r="DF22" s="80">
        <v>0</v>
      </c>
      <c r="DG22" s="80">
        <v>3.3250000000000002</v>
      </c>
      <c r="DH22" s="80">
        <v>0</v>
      </c>
      <c r="DI22" s="80">
        <v>0</v>
      </c>
      <c r="DJ22" s="80">
        <v>2.3450000000000002</v>
      </c>
      <c r="DK22" s="80">
        <v>0</v>
      </c>
      <c r="DL22" s="80">
        <v>0</v>
      </c>
      <c r="DM22" s="80">
        <v>0</v>
      </c>
      <c r="DN22" s="80">
        <v>0</v>
      </c>
      <c r="DO22" s="80">
        <v>32.906999999999996</v>
      </c>
      <c r="DP22" s="80">
        <v>0</v>
      </c>
      <c r="DQ22" s="80">
        <v>0</v>
      </c>
      <c r="DR22" s="80">
        <v>0</v>
      </c>
      <c r="DS22" s="80">
        <v>676.64300000000003</v>
      </c>
      <c r="DT22" s="80">
        <v>99.38</v>
      </c>
      <c r="DU22" s="80">
        <v>28.114000000000001</v>
      </c>
      <c r="DV22" s="80">
        <v>0</v>
      </c>
      <c r="DW22" s="80">
        <v>6.9459999999999997</v>
      </c>
      <c r="DX22" s="80">
        <v>612.76400000000001</v>
      </c>
      <c r="DY22" s="80">
        <v>522.66499999999996</v>
      </c>
      <c r="DZ22" s="80">
        <v>332.49799999999999</v>
      </c>
      <c r="EA22" s="80">
        <v>51.305999999999997</v>
      </c>
      <c r="EB22" s="80">
        <v>275.20600000000002</v>
      </c>
      <c r="EC22" s="80">
        <v>29.297999999999998</v>
      </c>
      <c r="ED22" s="80">
        <v>0</v>
      </c>
      <c r="EE22" s="80">
        <v>4006.7080000000001</v>
      </c>
      <c r="EF22" s="80">
        <v>503.54</v>
      </c>
      <c r="EG22" s="80">
        <v>328.86399999999998</v>
      </c>
      <c r="EH22" s="80">
        <v>132.81899999999999</v>
      </c>
      <c r="EI22" s="80">
        <v>71.373000000000005</v>
      </c>
      <c r="EJ22" s="80">
        <v>39.820999999999998</v>
      </c>
      <c r="EK22" s="80">
        <v>17.925000000000001</v>
      </c>
      <c r="EL22" s="80">
        <v>175.05699999999999</v>
      </c>
      <c r="EM22" s="80">
        <v>149.26900000000001</v>
      </c>
      <c r="EN22" s="80">
        <v>12.906000000000001</v>
      </c>
      <c r="EO22" s="80">
        <v>506.57900000000001</v>
      </c>
      <c r="EP22" s="80">
        <v>59.392000000000003</v>
      </c>
      <c r="EQ22" s="80">
        <v>10.912000000000001</v>
      </c>
      <c r="ER22" s="80">
        <v>0</v>
      </c>
      <c r="ES22" s="80">
        <v>0</v>
      </c>
      <c r="ET22" s="80">
        <v>529.89599999999996</v>
      </c>
      <c r="EU22" s="80">
        <v>55.381999999999998</v>
      </c>
      <c r="EV22" s="80">
        <v>3.4390000000000001</v>
      </c>
      <c r="EW22" s="80">
        <v>38.338999999999999</v>
      </c>
      <c r="EX22" s="80">
        <v>0</v>
      </c>
      <c r="EY22" s="80">
        <v>0</v>
      </c>
      <c r="EZ22" s="80">
        <v>0</v>
      </c>
      <c r="FA22" s="80">
        <v>0</v>
      </c>
      <c r="FB22" s="80">
        <v>6.4889999999999999</v>
      </c>
      <c r="FC22" s="80">
        <v>0</v>
      </c>
      <c r="FD22" s="80">
        <v>0</v>
      </c>
      <c r="FE22" s="80">
        <v>9.9659999999999993</v>
      </c>
      <c r="FF22" s="80">
        <v>2.6930000000000001</v>
      </c>
      <c r="FG22" s="80">
        <v>3.6909999999999998</v>
      </c>
      <c r="FH22" s="80">
        <v>0</v>
      </c>
      <c r="FI22" s="80">
        <v>0</v>
      </c>
      <c r="FJ22" s="80">
        <v>6.3639999999999999</v>
      </c>
      <c r="FK22" s="80">
        <v>0</v>
      </c>
      <c r="FL22" s="80">
        <v>0</v>
      </c>
      <c r="FM22" s="80">
        <v>4.5949999999999998</v>
      </c>
      <c r="FN22" s="80">
        <v>165.24299999999999</v>
      </c>
      <c r="FO22" s="80">
        <v>0</v>
      </c>
      <c r="FP22" s="80">
        <v>4.0579999999999998</v>
      </c>
      <c r="FQ22" s="80">
        <v>0</v>
      </c>
      <c r="FR22" s="80">
        <v>2.0950000000000002</v>
      </c>
      <c r="FS22" s="80">
        <v>1.3839999999999999</v>
      </c>
      <c r="FT22" s="80">
        <v>3.617</v>
      </c>
      <c r="FU22" s="80">
        <v>0</v>
      </c>
      <c r="FV22" s="80">
        <v>6.3170000000000002</v>
      </c>
      <c r="FW22" s="80">
        <v>22.92</v>
      </c>
      <c r="FX22" s="80">
        <v>2.714</v>
      </c>
      <c r="FY22" s="80">
        <v>9.4309999999999992</v>
      </c>
      <c r="FZ22" s="80">
        <v>0</v>
      </c>
      <c r="GA22" s="80">
        <v>105.001</v>
      </c>
      <c r="GB22" s="80">
        <v>0</v>
      </c>
      <c r="GC22" s="80">
        <v>118.60299999999999</v>
      </c>
      <c r="GD22" s="80">
        <v>0</v>
      </c>
      <c r="GE22" s="80">
        <v>0</v>
      </c>
      <c r="GF22" s="80">
        <v>0</v>
      </c>
      <c r="GG22" s="80">
        <v>3.0739999999999998</v>
      </c>
      <c r="GH22" s="80">
        <v>7.782</v>
      </c>
      <c r="GI22" s="80">
        <v>0</v>
      </c>
      <c r="GJ22" s="80">
        <v>33.185000000000002</v>
      </c>
      <c r="GK22" s="80">
        <v>0</v>
      </c>
      <c r="GL22" s="80">
        <v>35.274999999999999</v>
      </c>
      <c r="GM22" s="80">
        <v>103.334</v>
      </c>
      <c r="GN22" s="80">
        <v>23.474</v>
      </c>
      <c r="GO22" s="80">
        <v>136.739</v>
      </c>
      <c r="GP22" s="80">
        <v>0</v>
      </c>
      <c r="GQ22" s="80">
        <v>5.8810000000000002</v>
      </c>
      <c r="GR22" s="80">
        <v>3.2890000000000001</v>
      </c>
      <c r="GS22" s="80">
        <v>0</v>
      </c>
      <c r="GT22" s="80">
        <v>635.89599999999996</v>
      </c>
      <c r="GU22" s="80">
        <v>0</v>
      </c>
      <c r="GV22" s="80">
        <v>0</v>
      </c>
      <c r="GW22" s="80">
        <v>0</v>
      </c>
      <c r="GX22" s="80">
        <v>0</v>
      </c>
      <c r="GY22" s="80">
        <v>0</v>
      </c>
      <c r="GZ22" s="80">
        <v>0</v>
      </c>
      <c r="HA22" s="80">
        <v>0</v>
      </c>
      <c r="HB22" s="80">
        <v>0</v>
      </c>
      <c r="HC22" s="80">
        <v>45.356999999999999</v>
      </c>
      <c r="HD22" s="80">
        <v>12.186</v>
      </c>
      <c r="HE22" s="80">
        <v>0</v>
      </c>
      <c r="HF22" s="80">
        <v>5.67</v>
      </c>
      <c r="HG22" s="80">
        <v>0</v>
      </c>
      <c r="HH22" s="80">
        <v>0</v>
      </c>
      <c r="HI22" s="80">
        <v>32.906999999999996</v>
      </c>
      <c r="HJ22" s="80">
        <v>0</v>
      </c>
      <c r="HK22" s="80">
        <v>8639.0730000000003</v>
      </c>
      <c r="HL22" s="80">
        <v>540.80799999999999</v>
      </c>
      <c r="HM22" s="80">
        <v>97.16</v>
      </c>
      <c r="HN22" s="80">
        <v>22.838999999999999</v>
      </c>
      <c r="HO22" s="80">
        <v>183.739</v>
      </c>
      <c r="HP22" s="80">
        <v>44.999000000000002</v>
      </c>
      <c r="HQ22" s="80">
        <v>105.001</v>
      </c>
      <c r="HR22" s="80">
        <v>118.60299999999999</v>
      </c>
      <c r="HS22" s="80">
        <v>10.856</v>
      </c>
      <c r="HT22" s="80">
        <v>68.459999999999994</v>
      </c>
      <c r="HU22" s="80">
        <v>126.80800000000001</v>
      </c>
      <c r="HV22" s="80">
        <v>142.62</v>
      </c>
      <c r="HW22" s="80">
        <v>3.2890000000000001</v>
      </c>
      <c r="HX22" s="80">
        <v>635.89599999999996</v>
      </c>
      <c r="HY22" s="80">
        <v>57.542999999999999</v>
      </c>
      <c r="HZ22" s="80">
        <v>0</v>
      </c>
      <c r="IA22" s="80">
        <v>5.67</v>
      </c>
      <c r="IB22" s="80">
        <v>0</v>
      </c>
      <c r="IC22" s="80">
        <v>0</v>
      </c>
      <c r="ID22" s="80">
        <v>32.906999999999996</v>
      </c>
      <c r="IE22" s="80">
        <v>0</v>
      </c>
      <c r="IF22" s="80">
        <v>8639.0730000000003</v>
      </c>
      <c r="IG22" s="80">
        <v>546.47799999999995</v>
      </c>
      <c r="IH22" s="80">
        <v>97.16</v>
      </c>
      <c r="II22" s="80">
        <v>22.838999999999999</v>
      </c>
      <c r="IJ22" s="80">
        <v>183.739</v>
      </c>
      <c r="IK22" s="80">
        <v>44.999000000000002</v>
      </c>
      <c r="IL22" s="80">
        <v>105.001</v>
      </c>
      <c r="IM22" s="80">
        <v>118.60299999999999</v>
      </c>
      <c r="IN22" s="80">
        <v>10.856</v>
      </c>
      <c r="IO22" s="80">
        <v>68.459999999999994</v>
      </c>
      <c r="IP22" s="80">
        <v>126.80800000000001</v>
      </c>
      <c r="IQ22" s="80">
        <v>142.62</v>
      </c>
      <c r="IR22" s="80">
        <v>3.2890000000000001</v>
      </c>
      <c r="IS22" s="80">
        <v>635.89599999999996</v>
      </c>
      <c r="IT22" s="80">
        <v>57.542999999999999</v>
      </c>
      <c r="IU22" s="80">
        <v>0</v>
      </c>
      <c r="IV22" s="81">
        <v>0</v>
      </c>
      <c r="IW22" s="78">
        <v>0</v>
      </c>
      <c r="IX22" s="78">
        <v>0</v>
      </c>
      <c r="IY22" s="78">
        <v>0</v>
      </c>
      <c r="IZ22" s="78">
        <v>0</v>
      </c>
      <c r="JA22" s="78">
        <v>6</v>
      </c>
      <c r="JB22" s="78">
        <v>0</v>
      </c>
      <c r="JC22" s="78">
        <v>0</v>
      </c>
      <c r="JD22" s="78">
        <v>0</v>
      </c>
      <c r="JE22" s="78">
        <v>90</v>
      </c>
      <c r="JF22" s="78">
        <v>10</v>
      </c>
      <c r="JG22" s="78">
        <v>4</v>
      </c>
      <c r="JH22" s="78">
        <v>0</v>
      </c>
      <c r="JI22" s="78">
        <v>1</v>
      </c>
      <c r="JJ22" s="78">
        <v>21</v>
      </c>
      <c r="JK22" s="78">
        <v>50</v>
      </c>
      <c r="JL22" s="78">
        <v>42</v>
      </c>
      <c r="JM22" s="78">
        <v>13</v>
      </c>
      <c r="JN22" s="78">
        <v>36</v>
      </c>
      <c r="JO22" s="78">
        <v>5</v>
      </c>
      <c r="JP22" s="78">
        <v>0</v>
      </c>
      <c r="JQ22" s="78">
        <v>15</v>
      </c>
      <c r="JR22" s="78">
        <v>14</v>
      </c>
      <c r="JS22" s="78">
        <v>17</v>
      </c>
      <c r="JT22" s="78">
        <v>14</v>
      </c>
      <c r="JU22" s="78">
        <v>6</v>
      </c>
      <c r="JV22" s="78">
        <v>3</v>
      </c>
      <c r="JW22" s="78">
        <v>3</v>
      </c>
      <c r="JX22" s="78">
        <v>12</v>
      </c>
      <c r="JY22" s="78">
        <v>15</v>
      </c>
      <c r="JZ22" s="78">
        <v>3</v>
      </c>
      <c r="KA22" s="78">
        <v>43</v>
      </c>
      <c r="KB22" s="78">
        <v>4</v>
      </c>
      <c r="KC22" s="78">
        <v>3</v>
      </c>
      <c r="KD22" s="78">
        <v>0</v>
      </c>
      <c r="KE22" s="78">
        <v>1</v>
      </c>
      <c r="KF22" s="78">
        <v>17</v>
      </c>
      <c r="KG22" s="78">
        <v>7</v>
      </c>
      <c r="KH22" s="78">
        <v>1</v>
      </c>
      <c r="KI22" s="78">
        <v>6</v>
      </c>
      <c r="KJ22" s="78">
        <v>0</v>
      </c>
      <c r="KK22" s="78">
        <v>0</v>
      </c>
      <c r="KL22" s="78">
        <v>0</v>
      </c>
      <c r="KM22" s="78">
        <v>0</v>
      </c>
      <c r="KN22" s="78">
        <v>1</v>
      </c>
      <c r="KO22" s="78">
        <v>0</v>
      </c>
      <c r="KP22" s="78">
        <v>0</v>
      </c>
      <c r="KQ22" s="78">
        <v>3</v>
      </c>
      <c r="KR22" s="78">
        <v>1</v>
      </c>
      <c r="KS22" s="78">
        <v>1</v>
      </c>
      <c r="KT22" s="78">
        <v>0</v>
      </c>
      <c r="KU22" s="78">
        <v>0</v>
      </c>
      <c r="KV22" s="78">
        <v>2</v>
      </c>
      <c r="KW22" s="78">
        <v>0</v>
      </c>
      <c r="KX22" s="78">
        <v>0</v>
      </c>
      <c r="KY22" s="78">
        <v>1</v>
      </c>
      <c r="KZ22" s="78">
        <v>44</v>
      </c>
      <c r="LA22" s="78">
        <v>0</v>
      </c>
      <c r="LB22" s="78">
        <v>2</v>
      </c>
      <c r="LC22" s="78">
        <v>0</v>
      </c>
      <c r="LD22" s="78">
        <v>1</v>
      </c>
      <c r="LE22" s="78">
        <v>1</v>
      </c>
      <c r="LF22" s="78">
        <v>1</v>
      </c>
      <c r="LG22" s="78">
        <v>0</v>
      </c>
      <c r="LH22" s="78">
        <v>1</v>
      </c>
      <c r="LI22" s="78">
        <v>3</v>
      </c>
      <c r="LJ22" s="78">
        <v>1</v>
      </c>
      <c r="LK22" s="78">
        <v>2</v>
      </c>
      <c r="LL22" s="78">
        <v>0</v>
      </c>
      <c r="LM22" s="78">
        <v>21</v>
      </c>
      <c r="LN22" s="78">
        <v>0</v>
      </c>
      <c r="LO22" s="78">
        <v>2</v>
      </c>
      <c r="LP22" s="78">
        <v>0</v>
      </c>
      <c r="LQ22" s="78">
        <v>0</v>
      </c>
      <c r="LR22" s="78">
        <v>0</v>
      </c>
      <c r="LS22" s="78">
        <v>1</v>
      </c>
      <c r="LT22" s="78">
        <v>2</v>
      </c>
      <c r="LU22" s="78">
        <v>0</v>
      </c>
      <c r="LV22" s="78">
        <v>6</v>
      </c>
      <c r="LW22" s="78">
        <v>0</v>
      </c>
      <c r="LX22" s="78">
        <v>6</v>
      </c>
      <c r="LY22" s="78">
        <v>15</v>
      </c>
      <c r="LZ22" s="78">
        <v>1</v>
      </c>
      <c r="MA22" s="78">
        <v>23</v>
      </c>
      <c r="MB22" s="78">
        <v>0</v>
      </c>
      <c r="MC22" s="78">
        <v>1</v>
      </c>
      <c r="MD22" s="78">
        <v>1</v>
      </c>
      <c r="ME22" s="78">
        <v>0</v>
      </c>
      <c r="MF22" s="78">
        <v>28</v>
      </c>
      <c r="MG22" s="78">
        <v>0</v>
      </c>
      <c r="MH22" s="78">
        <v>0</v>
      </c>
      <c r="MI22" s="78">
        <v>0</v>
      </c>
      <c r="MJ22" s="78">
        <v>0</v>
      </c>
      <c r="MK22" s="78">
        <v>0</v>
      </c>
      <c r="ML22" s="78">
        <v>0</v>
      </c>
      <c r="MM22" s="78">
        <v>0</v>
      </c>
      <c r="MN22" s="78">
        <v>0</v>
      </c>
      <c r="MO22" s="78">
        <v>6</v>
      </c>
      <c r="MP22" s="78">
        <v>2</v>
      </c>
      <c r="MQ22" s="78">
        <v>0</v>
      </c>
      <c r="MR22" s="78">
        <v>0</v>
      </c>
      <c r="MS22" s="78">
        <v>0</v>
      </c>
      <c r="MT22" s="78">
        <v>1</v>
      </c>
      <c r="MU22" s="78">
        <v>0</v>
      </c>
      <c r="MV22" s="78">
        <v>0</v>
      </c>
      <c r="MW22" s="78">
        <v>1</v>
      </c>
      <c r="MX22" s="78">
        <v>0</v>
      </c>
      <c r="MY22" s="78">
        <v>0</v>
      </c>
      <c r="MZ22" s="78">
        <v>0</v>
      </c>
      <c r="NA22" s="78">
        <v>0</v>
      </c>
      <c r="NB22" s="78">
        <v>6</v>
      </c>
      <c r="NC22" s="78">
        <v>0</v>
      </c>
      <c r="ND22" s="78">
        <v>0</v>
      </c>
      <c r="NE22" s="78">
        <v>0</v>
      </c>
      <c r="NF22" s="78">
        <v>90</v>
      </c>
      <c r="NG22" s="78">
        <v>10</v>
      </c>
      <c r="NH22" s="78">
        <v>4</v>
      </c>
      <c r="NI22" s="78">
        <v>0</v>
      </c>
      <c r="NJ22" s="78">
        <v>1</v>
      </c>
      <c r="NK22" s="78">
        <v>21</v>
      </c>
      <c r="NL22" s="78">
        <v>50</v>
      </c>
      <c r="NM22" s="78">
        <v>42</v>
      </c>
      <c r="NN22" s="78">
        <v>13</v>
      </c>
      <c r="NO22" s="78">
        <v>36</v>
      </c>
      <c r="NP22" s="78">
        <v>5</v>
      </c>
      <c r="NQ22" s="78">
        <v>0</v>
      </c>
      <c r="NR22" s="78">
        <v>15</v>
      </c>
      <c r="NS22" s="78">
        <v>14</v>
      </c>
      <c r="NT22" s="78">
        <v>17</v>
      </c>
      <c r="NU22" s="78">
        <v>14</v>
      </c>
      <c r="NV22" s="78">
        <v>6</v>
      </c>
      <c r="NW22" s="78">
        <v>3</v>
      </c>
      <c r="NX22" s="78">
        <v>3</v>
      </c>
      <c r="NY22" s="78">
        <v>12</v>
      </c>
      <c r="NZ22" s="78">
        <v>15</v>
      </c>
      <c r="OA22" s="78">
        <v>3</v>
      </c>
      <c r="OB22" s="78">
        <v>43</v>
      </c>
      <c r="OC22" s="78">
        <v>4</v>
      </c>
      <c r="OD22" s="78">
        <v>2</v>
      </c>
      <c r="OE22" s="78">
        <v>0</v>
      </c>
      <c r="OF22" s="78">
        <v>0</v>
      </c>
      <c r="OG22" s="78">
        <v>17</v>
      </c>
      <c r="OH22" s="78">
        <v>7</v>
      </c>
      <c r="OI22" s="78">
        <v>1</v>
      </c>
      <c r="OJ22" s="78">
        <v>6</v>
      </c>
      <c r="OK22" s="78">
        <v>0</v>
      </c>
      <c r="OL22" s="78">
        <v>0</v>
      </c>
      <c r="OM22" s="78">
        <v>0</v>
      </c>
      <c r="ON22" s="78">
        <v>0</v>
      </c>
      <c r="OO22" s="78">
        <v>1</v>
      </c>
      <c r="OP22" s="78">
        <v>0</v>
      </c>
      <c r="OQ22" s="78">
        <v>0</v>
      </c>
      <c r="OR22" s="78">
        <v>3</v>
      </c>
      <c r="OS22" s="78">
        <v>1</v>
      </c>
      <c r="OT22" s="78">
        <v>1</v>
      </c>
      <c r="OU22" s="78">
        <v>0</v>
      </c>
      <c r="OV22" s="78">
        <v>0</v>
      </c>
      <c r="OW22" s="78">
        <v>2</v>
      </c>
      <c r="OX22" s="78">
        <v>0</v>
      </c>
      <c r="OY22" s="78">
        <v>0</v>
      </c>
      <c r="OZ22" s="78">
        <v>1</v>
      </c>
      <c r="PA22" s="78">
        <v>44</v>
      </c>
      <c r="PB22" s="78">
        <v>0</v>
      </c>
      <c r="PC22" s="78">
        <v>2</v>
      </c>
      <c r="PD22" s="78">
        <v>0</v>
      </c>
      <c r="PE22" s="78">
        <v>1</v>
      </c>
      <c r="PF22" s="78">
        <v>1</v>
      </c>
      <c r="PG22" s="78">
        <v>1</v>
      </c>
      <c r="PH22" s="78">
        <v>0</v>
      </c>
      <c r="PI22" s="78">
        <v>1</v>
      </c>
      <c r="PJ22" s="78">
        <v>3</v>
      </c>
      <c r="PK22" s="78">
        <v>1</v>
      </c>
      <c r="PL22" s="78">
        <v>2</v>
      </c>
      <c r="PM22" s="78">
        <v>0</v>
      </c>
      <c r="PN22" s="78">
        <v>21</v>
      </c>
      <c r="PO22" s="78">
        <v>0</v>
      </c>
      <c r="PP22" s="78">
        <v>2</v>
      </c>
      <c r="PQ22" s="78">
        <v>0</v>
      </c>
      <c r="PR22" s="78">
        <v>0</v>
      </c>
      <c r="PS22" s="78">
        <v>0</v>
      </c>
      <c r="PT22" s="78">
        <v>1</v>
      </c>
      <c r="PU22" s="78">
        <v>2</v>
      </c>
      <c r="PV22" s="78">
        <v>0</v>
      </c>
      <c r="PW22" s="78">
        <v>6</v>
      </c>
      <c r="PX22" s="78">
        <v>0</v>
      </c>
      <c r="PY22" s="78">
        <v>6</v>
      </c>
      <c r="PZ22" s="78">
        <v>15</v>
      </c>
      <c r="QA22" s="78">
        <v>1</v>
      </c>
      <c r="QB22" s="78">
        <v>23</v>
      </c>
      <c r="QC22" s="78">
        <v>0</v>
      </c>
      <c r="QD22" s="78">
        <v>1</v>
      </c>
      <c r="QE22" s="78">
        <v>1</v>
      </c>
      <c r="QF22" s="78">
        <v>0</v>
      </c>
      <c r="QG22" s="78">
        <v>28</v>
      </c>
      <c r="QH22" s="78">
        <v>0</v>
      </c>
      <c r="QI22" s="78">
        <v>0</v>
      </c>
      <c r="QJ22" s="78">
        <v>0</v>
      </c>
      <c r="QK22" s="78">
        <v>0</v>
      </c>
      <c r="QL22" s="78">
        <v>0</v>
      </c>
      <c r="QM22" s="78">
        <v>0</v>
      </c>
      <c r="QN22" s="78">
        <v>0</v>
      </c>
      <c r="QO22" s="78">
        <v>0</v>
      </c>
      <c r="QP22" s="78">
        <v>6</v>
      </c>
      <c r="QQ22" s="78">
        <v>2</v>
      </c>
      <c r="QR22" s="78">
        <v>0</v>
      </c>
      <c r="QS22" s="78">
        <v>2</v>
      </c>
      <c r="QT22" s="78">
        <v>0</v>
      </c>
      <c r="QU22" s="78">
        <v>0</v>
      </c>
      <c r="QV22" s="78">
        <v>6</v>
      </c>
      <c r="QW22" s="78">
        <v>0</v>
      </c>
      <c r="QX22" s="78">
        <v>421</v>
      </c>
      <c r="QY22" s="78">
        <v>19</v>
      </c>
      <c r="QZ22" s="78">
        <v>14</v>
      </c>
      <c r="RA22" s="78">
        <v>6</v>
      </c>
      <c r="RB22" s="78">
        <v>51</v>
      </c>
      <c r="RC22" s="78">
        <v>8</v>
      </c>
      <c r="RD22" s="78">
        <v>21</v>
      </c>
      <c r="RE22" s="78">
        <v>2</v>
      </c>
      <c r="RF22" s="78">
        <v>3</v>
      </c>
      <c r="RG22" s="78">
        <v>12</v>
      </c>
      <c r="RH22" s="78">
        <v>16</v>
      </c>
      <c r="RI22" s="78">
        <v>24</v>
      </c>
      <c r="RJ22" s="78">
        <v>1</v>
      </c>
      <c r="RK22" s="78">
        <v>28</v>
      </c>
      <c r="RL22" s="78">
        <v>8</v>
      </c>
      <c r="RM22" s="78">
        <v>0</v>
      </c>
      <c r="RN22" s="78">
        <v>2</v>
      </c>
      <c r="RO22" s="78">
        <v>0</v>
      </c>
      <c r="RP22" s="78">
        <v>0</v>
      </c>
      <c r="RQ22" s="78">
        <v>6</v>
      </c>
      <c r="RR22" s="78">
        <v>0</v>
      </c>
      <c r="RS22" s="78">
        <v>421</v>
      </c>
      <c r="RT22" s="78">
        <v>21</v>
      </c>
      <c r="RU22" s="78">
        <v>14</v>
      </c>
      <c r="RV22" s="78">
        <v>6</v>
      </c>
      <c r="RW22" s="78">
        <v>51</v>
      </c>
      <c r="RX22" s="78">
        <v>8</v>
      </c>
      <c r="RY22" s="78">
        <v>21</v>
      </c>
      <c r="RZ22" s="78">
        <v>2</v>
      </c>
      <c r="SA22" s="78">
        <v>3</v>
      </c>
      <c r="SB22" s="78">
        <v>12</v>
      </c>
      <c r="SC22" s="78">
        <v>16</v>
      </c>
      <c r="SD22" s="78">
        <v>24</v>
      </c>
      <c r="SE22" s="78">
        <v>1</v>
      </c>
      <c r="SF22" s="78">
        <v>28</v>
      </c>
      <c r="SG22" s="78">
        <v>8</v>
      </c>
      <c r="SH22" s="78">
        <v>0</v>
      </c>
    </row>
    <row r="23" spans="1:502">
      <c r="A23" s="17" t="s">
        <v>1836</v>
      </c>
      <c r="B23" s="77">
        <v>15</v>
      </c>
      <c r="C23" s="77">
        <v>15</v>
      </c>
      <c r="D23" s="77">
        <v>1</v>
      </c>
      <c r="E23" s="77">
        <v>2018</v>
      </c>
      <c r="F23" s="77" t="s">
        <v>184</v>
      </c>
      <c r="G23" s="1017" t="s">
        <v>1577</v>
      </c>
      <c r="H23" s="77" t="s">
        <v>1578</v>
      </c>
      <c r="I23" s="1018"/>
      <c r="J23" s="80">
        <v>0</v>
      </c>
      <c r="K23" s="80">
        <v>0</v>
      </c>
      <c r="L23" s="80">
        <v>0</v>
      </c>
      <c r="M23" s="80">
        <v>0</v>
      </c>
      <c r="N23" s="80">
        <v>29.475000000000001</v>
      </c>
      <c r="O23" s="80">
        <v>3.8959999999999999</v>
      </c>
      <c r="P23" s="80">
        <v>0</v>
      </c>
      <c r="Q23" s="80">
        <v>0</v>
      </c>
      <c r="R23" s="80">
        <v>653.64700000000005</v>
      </c>
      <c r="S23" s="80">
        <v>99.558999999999997</v>
      </c>
      <c r="T23" s="80">
        <v>28.170999999999999</v>
      </c>
      <c r="U23" s="80">
        <v>0</v>
      </c>
      <c r="V23" s="80">
        <v>6.57</v>
      </c>
      <c r="W23" s="80">
        <v>615.41600000000005</v>
      </c>
      <c r="X23" s="80">
        <v>516.173</v>
      </c>
      <c r="Y23" s="80">
        <v>366.05099999999999</v>
      </c>
      <c r="Z23" s="80">
        <v>41.113</v>
      </c>
      <c r="AA23" s="80">
        <v>266.32299999999998</v>
      </c>
      <c r="AB23" s="80">
        <v>22.675000000000001</v>
      </c>
      <c r="AC23" s="80">
        <v>0</v>
      </c>
      <c r="AD23" s="80">
        <v>3947.2550000000001</v>
      </c>
      <c r="AE23" s="80">
        <v>497.495</v>
      </c>
      <c r="AF23" s="80">
        <v>352.40699999999998</v>
      </c>
      <c r="AG23" s="80">
        <v>129.733</v>
      </c>
      <c r="AH23" s="80">
        <v>75.412000000000006</v>
      </c>
      <c r="AI23" s="80">
        <v>9.4749999999999996</v>
      </c>
      <c r="AJ23" s="80">
        <v>17.437000000000001</v>
      </c>
      <c r="AK23" s="80">
        <v>172.30699999999999</v>
      </c>
      <c r="AL23" s="80">
        <v>138.39599999999999</v>
      </c>
      <c r="AM23" s="80">
        <v>12.731999999999999</v>
      </c>
      <c r="AN23" s="80">
        <v>484.78100000000001</v>
      </c>
      <c r="AO23" s="80">
        <v>60.472999999999999</v>
      </c>
      <c r="AP23" s="80">
        <v>8.7829999999999995</v>
      </c>
      <c r="AQ23" s="80">
        <v>0</v>
      </c>
      <c r="AR23" s="80">
        <v>3.5289999999999999</v>
      </c>
      <c r="AS23" s="80">
        <v>398.87299999999999</v>
      </c>
      <c r="AT23" s="80">
        <v>61.521999999999998</v>
      </c>
      <c r="AU23" s="80">
        <v>3.246</v>
      </c>
      <c r="AV23" s="80">
        <v>29.77</v>
      </c>
      <c r="AW23" s="80">
        <v>0</v>
      </c>
      <c r="AX23" s="80">
        <v>0</v>
      </c>
      <c r="AY23" s="80">
        <v>0</v>
      </c>
      <c r="AZ23" s="80">
        <v>0</v>
      </c>
      <c r="BA23" s="80">
        <v>0</v>
      </c>
      <c r="BB23" s="80">
        <v>0</v>
      </c>
      <c r="BC23" s="80">
        <v>0</v>
      </c>
      <c r="BD23" s="80">
        <v>8.9280000000000008</v>
      </c>
      <c r="BE23" s="80">
        <v>0</v>
      </c>
      <c r="BF23" s="80">
        <v>3.5790000000000002</v>
      </c>
      <c r="BG23" s="80">
        <v>0</v>
      </c>
      <c r="BH23" s="80">
        <v>0</v>
      </c>
      <c r="BI23" s="80">
        <v>3.601</v>
      </c>
      <c r="BJ23" s="80">
        <v>0</v>
      </c>
      <c r="BK23" s="80">
        <v>0</v>
      </c>
      <c r="BL23" s="80">
        <v>4.548</v>
      </c>
      <c r="BM23" s="80">
        <v>164.23099999999999</v>
      </c>
      <c r="BN23" s="80">
        <v>0</v>
      </c>
      <c r="BO23" s="80">
        <v>6.5940000000000003</v>
      </c>
      <c r="BP23" s="80">
        <v>0</v>
      </c>
      <c r="BQ23" s="80">
        <v>2.5790000000000002</v>
      </c>
      <c r="BR23" s="80">
        <v>0.97299999999999998</v>
      </c>
      <c r="BS23" s="80">
        <v>3.823</v>
      </c>
      <c r="BT23" s="80">
        <v>0</v>
      </c>
      <c r="BU23" s="80">
        <v>5.5170000000000003</v>
      </c>
      <c r="BV23" s="80">
        <v>21.983000000000001</v>
      </c>
      <c r="BW23" s="80">
        <v>2.996</v>
      </c>
      <c r="BX23" s="80">
        <v>9.2010000000000005</v>
      </c>
      <c r="BY23" s="80">
        <v>0</v>
      </c>
      <c r="BZ23" s="80">
        <v>100.764</v>
      </c>
      <c r="CA23" s="80">
        <v>0</v>
      </c>
      <c r="CB23" s="80">
        <v>78.650000000000006</v>
      </c>
      <c r="CC23" s="80">
        <v>0</v>
      </c>
      <c r="CD23" s="80">
        <v>0</v>
      </c>
      <c r="CE23" s="80">
        <v>0</v>
      </c>
      <c r="CF23" s="80">
        <v>7.5110000000000001</v>
      </c>
      <c r="CG23" s="80">
        <v>0</v>
      </c>
      <c r="CH23" s="80">
        <v>0</v>
      </c>
      <c r="CI23" s="80">
        <v>33.189</v>
      </c>
      <c r="CJ23" s="80">
        <v>0</v>
      </c>
      <c r="CK23" s="80">
        <v>35.334000000000003</v>
      </c>
      <c r="CL23" s="80">
        <v>103.621</v>
      </c>
      <c r="CM23" s="80">
        <v>26.003</v>
      </c>
      <c r="CN23" s="80">
        <v>135.14599999999999</v>
      </c>
      <c r="CO23" s="80">
        <v>0</v>
      </c>
      <c r="CP23" s="80">
        <v>6.7759999999999998</v>
      </c>
      <c r="CQ23" s="80">
        <v>3.3170000000000002</v>
      </c>
      <c r="CR23" s="80">
        <v>0</v>
      </c>
      <c r="CS23" s="80">
        <v>832.85</v>
      </c>
      <c r="CT23" s="80">
        <v>0</v>
      </c>
      <c r="CU23" s="80">
        <v>0</v>
      </c>
      <c r="CV23" s="80">
        <v>0</v>
      </c>
      <c r="CW23" s="80">
        <v>0</v>
      </c>
      <c r="CX23" s="80">
        <v>0</v>
      </c>
      <c r="CY23" s="80">
        <v>0</v>
      </c>
      <c r="CZ23" s="80">
        <v>0</v>
      </c>
      <c r="DA23" s="80">
        <v>0</v>
      </c>
      <c r="DB23" s="80">
        <v>49.261000000000003</v>
      </c>
      <c r="DC23" s="80">
        <v>11.297000000000001</v>
      </c>
      <c r="DD23" s="80">
        <v>0</v>
      </c>
      <c r="DE23" s="80">
        <v>0</v>
      </c>
      <c r="DF23" s="80">
        <v>0</v>
      </c>
      <c r="DG23" s="80">
        <v>3.2650000000000001</v>
      </c>
      <c r="DH23" s="80">
        <v>0</v>
      </c>
      <c r="DI23" s="80">
        <v>0</v>
      </c>
      <c r="DJ23" s="80">
        <v>3.5289999999999999</v>
      </c>
      <c r="DK23" s="80">
        <v>0</v>
      </c>
      <c r="DL23" s="80">
        <v>0</v>
      </c>
      <c r="DM23" s="80">
        <v>0</v>
      </c>
      <c r="DN23" s="80">
        <v>0</v>
      </c>
      <c r="DO23" s="80">
        <v>29.475000000000001</v>
      </c>
      <c r="DP23" s="80">
        <v>3.8959999999999999</v>
      </c>
      <c r="DQ23" s="80">
        <v>0</v>
      </c>
      <c r="DR23" s="80">
        <v>0</v>
      </c>
      <c r="DS23" s="80">
        <v>653.64700000000005</v>
      </c>
      <c r="DT23" s="80">
        <v>99.558999999999997</v>
      </c>
      <c r="DU23" s="80">
        <v>28.170999999999999</v>
      </c>
      <c r="DV23" s="80">
        <v>0</v>
      </c>
      <c r="DW23" s="80">
        <v>6.57</v>
      </c>
      <c r="DX23" s="80">
        <v>615.41600000000005</v>
      </c>
      <c r="DY23" s="80">
        <v>516.173</v>
      </c>
      <c r="DZ23" s="80">
        <v>366.05099999999999</v>
      </c>
      <c r="EA23" s="80">
        <v>41.113</v>
      </c>
      <c r="EB23" s="80">
        <v>266.32299999999998</v>
      </c>
      <c r="EC23" s="80">
        <v>22.675000000000001</v>
      </c>
      <c r="ED23" s="80">
        <v>0</v>
      </c>
      <c r="EE23" s="80">
        <v>3947.2550000000001</v>
      </c>
      <c r="EF23" s="80">
        <v>497.495</v>
      </c>
      <c r="EG23" s="80">
        <v>352.40699999999998</v>
      </c>
      <c r="EH23" s="80">
        <v>129.733</v>
      </c>
      <c r="EI23" s="80">
        <v>75.412000000000006</v>
      </c>
      <c r="EJ23" s="80">
        <v>9.4749999999999996</v>
      </c>
      <c r="EK23" s="80">
        <v>17.437000000000001</v>
      </c>
      <c r="EL23" s="80">
        <v>172.30699999999999</v>
      </c>
      <c r="EM23" s="80">
        <v>138.39599999999999</v>
      </c>
      <c r="EN23" s="80">
        <v>12.731999999999999</v>
      </c>
      <c r="EO23" s="80">
        <v>484.78100000000001</v>
      </c>
      <c r="EP23" s="80">
        <v>60.472999999999999</v>
      </c>
      <c r="EQ23" s="80">
        <v>5.5179999999999998</v>
      </c>
      <c r="ER23" s="80">
        <v>0</v>
      </c>
      <c r="ES23" s="80">
        <v>0</v>
      </c>
      <c r="ET23" s="80">
        <v>398.87299999999999</v>
      </c>
      <c r="EU23" s="80">
        <v>61.521999999999998</v>
      </c>
      <c r="EV23" s="80">
        <v>3.246</v>
      </c>
      <c r="EW23" s="80">
        <v>29.77</v>
      </c>
      <c r="EX23" s="80">
        <v>0</v>
      </c>
      <c r="EY23" s="80">
        <v>0</v>
      </c>
      <c r="EZ23" s="80">
        <v>0</v>
      </c>
      <c r="FA23" s="80">
        <v>0</v>
      </c>
      <c r="FB23" s="80">
        <v>0</v>
      </c>
      <c r="FC23" s="80">
        <v>0</v>
      </c>
      <c r="FD23" s="80">
        <v>0</v>
      </c>
      <c r="FE23" s="80">
        <v>8.9280000000000008</v>
      </c>
      <c r="FF23" s="80">
        <v>0</v>
      </c>
      <c r="FG23" s="80">
        <v>3.5790000000000002</v>
      </c>
      <c r="FH23" s="80">
        <v>0</v>
      </c>
      <c r="FI23" s="80">
        <v>0</v>
      </c>
      <c r="FJ23" s="80">
        <v>3.601</v>
      </c>
      <c r="FK23" s="80">
        <v>0</v>
      </c>
      <c r="FL23" s="80">
        <v>0</v>
      </c>
      <c r="FM23" s="80">
        <v>4.548</v>
      </c>
      <c r="FN23" s="80">
        <v>164.23099999999999</v>
      </c>
      <c r="FO23" s="80">
        <v>0</v>
      </c>
      <c r="FP23" s="80">
        <v>6.5940000000000003</v>
      </c>
      <c r="FQ23" s="80">
        <v>0</v>
      </c>
      <c r="FR23" s="80">
        <v>2.5790000000000002</v>
      </c>
      <c r="FS23" s="80">
        <v>0.97299999999999998</v>
      </c>
      <c r="FT23" s="80">
        <v>3.823</v>
      </c>
      <c r="FU23" s="80">
        <v>0</v>
      </c>
      <c r="FV23" s="80">
        <v>5.5170000000000003</v>
      </c>
      <c r="FW23" s="80">
        <v>21.983000000000001</v>
      </c>
      <c r="FX23" s="80">
        <v>2.996</v>
      </c>
      <c r="FY23" s="80">
        <v>9.2010000000000005</v>
      </c>
      <c r="FZ23" s="80">
        <v>0</v>
      </c>
      <c r="GA23" s="80">
        <v>100.764</v>
      </c>
      <c r="GB23" s="80">
        <v>0</v>
      </c>
      <c r="GC23" s="80">
        <v>78.650000000000006</v>
      </c>
      <c r="GD23" s="80">
        <v>0</v>
      </c>
      <c r="GE23" s="80">
        <v>0</v>
      </c>
      <c r="GF23" s="80">
        <v>0</v>
      </c>
      <c r="GG23" s="80">
        <v>7.5110000000000001</v>
      </c>
      <c r="GH23" s="80">
        <v>0</v>
      </c>
      <c r="GI23" s="80">
        <v>0</v>
      </c>
      <c r="GJ23" s="80">
        <v>33.189</v>
      </c>
      <c r="GK23" s="80">
        <v>0</v>
      </c>
      <c r="GL23" s="80">
        <v>35.334000000000003</v>
      </c>
      <c r="GM23" s="80">
        <v>103.621</v>
      </c>
      <c r="GN23" s="80">
        <v>26.003</v>
      </c>
      <c r="GO23" s="80">
        <v>135.14599999999999</v>
      </c>
      <c r="GP23" s="80">
        <v>0</v>
      </c>
      <c r="GQ23" s="80">
        <v>6.7759999999999998</v>
      </c>
      <c r="GR23" s="80">
        <v>3.3170000000000002</v>
      </c>
      <c r="GS23" s="80">
        <v>0</v>
      </c>
      <c r="GT23" s="80">
        <v>832.85</v>
      </c>
      <c r="GU23" s="80">
        <v>0</v>
      </c>
      <c r="GV23" s="80">
        <v>0</v>
      </c>
      <c r="GW23" s="80">
        <v>0</v>
      </c>
      <c r="GX23" s="80">
        <v>0</v>
      </c>
      <c r="GY23" s="80">
        <v>0</v>
      </c>
      <c r="GZ23" s="80">
        <v>0</v>
      </c>
      <c r="HA23" s="80">
        <v>0</v>
      </c>
      <c r="HB23" s="80">
        <v>0</v>
      </c>
      <c r="HC23" s="80">
        <v>49.261000000000003</v>
      </c>
      <c r="HD23" s="80">
        <v>11.297000000000001</v>
      </c>
      <c r="HE23" s="80">
        <v>0</v>
      </c>
      <c r="HF23" s="80">
        <v>6.7939999999999996</v>
      </c>
      <c r="HG23" s="80">
        <v>0</v>
      </c>
      <c r="HH23" s="80">
        <v>0</v>
      </c>
      <c r="HI23" s="80">
        <v>29.475000000000001</v>
      </c>
      <c r="HJ23" s="80">
        <v>3.8959999999999999</v>
      </c>
      <c r="HK23" s="80">
        <v>8513.6010000000006</v>
      </c>
      <c r="HL23" s="80">
        <v>404.39100000000002</v>
      </c>
      <c r="HM23" s="80">
        <v>94.537999999999997</v>
      </c>
      <c r="HN23" s="80">
        <v>12.507</v>
      </c>
      <c r="HO23" s="80">
        <v>182.52600000000001</v>
      </c>
      <c r="HP23" s="80">
        <v>43.52</v>
      </c>
      <c r="HQ23" s="80">
        <v>100.764</v>
      </c>
      <c r="HR23" s="80">
        <v>78.650000000000006</v>
      </c>
      <c r="HS23" s="80">
        <v>7.5110000000000001</v>
      </c>
      <c r="HT23" s="80">
        <v>68.522999999999996</v>
      </c>
      <c r="HU23" s="80">
        <v>129.624</v>
      </c>
      <c r="HV23" s="80">
        <v>141.922</v>
      </c>
      <c r="HW23" s="80">
        <v>3.3170000000000002</v>
      </c>
      <c r="HX23" s="80">
        <v>832.85</v>
      </c>
      <c r="HY23" s="80">
        <v>60.558</v>
      </c>
      <c r="HZ23" s="80">
        <v>0</v>
      </c>
      <c r="IA23" s="80">
        <v>6.7939999999999996</v>
      </c>
      <c r="IB23" s="80">
        <v>0</v>
      </c>
      <c r="IC23" s="80">
        <v>0</v>
      </c>
      <c r="ID23" s="80">
        <v>29.475000000000001</v>
      </c>
      <c r="IE23" s="80">
        <v>3.8959999999999999</v>
      </c>
      <c r="IF23" s="80">
        <v>8513.6010000000006</v>
      </c>
      <c r="IG23" s="80">
        <v>411.185</v>
      </c>
      <c r="IH23" s="80">
        <v>94.537999999999997</v>
      </c>
      <c r="II23" s="80">
        <v>12.507</v>
      </c>
      <c r="IJ23" s="80">
        <v>182.52600000000001</v>
      </c>
      <c r="IK23" s="80">
        <v>43.52</v>
      </c>
      <c r="IL23" s="80">
        <v>100.764</v>
      </c>
      <c r="IM23" s="80">
        <v>78.650000000000006</v>
      </c>
      <c r="IN23" s="80">
        <v>7.5110000000000001</v>
      </c>
      <c r="IO23" s="80">
        <v>68.522999999999996</v>
      </c>
      <c r="IP23" s="80">
        <v>129.624</v>
      </c>
      <c r="IQ23" s="80">
        <v>141.922</v>
      </c>
      <c r="IR23" s="80">
        <v>3.3170000000000002</v>
      </c>
      <c r="IS23" s="80">
        <v>832.85</v>
      </c>
      <c r="IT23" s="80">
        <v>60.558</v>
      </c>
      <c r="IU23" s="80">
        <v>0</v>
      </c>
      <c r="IV23" s="81">
        <v>0</v>
      </c>
      <c r="IW23" s="78">
        <v>0</v>
      </c>
      <c r="IX23" s="78">
        <v>0</v>
      </c>
      <c r="IY23" s="78">
        <v>0</v>
      </c>
      <c r="IZ23" s="78">
        <v>0</v>
      </c>
      <c r="JA23" s="78">
        <v>5</v>
      </c>
      <c r="JB23" s="78">
        <v>1</v>
      </c>
      <c r="JC23" s="78">
        <v>0</v>
      </c>
      <c r="JD23" s="78">
        <v>0</v>
      </c>
      <c r="JE23" s="78">
        <v>88</v>
      </c>
      <c r="JF23" s="78">
        <v>10</v>
      </c>
      <c r="JG23" s="78">
        <v>4</v>
      </c>
      <c r="JH23" s="78">
        <v>0</v>
      </c>
      <c r="JI23" s="78">
        <v>1</v>
      </c>
      <c r="JJ23" s="78">
        <v>21</v>
      </c>
      <c r="JK23" s="78">
        <v>50</v>
      </c>
      <c r="JL23" s="78">
        <v>45</v>
      </c>
      <c r="JM23" s="78">
        <v>9</v>
      </c>
      <c r="JN23" s="78">
        <v>33</v>
      </c>
      <c r="JO23" s="78">
        <v>4</v>
      </c>
      <c r="JP23" s="78">
        <v>0</v>
      </c>
      <c r="JQ23" s="78">
        <v>16</v>
      </c>
      <c r="JR23" s="78">
        <v>14</v>
      </c>
      <c r="JS23" s="78">
        <v>18</v>
      </c>
      <c r="JT23" s="78">
        <v>14</v>
      </c>
      <c r="JU23" s="78">
        <v>6</v>
      </c>
      <c r="JV23" s="78">
        <v>2</v>
      </c>
      <c r="JW23" s="78">
        <v>3</v>
      </c>
      <c r="JX23" s="78">
        <v>12</v>
      </c>
      <c r="JY23" s="78">
        <v>14</v>
      </c>
      <c r="JZ23" s="78">
        <v>3</v>
      </c>
      <c r="KA23" s="78">
        <v>43</v>
      </c>
      <c r="KB23" s="78">
        <v>4</v>
      </c>
      <c r="KC23" s="78">
        <v>2</v>
      </c>
      <c r="KD23" s="78">
        <v>0</v>
      </c>
      <c r="KE23" s="78">
        <v>1</v>
      </c>
      <c r="KF23" s="78">
        <v>17</v>
      </c>
      <c r="KG23" s="78">
        <v>8</v>
      </c>
      <c r="KH23" s="78">
        <v>1</v>
      </c>
      <c r="KI23" s="78">
        <v>5</v>
      </c>
      <c r="KJ23" s="78">
        <v>0</v>
      </c>
      <c r="KK23" s="78">
        <v>0</v>
      </c>
      <c r="KL23" s="78">
        <v>0</v>
      </c>
      <c r="KM23" s="78">
        <v>0</v>
      </c>
      <c r="KN23" s="78">
        <v>0</v>
      </c>
      <c r="KO23" s="78">
        <v>0</v>
      </c>
      <c r="KP23" s="78">
        <v>0</v>
      </c>
      <c r="KQ23" s="78">
        <v>3</v>
      </c>
      <c r="KR23" s="78">
        <v>0</v>
      </c>
      <c r="KS23" s="78">
        <v>1</v>
      </c>
      <c r="KT23" s="78">
        <v>0</v>
      </c>
      <c r="KU23" s="78">
        <v>0</v>
      </c>
      <c r="KV23" s="78">
        <v>1</v>
      </c>
      <c r="KW23" s="78">
        <v>0</v>
      </c>
      <c r="KX23" s="78">
        <v>0</v>
      </c>
      <c r="KY23" s="78">
        <v>1</v>
      </c>
      <c r="KZ23" s="78">
        <v>43</v>
      </c>
      <c r="LA23" s="78">
        <v>0</v>
      </c>
      <c r="LB23" s="78">
        <v>2</v>
      </c>
      <c r="LC23" s="78">
        <v>0</v>
      </c>
      <c r="LD23" s="78">
        <v>1</v>
      </c>
      <c r="LE23" s="78">
        <v>1</v>
      </c>
      <c r="LF23" s="78">
        <v>1</v>
      </c>
      <c r="LG23" s="78">
        <v>0</v>
      </c>
      <c r="LH23" s="78">
        <v>1</v>
      </c>
      <c r="LI23" s="78">
        <v>3</v>
      </c>
      <c r="LJ23" s="78">
        <v>1</v>
      </c>
      <c r="LK23" s="78">
        <v>2</v>
      </c>
      <c r="LL23" s="78">
        <v>0</v>
      </c>
      <c r="LM23" s="78">
        <v>21</v>
      </c>
      <c r="LN23" s="78">
        <v>0</v>
      </c>
      <c r="LO23" s="78">
        <v>1</v>
      </c>
      <c r="LP23" s="78">
        <v>0</v>
      </c>
      <c r="LQ23" s="78">
        <v>0</v>
      </c>
      <c r="LR23" s="78">
        <v>0</v>
      </c>
      <c r="LS23" s="78">
        <v>2</v>
      </c>
      <c r="LT23" s="78">
        <v>0</v>
      </c>
      <c r="LU23" s="78">
        <v>0</v>
      </c>
      <c r="LV23" s="78">
        <v>6</v>
      </c>
      <c r="LW23" s="78">
        <v>0</v>
      </c>
      <c r="LX23" s="78">
        <v>6</v>
      </c>
      <c r="LY23" s="78">
        <v>15</v>
      </c>
      <c r="LZ23" s="78">
        <v>1</v>
      </c>
      <c r="MA23" s="78">
        <v>24</v>
      </c>
      <c r="MB23" s="78">
        <v>0</v>
      </c>
      <c r="MC23" s="78">
        <v>1</v>
      </c>
      <c r="MD23" s="78">
        <v>1</v>
      </c>
      <c r="ME23" s="78">
        <v>0</v>
      </c>
      <c r="MF23" s="78">
        <v>29</v>
      </c>
      <c r="MG23" s="78">
        <v>0</v>
      </c>
      <c r="MH23" s="78">
        <v>0</v>
      </c>
      <c r="MI23" s="78">
        <v>0</v>
      </c>
      <c r="MJ23" s="78">
        <v>0</v>
      </c>
      <c r="MK23" s="78">
        <v>0</v>
      </c>
      <c r="ML23" s="78">
        <v>0</v>
      </c>
      <c r="MM23" s="78">
        <v>0</v>
      </c>
      <c r="MN23" s="78">
        <v>0</v>
      </c>
      <c r="MO23" s="78">
        <v>7</v>
      </c>
      <c r="MP23" s="78">
        <v>2</v>
      </c>
      <c r="MQ23" s="78">
        <v>0</v>
      </c>
      <c r="MR23" s="78">
        <v>0</v>
      </c>
      <c r="MS23" s="78">
        <v>0</v>
      </c>
      <c r="MT23" s="78">
        <v>1</v>
      </c>
      <c r="MU23" s="78">
        <v>0</v>
      </c>
      <c r="MV23" s="78">
        <v>0</v>
      </c>
      <c r="MW23" s="78">
        <v>1</v>
      </c>
      <c r="MX23" s="78">
        <v>0</v>
      </c>
      <c r="MY23" s="78">
        <v>0</v>
      </c>
      <c r="MZ23" s="78">
        <v>0</v>
      </c>
      <c r="NA23" s="78">
        <v>0</v>
      </c>
      <c r="NB23" s="78">
        <v>5</v>
      </c>
      <c r="NC23" s="78">
        <v>1</v>
      </c>
      <c r="ND23" s="78">
        <v>0</v>
      </c>
      <c r="NE23" s="78">
        <v>0</v>
      </c>
      <c r="NF23" s="78">
        <v>88</v>
      </c>
      <c r="NG23" s="78">
        <v>10</v>
      </c>
      <c r="NH23" s="78">
        <v>4</v>
      </c>
      <c r="NI23" s="78">
        <v>0</v>
      </c>
      <c r="NJ23" s="78">
        <v>1</v>
      </c>
      <c r="NK23" s="78">
        <v>21</v>
      </c>
      <c r="NL23" s="78">
        <v>50</v>
      </c>
      <c r="NM23" s="78">
        <v>45</v>
      </c>
      <c r="NN23" s="78">
        <v>9</v>
      </c>
      <c r="NO23" s="78">
        <v>33</v>
      </c>
      <c r="NP23" s="78">
        <v>4</v>
      </c>
      <c r="NQ23" s="78">
        <v>0</v>
      </c>
      <c r="NR23" s="78">
        <v>16</v>
      </c>
      <c r="NS23" s="78">
        <v>14</v>
      </c>
      <c r="NT23" s="78">
        <v>18</v>
      </c>
      <c r="NU23" s="78">
        <v>14</v>
      </c>
      <c r="NV23" s="78">
        <v>6</v>
      </c>
      <c r="NW23" s="78">
        <v>2</v>
      </c>
      <c r="NX23" s="78">
        <v>3</v>
      </c>
      <c r="NY23" s="78">
        <v>12</v>
      </c>
      <c r="NZ23" s="78">
        <v>14</v>
      </c>
      <c r="OA23" s="78">
        <v>3</v>
      </c>
      <c r="OB23" s="78">
        <v>43</v>
      </c>
      <c r="OC23" s="78">
        <v>4</v>
      </c>
      <c r="OD23" s="78">
        <v>1</v>
      </c>
      <c r="OE23" s="78">
        <v>0</v>
      </c>
      <c r="OF23" s="78">
        <v>0</v>
      </c>
      <c r="OG23" s="78">
        <v>17</v>
      </c>
      <c r="OH23" s="78">
        <v>8</v>
      </c>
      <c r="OI23" s="78">
        <v>1</v>
      </c>
      <c r="OJ23" s="78">
        <v>5</v>
      </c>
      <c r="OK23" s="78">
        <v>0</v>
      </c>
      <c r="OL23" s="78">
        <v>0</v>
      </c>
      <c r="OM23" s="78">
        <v>0</v>
      </c>
      <c r="ON23" s="78">
        <v>0</v>
      </c>
      <c r="OO23" s="78">
        <v>0</v>
      </c>
      <c r="OP23" s="78">
        <v>0</v>
      </c>
      <c r="OQ23" s="78">
        <v>0</v>
      </c>
      <c r="OR23" s="78">
        <v>3</v>
      </c>
      <c r="OS23" s="78">
        <v>0</v>
      </c>
      <c r="OT23" s="78">
        <v>1</v>
      </c>
      <c r="OU23" s="78">
        <v>0</v>
      </c>
      <c r="OV23" s="78">
        <v>0</v>
      </c>
      <c r="OW23" s="78">
        <v>1</v>
      </c>
      <c r="OX23" s="78">
        <v>0</v>
      </c>
      <c r="OY23" s="78">
        <v>0</v>
      </c>
      <c r="OZ23" s="78">
        <v>1</v>
      </c>
      <c r="PA23" s="78">
        <v>43</v>
      </c>
      <c r="PB23" s="78">
        <v>0</v>
      </c>
      <c r="PC23" s="78">
        <v>2</v>
      </c>
      <c r="PD23" s="78">
        <v>0</v>
      </c>
      <c r="PE23" s="78">
        <v>1</v>
      </c>
      <c r="PF23" s="78">
        <v>1</v>
      </c>
      <c r="PG23" s="78">
        <v>1</v>
      </c>
      <c r="PH23" s="78">
        <v>0</v>
      </c>
      <c r="PI23" s="78">
        <v>1</v>
      </c>
      <c r="PJ23" s="78">
        <v>3</v>
      </c>
      <c r="PK23" s="78">
        <v>1</v>
      </c>
      <c r="PL23" s="78">
        <v>2</v>
      </c>
      <c r="PM23" s="78">
        <v>0</v>
      </c>
      <c r="PN23" s="78">
        <v>21</v>
      </c>
      <c r="PO23" s="78">
        <v>0</v>
      </c>
      <c r="PP23" s="78">
        <v>1</v>
      </c>
      <c r="PQ23" s="78">
        <v>0</v>
      </c>
      <c r="PR23" s="78">
        <v>0</v>
      </c>
      <c r="PS23" s="78">
        <v>0</v>
      </c>
      <c r="PT23" s="78">
        <v>2</v>
      </c>
      <c r="PU23" s="78">
        <v>0</v>
      </c>
      <c r="PV23" s="78">
        <v>0</v>
      </c>
      <c r="PW23" s="78">
        <v>6</v>
      </c>
      <c r="PX23" s="78">
        <v>0</v>
      </c>
      <c r="PY23" s="78">
        <v>6</v>
      </c>
      <c r="PZ23" s="78">
        <v>15</v>
      </c>
      <c r="QA23" s="78">
        <v>1</v>
      </c>
      <c r="QB23" s="78">
        <v>24</v>
      </c>
      <c r="QC23" s="78">
        <v>0</v>
      </c>
      <c r="QD23" s="78">
        <v>1</v>
      </c>
      <c r="QE23" s="78">
        <v>1</v>
      </c>
      <c r="QF23" s="78">
        <v>0</v>
      </c>
      <c r="QG23" s="78">
        <v>29</v>
      </c>
      <c r="QH23" s="78">
        <v>0</v>
      </c>
      <c r="QI23" s="78">
        <v>0</v>
      </c>
      <c r="QJ23" s="78">
        <v>0</v>
      </c>
      <c r="QK23" s="78">
        <v>0</v>
      </c>
      <c r="QL23" s="78">
        <v>0</v>
      </c>
      <c r="QM23" s="78">
        <v>0</v>
      </c>
      <c r="QN23" s="78">
        <v>0</v>
      </c>
      <c r="QO23" s="78">
        <v>0</v>
      </c>
      <c r="QP23" s="78">
        <v>7</v>
      </c>
      <c r="QQ23" s="78">
        <v>2</v>
      </c>
      <c r="QR23" s="78">
        <v>0</v>
      </c>
      <c r="QS23" s="78">
        <v>2</v>
      </c>
      <c r="QT23" s="78">
        <v>0</v>
      </c>
      <c r="QU23" s="78">
        <v>0</v>
      </c>
      <c r="QV23" s="78">
        <v>5</v>
      </c>
      <c r="QW23" s="78">
        <v>1</v>
      </c>
      <c r="QX23" s="78">
        <v>414</v>
      </c>
      <c r="QY23" s="78">
        <v>18</v>
      </c>
      <c r="QZ23" s="78">
        <v>14</v>
      </c>
      <c r="RA23" s="78">
        <v>4</v>
      </c>
      <c r="RB23" s="78">
        <v>49</v>
      </c>
      <c r="RC23" s="78">
        <v>8</v>
      </c>
      <c r="RD23" s="78">
        <v>21</v>
      </c>
      <c r="RE23" s="78">
        <v>1</v>
      </c>
      <c r="RF23" s="78">
        <v>2</v>
      </c>
      <c r="RG23" s="78">
        <v>12</v>
      </c>
      <c r="RH23" s="78">
        <v>16</v>
      </c>
      <c r="RI23" s="78">
        <v>25</v>
      </c>
      <c r="RJ23" s="78">
        <v>1</v>
      </c>
      <c r="RK23" s="78">
        <v>29</v>
      </c>
      <c r="RL23" s="78">
        <v>9</v>
      </c>
      <c r="RM23" s="78">
        <v>0</v>
      </c>
      <c r="RN23" s="78">
        <v>2</v>
      </c>
      <c r="RO23" s="78">
        <v>0</v>
      </c>
      <c r="RP23" s="78">
        <v>0</v>
      </c>
      <c r="RQ23" s="78">
        <v>5</v>
      </c>
      <c r="RR23" s="78">
        <v>1</v>
      </c>
      <c r="RS23" s="78">
        <v>414</v>
      </c>
      <c r="RT23" s="78">
        <v>20</v>
      </c>
      <c r="RU23" s="78">
        <v>14</v>
      </c>
      <c r="RV23" s="78">
        <v>4</v>
      </c>
      <c r="RW23" s="78">
        <v>49</v>
      </c>
      <c r="RX23" s="78">
        <v>8</v>
      </c>
      <c r="RY23" s="78">
        <v>21</v>
      </c>
      <c r="RZ23" s="78">
        <v>1</v>
      </c>
      <c r="SA23" s="78">
        <v>2</v>
      </c>
      <c r="SB23" s="78">
        <v>12</v>
      </c>
      <c r="SC23" s="78">
        <v>16</v>
      </c>
      <c r="SD23" s="78">
        <v>25</v>
      </c>
      <c r="SE23" s="78">
        <v>1</v>
      </c>
      <c r="SF23" s="78">
        <v>29</v>
      </c>
      <c r="SG23" s="78">
        <v>9</v>
      </c>
      <c r="SH23" s="78">
        <v>0</v>
      </c>
    </row>
    <row r="24" spans="1:502">
      <c r="A24" s="17" t="s">
        <v>1837</v>
      </c>
      <c r="B24" s="77">
        <v>16</v>
      </c>
      <c r="C24" s="77">
        <v>16</v>
      </c>
      <c r="D24" s="77">
        <v>1</v>
      </c>
      <c r="E24" s="77">
        <v>2019</v>
      </c>
      <c r="F24" s="77" t="s">
        <v>159</v>
      </c>
      <c r="G24" s="1017" t="s">
        <v>1577</v>
      </c>
      <c r="H24" s="77" t="s">
        <v>1578</v>
      </c>
      <c r="I24" s="1018"/>
      <c r="J24" s="80">
        <v>0</v>
      </c>
      <c r="K24" s="80">
        <v>0</v>
      </c>
      <c r="L24" s="80">
        <v>0</v>
      </c>
      <c r="M24" s="80">
        <v>0</v>
      </c>
      <c r="N24" s="80">
        <v>28.143999999999998</v>
      </c>
      <c r="O24" s="80">
        <v>4.2480000000000002</v>
      </c>
      <c r="P24" s="80">
        <v>0</v>
      </c>
      <c r="Q24" s="80">
        <v>0</v>
      </c>
      <c r="R24" s="80">
        <v>677.23699999999997</v>
      </c>
      <c r="S24" s="80">
        <v>99.501999999999995</v>
      </c>
      <c r="T24" s="80">
        <v>26.977</v>
      </c>
      <c r="U24" s="80">
        <v>0</v>
      </c>
      <c r="V24" s="80">
        <v>6.5730000000000004</v>
      </c>
      <c r="W24" s="80">
        <v>584.66800000000001</v>
      </c>
      <c r="X24" s="80">
        <v>456.31</v>
      </c>
      <c r="Y24" s="80">
        <v>346.24400000000003</v>
      </c>
      <c r="Z24" s="80">
        <v>41.759</v>
      </c>
      <c r="AA24" s="80">
        <v>248.72499999999999</v>
      </c>
      <c r="AB24" s="80">
        <v>24.233000000000001</v>
      </c>
      <c r="AC24" s="80">
        <v>0</v>
      </c>
      <c r="AD24" s="80">
        <v>3739.0929999999998</v>
      </c>
      <c r="AE24" s="80">
        <v>469.62099999999998</v>
      </c>
      <c r="AF24" s="80">
        <v>322.13900000000001</v>
      </c>
      <c r="AG24" s="80">
        <v>127.422</v>
      </c>
      <c r="AH24" s="80">
        <v>68.012</v>
      </c>
      <c r="AI24" s="80">
        <v>36.889000000000003</v>
      </c>
      <c r="AJ24" s="80">
        <v>19.414999999999999</v>
      </c>
      <c r="AK24" s="80">
        <v>154.327</v>
      </c>
      <c r="AL24" s="80">
        <v>151.851</v>
      </c>
      <c r="AM24" s="80">
        <v>10.567</v>
      </c>
      <c r="AN24" s="80">
        <v>444.52300000000002</v>
      </c>
      <c r="AO24" s="80">
        <v>56.762</v>
      </c>
      <c r="AP24" s="80">
        <v>8.8550000000000004</v>
      </c>
      <c r="AQ24" s="80">
        <v>0</v>
      </c>
      <c r="AR24" s="80">
        <v>1.64</v>
      </c>
      <c r="AS24" s="80">
        <v>527.97799999999995</v>
      </c>
      <c r="AT24" s="80">
        <v>63.27</v>
      </c>
      <c r="AU24" s="80">
        <v>3.278</v>
      </c>
      <c r="AV24" s="80">
        <v>28.893999999999998</v>
      </c>
      <c r="AW24" s="80">
        <v>0</v>
      </c>
      <c r="AX24" s="80">
        <v>0</v>
      </c>
      <c r="AY24" s="80">
        <v>0</v>
      </c>
      <c r="AZ24" s="80">
        <v>0</v>
      </c>
      <c r="BA24" s="80">
        <v>3.2719999999999998</v>
      </c>
      <c r="BB24" s="80">
        <v>0</v>
      </c>
      <c r="BC24" s="80">
        <v>0</v>
      </c>
      <c r="BD24" s="80">
        <v>7.9669999999999996</v>
      </c>
      <c r="BE24" s="80">
        <v>1.6259999999999999</v>
      </c>
      <c r="BF24" s="80">
        <v>3.5</v>
      </c>
      <c r="BG24" s="80">
        <v>0</v>
      </c>
      <c r="BH24" s="80">
        <v>0</v>
      </c>
      <c r="BI24" s="80">
        <v>5.2210000000000001</v>
      </c>
      <c r="BJ24" s="80">
        <v>0</v>
      </c>
      <c r="BK24" s="80">
        <v>0</v>
      </c>
      <c r="BL24" s="80">
        <v>4.4119999999999999</v>
      </c>
      <c r="BM24" s="80">
        <v>149.02600000000001</v>
      </c>
      <c r="BN24" s="80">
        <v>0</v>
      </c>
      <c r="BO24" s="80">
        <v>9.5310000000000006</v>
      </c>
      <c r="BP24" s="80">
        <v>0</v>
      </c>
      <c r="BQ24" s="80">
        <v>3.242</v>
      </c>
      <c r="BR24" s="80">
        <v>0.999</v>
      </c>
      <c r="BS24" s="80">
        <v>3.323</v>
      </c>
      <c r="BT24" s="80">
        <v>0</v>
      </c>
      <c r="BU24" s="80">
        <v>4.5579999999999998</v>
      </c>
      <c r="BV24" s="80">
        <v>20.692</v>
      </c>
      <c r="BW24" s="80">
        <v>2.839</v>
      </c>
      <c r="BX24" s="80">
        <v>9.0850000000000009</v>
      </c>
      <c r="BY24" s="80">
        <v>0</v>
      </c>
      <c r="BZ24" s="80">
        <v>100.999</v>
      </c>
      <c r="CA24" s="80">
        <v>0</v>
      </c>
      <c r="CB24" s="80">
        <v>73.238</v>
      </c>
      <c r="CC24" s="80">
        <v>0</v>
      </c>
      <c r="CD24" s="80">
        <v>0</v>
      </c>
      <c r="CE24" s="80">
        <v>0</v>
      </c>
      <c r="CF24" s="80">
        <v>7.1310000000000002</v>
      </c>
      <c r="CG24" s="80">
        <v>7.7709999999999999</v>
      </c>
      <c r="CH24" s="80">
        <v>0</v>
      </c>
      <c r="CI24" s="80">
        <v>33.017000000000003</v>
      </c>
      <c r="CJ24" s="80">
        <v>0</v>
      </c>
      <c r="CK24" s="80">
        <v>22.79</v>
      </c>
      <c r="CL24" s="80">
        <v>90.813000000000002</v>
      </c>
      <c r="CM24" s="80">
        <v>25.716000000000001</v>
      </c>
      <c r="CN24" s="80">
        <v>150.428</v>
      </c>
      <c r="CO24" s="80">
        <v>0</v>
      </c>
      <c r="CP24" s="80">
        <v>5.6479999999999997</v>
      </c>
      <c r="CQ24" s="80">
        <v>2.71</v>
      </c>
      <c r="CR24" s="80">
        <v>0</v>
      </c>
      <c r="CS24" s="80">
        <v>459.68900000000002</v>
      </c>
      <c r="CT24" s="80">
        <v>0</v>
      </c>
      <c r="CU24" s="80">
        <v>0</v>
      </c>
      <c r="CV24" s="80">
        <v>0</v>
      </c>
      <c r="CW24" s="80">
        <v>0</v>
      </c>
      <c r="CX24" s="80">
        <v>0</v>
      </c>
      <c r="CY24" s="80">
        <v>0</v>
      </c>
      <c r="CZ24" s="80">
        <v>0</v>
      </c>
      <c r="DA24" s="80">
        <v>0</v>
      </c>
      <c r="DB24" s="80">
        <v>50.162999999999997</v>
      </c>
      <c r="DC24" s="80">
        <v>341.24900000000002</v>
      </c>
      <c r="DD24" s="80">
        <v>0</v>
      </c>
      <c r="DE24" s="80">
        <v>0</v>
      </c>
      <c r="DF24" s="80">
        <v>0</v>
      </c>
      <c r="DG24" s="80">
        <v>3.3849999999999998</v>
      </c>
      <c r="DH24" s="80">
        <v>0</v>
      </c>
      <c r="DI24" s="80">
        <v>0</v>
      </c>
      <c r="DJ24" s="80">
        <v>1.64</v>
      </c>
      <c r="DK24" s="80">
        <v>0</v>
      </c>
      <c r="DL24" s="80">
        <v>0</v>
      </c>
      <c r="DM24" s="80">
        <v>0</v>
      </c>
      <c r="DN24" s="80">
        <v>0</v>
      </c>
      <c r="DO24" s="80">
        <v>28.143999999999998</v>
      </c>
      <c r="DP24" s="80">
        <v>4.2480000000000002</v>
      </c>
      <c r="DQ24" s="80">
        <v>0</v>
      </c>
      <c r="DR24" s="80">
        <v>0</v>
      </c>
      <c r="DS24" s="80">
        <v>677.23699999999997</v>
      </c>
      <c r="DT24" s="80">
        <v>99.501999999999995</v>
      </c>
      <c r="DU24" s="80">
        <v>26.977</v>
      </c>
      <c r="DV24" s="80">
        <v>0</v>
      </c>
      <c r="DW24" s="80">
        <v>6.5730000000000004</v>
      </c>
      <c r="DX24" s="80">
        <v>584.66800000000001</v>
      </c>
      <c r="DY24" s="80">
        <v>456.31</v>
      </c>
      <c r="DZ24" s="80">
        <v>346.24400000000003</v>
      </c>
      <c r="EA24" s="80">
        <v>41.759</v>
      </c>
      <c r="EB24" s="80">
        <v>248.72499999999999</v>
      </c>
      <c r="EC24" s="80">
        <v>24.233000000000001</v>
      </c>
      <c r="ED24" s="80">
        <v>0</v>
      </c>
      <c r="EE24" s="80">
        <v>3739.0929999999998</v>
      </c>
      <c r="EF24" s="80">
        <v>469.62099999999998</v>
      </c>
      <c r="EG24" s="80">
        <v>322.13900000000001</v>
      </c>
      <c r="EH24" s="80">
        <v>127.422</v>
      </c>
      <c r="EI24" s="80">
        <v>68.012</v>
      </c>
      <c r="EJ24" s="80">
        <v>36.889000000000003</v>
      </c>
      <c r="EK24" s="80">
        <v>19.414999999999999</v>
      </c>
      <c r="EL24" s="80">
        <v>154.327</v>
      </c>
      <c r="EM24" s="80">
        <v>151.851</v>
      </c>
      <c r="EN24" s="80">
        <v>10.567</v>
      </c>
      <c r="EO24" s="80">
        <v>444.52300000000002</v>
      </c>
      <c r="EP24" s="80">
        <v>56.762</v>
      </c>
      <c r="EQ24" s="80">
        <v>5.47</v>
      </c>
      <c r="ER24" s="80">
        <v>0</v>
      </c>
      <c r="ES24" s="80">
        <v>0</v>
      </c>
      <c r="ET24" s="80">
        <v>527.97799999999995</v>
      </c>
      <c r="EU24" s="80">
        <v>63.27</v>
      </c>
      <c r="EV24" s="80">
        <v>3.278</v>
      </c>
      <c r="EW24" s="80">
        <v>28.893999999999998</v>
      </c>
      <c r="EX24" s="80">
        <v>0</v>
      </c>
      <c r="EY24" s="80">
        <v>0</v>
      </c>
      <c r="EZ24" s="80">
        <v>0</v>
      </c>
      <c r="FA24" s="80">
        <v>0</v>
      </c>
      <c r="FB24" s="80">
        <v>3.2719999999999998</v>
      </c>
      <c r="FC24" s="80">
        <v>0</v>
      </c>
      <c r="FD24" s="80">
        <v>0</v>
      </c>
      <c r="FE24" s="80">
        <v>7.9669999999999996</v>
      </c>
      <c r="FF24" s="80">
        <v>1.6259999999999999</v>
      </c>
      <c r="FG24" s="80">
        <v>3.5</v>
      </c>
      <c r="FH24" s="80">
        <v>0</v>
      </c>
      <c r="FI24" s="80">
        <v>0</v>
      </c>
      <c r="FJ24" s="80">
        <v>5.2210000000000001</v>
      </c>
      <c r="FK24" s="80">
        <v>0</v>
      </c>
      <c r="FL24" s="80">
        <v>0</v>
      </c>
      <c r="FM24" s="80">
        <v>4.4119999999999999</v>
      </c>
      <c r="FN24" s="80">
        <v>149.02600000000001</v>
      </c>
      <c r="FO24" s="80">
        <v>0</v>
      </c>
      <c r="FP24" s="80">
        <v>9.5310000000000006</v>
      </c>
      <c r="FQ24" s="80">
        <v>0</v>
      </c>
      <c r="FR24" s="80">
        <v>3.242</v>
      </c>
      <c r="FS24" s="80">
        <v>0.999</v>
      </c>
      <c r="FT24" s="80">
        <v>3.323</v>
      </c>
      <c r="FU24" s="80">
        <v>0</v>
      </c>
      <c r="FV24" s="80">
        <v>4.5579999999999998</v>
      </c>
      <c r="FW24" s="80">
        <v>20.692</v>
      </c>
      <c r="FX24" s="80">
        <v>2.839</v>
      </c>
      <c r="FY24" s="80">
        <v>9.0850000000000009</v>
      </c>
      <c r="FZ24" s="80">
        <v>0</v>
      </c>
      <c r="GA24" s="80">
        <v>100.999</v>
      </c>
      <c r="GB24" s="80">
        <v>0</v>
      </c>
      <c r="GC24" s="80">
        <v>73.238</v>
      </c>
      <c r="GD24" s="80">
        <v>0</v>
      </c>
      <c r="GE24" s="80">
        <v>0</v>
      </c>
      <c r="GF24" s="80">
        <v>0</v>
      </c>
      <c r="GG24" s="80">
        <v>7.1310000000000002</v>
      </c>
      <c r="GH24" s="80">
        <v>7.7709999999999999</v>
      </c>
      <c r="GI24" s="80">
        <v>0</v>
      </c>
      <c r="GJ24" s="80">
        <v>33.017000000000003</v>
      </c>
      <c r="GK24" s="80">
        <v>0</v>
      </c>
      <c r="GL24" s="80">
        <v>22.79</v>
      </c>
      <c r="GM24" s="80">
        <v>90.813000000000002</v>
      </c>
      <c r="GN24" s="80">
        <v>25.716000000000001</v>
      </c>
      <c r="GO24" s="80">
        <v>150.428</v>
      </c>
      <c r="GP24" s="80">
        <v>0</v>
      </c>
      <c r="GQ24" s="80">
        <v>5.6479999999999997</v>
      </c>
      <c r="GR24" s="80">
        <v>2.71</v>
      </c>
      <c r="GS24" s="80">
        <v>0</v>
      </c>
      <c r="GT24" s="80">
        <v>459.68900000000002</v>
      </c>
      <c r="GU24" s="80">
        <v>0</v>
      </c>
      <c r="GV24" s="80">
        <v>0</v>
      </c>
      <c r="GW24" s="80">
        <v>0</v>
      </c>
      <c r="GX24" s="80">
        <v>0</v>
      </c>
      <c r="GY24" s="80">
        <v>0</v>
      </c>
      <c r="GZ24" s="80">
        <v>0</v>
      </c>
      <c r="HA24" s="80">
        <v>0</v>
      </c>
      <c r="HB24" s="80">
        <v>0</v>
      </c>
      <c r="HC24" s="80">
        <v>50.162999999999997</v>
      </c>
      <c r="HD24" s="80">
        <v>341.24900000000002</v>
      </c>
      <c r="HE24" s="80">
        <v>0</v>
      </c>
      <c r="HF24" s="80">
        <v>5.0250000000000004</v>
      </c>
      <c r="HG24" s="80">
        <v>0</v>
      </c>
      <c r="HH24" s="80">
        <v>0</v>
      </c>
      <c r="HI24" s="80">
        <v>28.143999999999998</v>
      </c>
      <c r="HJ24" s="80">
        <v>4.2480000000000002</v>
      </c>
      <c r="HK24" s="80">
        <v>8112.8490000000002</v>
      </c>
      <c r="HL24" s="80">
        <v>533.44799999999998</v>
      </c>
      <c r="HM24" s="80">
        <v>95.441999999999993</v>
      </c>
      <c r="HN24" s="80">
        <v>16.364999999999998</v>
      </c>
      <c r="HO24" s="80">
        <v>172.43100000000001</v>
      </c>
      <c r="HP24" s="80">
        <v>40.497</v>
      </c>
      <c r="HQ24" s="80">
        <v>100.999</v>
      </c>
      <c r="HR24" s="80">
        <v>73.238</v>
      </c>
      <c r="HS24" s="80">
        <v>14.901999999999999</v>
      </c>
      <c r="HT24" s="80">
        <v>55.807000000000002</v>
      </c>
      <c r="HU24" s="80">
        <v>116.529</v>
      </c>
      <c r="HV24" s="80">
        <v>156.07599999999999</v>
      </c>
      <c r="HW24" s="80">
        <v>2.71</v>
      </c>
      <c r="HX24" s="80">
        <v>459.68900000000002</v>
      </c>
      <c r="HY24" s="80">
        <v>391.41199999999998</v>
      </c>
      <c r="HZ24" s="80">
        <v>0</v>
      </c>
      <c r="IA24" s="80">
        <v>5.0250000000000004</v>
      </c>
      <c r="IB24" s="80">
        <v>0</v>
      </c>
      <c r="IC24" s="80">
        <v>0</v>
      </c>
      <c r="ID24" s="80">
        <v>28.143999999999998</v>
      </c>
      <c r="IE24" s="80">
        <v>4.2480000000000002</v>
      </c>
      <c r="IF24" s="80">
        <v>8112.8490000000002</v>
      </c>
      <c r="IG24" s="80">
        <v>538.47299999999996</v>
      </c>
      <c r="IH24" s="80">
        <v>95.441999999999993</v>
      </c>
      <c r="II24" s="80">
        <v>16.364999999999998</v>
      </c>
      <c r="IJ24" s="80">
        <v>172.43100000000001</v>
      </c>
      <c r="IK24" s="80">
        <v>40.497</v>
      </c>
      <c r="IL24" s="80">
        <v>100.999</v>
      </c>
      <c r="IM24" s="80">
        <v>73.238</v>
      </c>
      <c r="IN24" s="80">
        <v>14.901999999999999</v>
      </c>
      <c r="IO24" s="80">
        <v>55.807000000000002</v>
      </c>
      <c r="IP24" s="80">
        <v>116.529</v>
      </c>
      <c r="IQ24" s="80">
        <v>156.07599999999999</v>
      </c>
      <c r="IR24" s="80">
        <v>2.71</v>
      </c>
      <c r="IS24" s="80">
        <v>459.68900000000002</v>
      </c>
      <c r="IT24" s="80">
        <v>391.41199999999998</v>
      </c>
      <c r="IU24" s="80">
        <v>0</v>
      </c>
      <c r="IV24" s="81">
        <v>0</v>
      </c>
      <c r="IW24" s="78">
        <v>0</v>
      </c>
      <c r="IX24" s="78">
        <v>0</v>
      </c>
      <c r="IY24" s="78">
        <v>0</v>
      </c>
      <c r="IZ24" s="78">
        <v>0</v>
      </c>
      <c r="JA24" s="78">
        <v>5</v>
      </c>
      <c r="JB24" s="78">
        <v>1</v>
      </c>
      <c r="JC24" s="78">
        <v>0</v>
      </c>
      <c r="JD24" s="78">
        <v>0</v>
      </c>
      <c r="JE24" s="78">
        <v>91</v>
      </c>
      <c r="JF24" s="78">
        <v>10</v>
      </c>
      <c r="JG24" s="78">
        <v>4</v>
      </c>
      <c r="JH24" s="78">
        <v>0</v>
      </c>
      <c r="JI24" s="78">
        <v>1</v>
      </c>
      <c r="JJ24" s="78">
        <v>21</v>
      </c>
      <c r="JK24" s="78">
        <v>46</v>
      </c>
      <c r="JL24" s="78">
        <v>46</v>
      </c>
      <c r="JM24" s="78">
        <v>9</v>
      </c>
      <c r="JN24" s="78">
        <v>33</v>
      </c>
      <c r="JO24" s="78">
        <v>5</v>
      </c>
      <c r="JP24" s="78">
        <v>0</v>
      </c>
      <c r="JQ24" s="78">
        <v>16</v>
      </c>
      <c r="JR24" s="78">
        <v>15</v>
      </c>
      <c r="JS24" s="78">
        <v>19</v>
      </c>
      <c r="JT24" s="78">
        <v>15</v>
      </c>
      <c r="JU24" s="78">
        <v>7</v>
      </c>
      <c r="JV24" s="78">
        <v>3</v>
      </c>
      <c r="JW24" s="78">
        <v>4</v>
      </c>
      <c r="JX24" s="78">
        <v>12</v>
      </c>
      <c r="JY24" s="78">
        <v>15</v>
      </c>
      <c r="JZ24" s="78">
        <v>3</v>
      </c>
      <c r="KA24" s="78">
        <v>46</v>
      </c>
      <c r="KB24" s="78">
        <v>4</v>
      </c>
      <c r="KC24" s="78">
        <v>2</v>
      </c>
      <c r="KD24" s="78">
        <v>0</v>
      </c>
      <c r="KE24" s="78">
        <v>1</v>
      </c>
      <c r="KF24" s="78">
        <v>17</v>
      </c>
      <c r="KG24" s="78">
        <v>7</v>
      </c>
      <c r="KH24" s="78">
        <v>1</v>
      </c>
      <c r="KI24" s="78">
        <v>5</v>
      </c>
      <c r="KJ24" s="78">
        <v>0</v>
      </c>
      <c r="KK24" s="78">
        <v>0</v>
      </c>
      <c r="KL24" s="78">
        <v>0</v>
      </c>
      <c r="KM24" s="78">
        <v>0</v>
      </c>
      <c r="KN24" s="78">
        <v>1</v>
      </c>
      <c r="KO24" s="78">
        <v>0</v>
      </c>
      <c r="KP24" s="78">
        <v>0</v>
      </c>
      <c r="KQ24" s="78">
        <v>3</v>
      </c>
      <c r="KR24" s="78">
        <v>1</v>
      </c>
      <c r="KS24" s="78">
        <v>1</v>
      </c>
      <c r="KT24" s="78">
        <v>0</v>
      </c>
      <c r="KU24" s="78">
        <v>0</v>
      </c>
      <c r="KV24" s="78">
        <v>1</v>
      </c>
      <c r="KW24" s="78">
        <v>0</v>
      </c>
      <c r="KX24" s="78">
        <v>0</v>
      </c>
      <c r="KY24" s="78">
        <v>1</v>
      </c>
      <c r="KZ24" s="78">
        <v>38</v>
      </c>
      <c r="LA24" s="78">
        <v>0</v>
      </c>
      <c r="LB24" s="78">
        <v>3</v>
      </c>
      <c r="LC24" s="78">
        <v>0</v>
      </c>
      <c r="LD24" s="78">
        <v>1</v>
      </c>
      <c r="LE24" s="78">
        <v>1</v>
      </c>
      <c r="LF24" s="78">
        <v>1</v>
      </c>
      <c r="LG24" s="78">
        <v>0</v>
      </c>
      <c r="LH24" s="78">
        <v>1</v>
      </c>
      <c r="LI24" s="78">
        <v>3</v>
      </c>
      <c r="LJ24" s="78">
        <v>1</v>
      </c>
      <c r="LK24" s="78">
        <v>2</v>
      </c>
      <c r="LL24" s="78">
        <v>0</v>
      </c>
      <c r="LM24" s="78">
        <v>22</v>
      </c>
      <c r="LN24" s="78">
        <v>0</v>
      </c>
      <c r="LO24" s="78">
        <v>1</v>
      </c>
      <c r="LP24" s="78">
        <v>0</v>
      </c>
      <c r="LQ24" s="78">
        <v>0</v>
      </c>
      <c r="LR24" s="78">
        <v>0</v>
      </c>
      <c r="LS24" s="78">
        <v>2</v>
      </c>
      <c r="LT24" s="78">
        <v>2</v>
      </c>
      <c r="LU24" s="78">
        <v>0</v>
      </c>
      <c r="LV24" s="78">
        <v>6</v>
      </c>
      <c r="LW24" s="78">
        <v>0</v>
      </c>
      <c r="LX24" s="78">
        <v>4</v>
      </c>
      <c r="LY24" s="78">
        <v>14</v>
      </c>
      <c r="LZ24" s="78">
        <v>1</v>
      </c>
      <c r="MA24" s="78">
        <v>26</v>
      </c>
      <c r="MB24" s="78">
        <v>0</v>
      </c>
      <c r="MC24" s="78">
        <v>1</v>
      </c>
      <c r="MD24" s="78">
        <v>1</v>
      </c>
      <c r="ME24" s="78">
        <v>0</v>
      </c>
      <c r="MF24" s="78">
        <v>16</v>
      </c>
      <c r="MG24" s="78">
        <v>0</v>
      </c>
      <c r="MH24" s="78">
        <v>0</v>
      </c>
      <c r="MI24" s="78">
        <v>0</v>
      </c>
      <c r="MJ24" s="78">
        <v>0</v>
      </c>
      <c r="MK24" s="78">
        <v>0</v>
      </c>
      <c r="ML24" s="78">
        <v>0</v>
      </c>
      <c r="MM24" s="78">
        <v>0</v>
      </c>
      <c r="MN24" s="78">
        <v>0</v>
      </c>
      <c r="MO24" s="78">
        <v>7</v>
      </c>
      <c r="MP24" s="78">
        <v>14</v>
      </c>
      <c r="MQ24" s="78">
        <v>0</v>
      </c>
      <c r="MR24" s="78">
        <v>0</v>
      </c>
      <c r="MS24" s="78">
        <v>0</v>
      </c>
      <c r="MT24" s="78">
        <v>1</v>
      </c>
      <c r="MU24" s="78">
        <v>0</v>
      </c>
      <c r="MV24" s="78">
        <v>0</v>
      </c>
      <c r="MW24" s="78">
        <v>1</v>
      </c>
      <c r="MX24" s="78">
        <v>0</v>
      </c>
      <c r="MY24" s="78">
        <v>0</v>
      </c>
      <c r="MZ24" s="78">
        <v>0</v>
      </c>
      <c r="NA24" s="78">
        <v>0</v>
      </c>
      <c r="NB24" s="78">
        <v>5</v>
      </c>
      <c r="NC24" s="78">
        <v>1</v>
      </c>
      <c r="ND24" s="78">
        <v>0</v>
      </c>
      <c r="NE24" s="78">
        <v>0</v>
      </c>
      <c r="NF24" s="78">
        <v>91</v>
      </c>
      <c r="NG24" s="78">
        <v>10</v>
      </c>
      <c r="NH24" s="78">
        <v>4</v>
      </c>
      <c r="NI24" s="78">
        <v>0</v>
      </c>
      <c r="NJ24" s="78">
        <v>1</v>
      </c>
      <c r="NK24" s="78">
        <v>21</v>
      </c>
      <c r="NL24" s="78">
        <v>46</v>
      </c>
      <c r="NM24" s="78">
        <v>46</v>
      </c>
      <c r="NN24" s="78">
        <v>9</v>
      </c>
      <c r="NO24" s="78">
        <v>33</v>
      </c>
      <c r="NP24" s="78">
        <v>5</v>
      </c>
      <c r="NQ24" s="78">
        <v>0</v>
      </c>
      <c r="NR24" s="78">
        <v>16</v>
      </c>
      <c r="NS24" s="78">
        <v>15</v>
      </c>
      <c r="NT24" s="78">
        <v>19</v>
      </c>
      <c r="NU24" s="78">
        <v>15</v>
      </c>
      <c r="NV24" s="78">
        <v>7</v>
      </c>
      <c r="NW24" s="78">
        <v>3</v>
      </c>
      <c r="NX24" s="78">
        <v>4</v>
      </c>
      <c r="NY24" s="78">
        <v>12</v>
      </c>
      <c r="NZ24" s="78">
        <v>15</v>
      </c>
      <c r="OA24" s="78">
        <v>3</v>
      </c>
      <c r="OB24" s="78">
        <v>46</v>
      </c>
      <c r="OC24" s="78">
        <v>4</v>
      </c>
      <c r="OD24" s="78">
        <v>1</v>
      </c>
      <c r="OE24" s="78">
        <v>0</v>
      </c>
      <c r="OF24" s="78">
        <v>0</v>
      </c>
      <c r="OG24" s="78">
        <v>17</v>
      </c>
      <c r="OH24" s="78">
        <v>7</v>
      </c>
      <c r="OI24" s="78">
        <v>1</v>
      </c>
      <c r="OJ24" s="78">
        <v>5</v>
      </c>
      <c r="OK24" s="78">
        <v>0</v>
      </c>
      <c r="OL24" s="78">
        <v>0</v>
      </c>
      <c r="OM24" s="78">
        <v>0</v>
      </c>
      <c r="ON24" s="78">
        <v>0</v>
      </c>
      <c r="OO24" s="78">
        <v>1</v>
      </c>
      <c r="OP24" s="78">
        <v>0</v>
      </c>
      <c r="OQ24" s="78">
        <v>0</v>
      </c>
      <c r="OR24" s="78">
        <v>3</v>
      </c>
      <c r="OS24" s="78">
        <v>1</v>
      </c>
      <c r="OT24" s="78">
        <v>1</v>
      </c>
      <c r="OU24" s="78">
        <v>0</v>
      </c>
      <c r="OV24" s="78">
        <v>0</v>
      </c>
      <c r="OW24" s="78">
        <v>1</v>
      </c>
      <c r="OX24" s="78">
        <v>0</v>
      </c>
      <c r="OY24" s="78">
        <v>0</v>
      </c>
      <c r="OZ24" s="78">
        <v>1</v>
      </c>
      <c r="PA24" s="78">
        <v>38</v>
      </c>
      <c r="PB24" s="78">
        <v>0</v>
      </c>
      <c r="PC24" s="78">
        <v>3</v>
      </c>
      <c r="PD24" s="78">
        <v>0</v>
      </c>
      <c r="PE24" s="78">
        <v>1</v>
      </c>
      <c r="PF24" s="78">
        <v>1</v>
      </c>
      <c r="PG24" s="78">
        <v>1</v>
      </c>
      <c r="PH24" s="78">
        <v>0</v>
      </c>
      <c r="PI24" s="78">
        <v>1</v>
      </c>
      <c r="PJ24" s="78">
        <v>3</v>
      </c>
      <c r="PK24" s="78">
        <v>1</v>
      </c>
      <c r="PL24" s="78">
        <v>2</v>
      </c>
      <c r="PM24" s="78">
        <v>0</v>
      </c>
      <c r="PN24" s="78">
        <v>22</v>
      </c>
      <c r="PO24" s="78">
        <v>0</v>
      </c>
      <c r="PP24" s="78">
        <v>1</v>
      </c>
      <c r="PQ24" s="78">
        <v>0</v>
      </c>
      <c r="PR24" s="78">
        <v>0</v>
      </c>
      <c r="PS24" s="78">
        <v>0</v>
      </c>
      <c r="PT24" s="78">
        <v>2</v>
      </c>
      <c r="PU24" s="78">
        <v>2</v>
      </c>
      <c r="PV24" s="78">
        <v>0</v>
      </c>
      <c r="PW24" s="78">
        <v>6</v>
      </c>
      <c r="PX24" s="78">
        <v>0</v>
      </c>
      <c r="PY24" s="78">
        <v>4</v>
      </c>
      <c r="PZ24" s="78">
        <v>14</v>
      </c>
      <c r="QA24" s="78">
        <v>1</v>
      </c>
      <c r="QB24" s="78">
        <v>26</v>
      </c>
      <c r="QC24" s="78">
        <v>0</v>
      </c>
      <c r="QD24" s="78">
        <v>1</v>
      </c>
      <c r="QE24" s="78">
        <v>1</v>
      </c>
      <c r="QF24" s="78">
        <v>0</v>
      </c>
      <c r="QG24" s="78">
        <v>16</v>
      </c>
      <c r="QH24" s="78">
        <v>0</v>
      </c>
      <c r="QI24" s="78">
        <v>0</v>
      </c>
      <c r="QJ24" s="78">
        <v>0</v>
      </c>
      <c r="QK24" s="78">
        <v>0</v>
      </c>
      <c r="QL24" s="78">
        <v>0</v>
      </c>
      <c r="QM24" s="78">
        <v>0</v>
      </c>
      <c r="QN24" s="78">
        <v>0</v>
      </c>
      <c r="QO24" s="78">
        <v>0</v>
      </c>
      <c r="QP24" s="78">
        <v>7</v>
      </c>
      <c r="QQ24" s="78">
        <v>14</v>
      </c>
      <c r="QR24" s="78">
        <v>0</v>
      </c>
      <c r="QS24" s="78">
        <v>2</v>
      </c>
      <c r="QT24" s="78">
        <v>0</v>
      </c>
      <c r="QU24" s="78">
        <v>0</v>
      </c>
      <c r="QV24" s="78">
        <v>5</v>
      </c>
      <c r="QW24" s="78">
        <v>1</v>
      </c>
      <c r="QX24" s="78">
        <v>425</v>
      </c>
      <c r="QY24" s="78">
        <v>18</v>
      </c>
      <c r="QZ24" s="78">
        <v>13</v>
      </c>
      <c r="RA24" s="78">
        <v>6</v>
      </c>
      <c r="RB24" s="78">
        <v>45</v>
      </c>
      <c r="RC24" s="78">
        <v>8</v>
      </c>
      <c r="RD24" s="78">
        <v>22</v>
      </c>
      <c r="RE24" s="78">
        <v>1</v>
      </c>
      <c r="RF24" s="78">
        <v>4</v>
      </c>
      <c r="RG24" s="78">
        <v>10</v>
      </c>
      <c r="RH24" s="78">
        <v>15</v>
      </c>
      <c r="RI24" s="78">
        <v>27</v>
      </c>
      <c r="RJ24" s="78">
        <v>1</v>
      </c>
      <c r="RK24" s="78">
        <v>16</v>
      </c>
      <c r="RL24" s="78">
        <v>21</v>
      </c>
      <c r="RM24" s="78">
        <v>0</v>
      </c>
      <c r="RN24" s="78">
        <v>2</v>
      </c>
      <c r="RO24" s="78">
        <v>0</v>
      </c>
      <c r="RP24" s="78">
        <v>0</v>
      </c>
      <c r="RQ24" s="78">
        <v>5</v>
      </c>
      <c r="RR24" s="78">
        <v>1</v>
      </c>
      <c r="RS24" s="78">
        <v>425</v>
      </c>
      <c r="RT24" s="78">
        <v>20</v>
      </c>
      <c r="RU24" s="78">
        <v>13</v>
      </c>
      <c r="RV24" s="78">
        <v>6</v>
      </c>
      <c r="RW24" s="78">
        <v>45</v>
      </c>
      <c r="RX24" s="78">
        <v>8</v>
      </c>
      <c r="RY24" s="78">
        <v>22</v>
      </c>
      <c r="RZ24" s="78">
        <v>1</v>
      </c>
      <c r="SA24" s="78">
        <v>4</v>
      </c>
      <c r="SB24" s="78">
        <v>10</v>
      </c>
      <c r="SC24" s="78">
        <v>15</v>
      </c>
      <c r="SD24" s="78">
        <v>27</v>
      </c>
      <c r="SE24" s="78">
        <v>1</v>
      </c>
      <c r="SF24" s="78">
        <v>16</v>
      </c>
      <c r="SG24" s="78">
        <v>21</v>
      </c>
      <c r="SH24" s="78">
        <v>0</v>
      </c>
    </row>
    <row r="25" spans="1:502">
      <c r="A25" s="17" t="s">
        <v>1838</v>
      </c>
      <c r="B25" s="77">
        <v>17</v>
      </c>
      <c r="C25" s="77">
        <v>17</v>
      </c>
      <c r="D25" s="77">
        <v>1</v>
      </c>
      <c r="E25" s="77">
        <v>2020</v>
      </c>
      <c r="F25" s="77" t="s">
        <v>160</v>
      </c>
      <c r="G25" s="1017" t="s">
        <v>1577</v>
      </c>
      <c r="H25" s="77" t="s">
        <v>1578</v>
      </c>
      <c r="I25" s="1018"/>
      <c r="J25" s="80">
        <v>0</v>
      </c>
      <c r="K25" s="80">
        <v>0</v>
      </c>
      <c r="L25" s="80">
        <v>0</v>
      </c>
      <c r="M25" s="80">
        <v>0</v>
      </c>
      <c r="N25" s="80">
        <v>26.516999999999999</v>
      </c>
      <c r="O25" s="80">
        <v>4.1550000000000002</v>
      </c>
      <c r="P25" s="80">
        <v>0</v>
      </c>
      <c r="Q25" s="80">
        <v>0</v>
      </c>
      <c r="R25" s="80">
        <v>659.53399999999999</v>
      </c>
      <c r="S25" s="80">
        <v>90.864000000000004</v>
      </c>
      <c r="T25" s="80">
        <v>24.771000000000001</v>
      </c>
      <c r="U25" s="80">
        <v>0</v>
      </c>
      <c r="V25" s="80">
        <v>5.952</v>
      </c>
      <c r="W25" s="80">
        <v>562.54</v>
      </c>
      <c r="X25" s="80">
        <v>413.6</v>
      </c>
      <c r="Y25" s="80">
        <v>294.92700000000002</v>
      </c>
      <c r="Z25" s="80">
        <v>33.594000000000001</v>
      </c>
      <c r="AA25" s="80">
        <v>229.81100000000001</v>
      </c>
      <c r="AB25" s="80">
        <v>29.859000000000002</v>
      </c>
      <c r="AC25" s="80">
        <v>0</v>
      </c>
      <c r="AD25" s="80">
        <v>3833.3139999999999</v>
      </c>
      <c r="AE25" s="80">
        <v>435.44499999999999</v>
      </c>
      <c r="AF25" s="80">
        <v>243.62</v>
      </c>
      <c r="AG25" s="80">
        <v>108.371</v>
      </c>
      <c r="AH25" s="80">
        <v>58.692</v>
      </c>
      <c r="AI25" s="80">
        <v>35.098999999999997</v>
      </c>
      <c r="AJ25" s="80">
        <v>18.114999999999998</v>
      </c>
      <c r="AK25" s="80">
        <v>148.066</v>
      </c>
      <c r="AL25" s="80">
        <v>137.27099999999999</v>
      </c>
      <c r="AM25" s="80">
        <v>6.992</v>
      </c>
      <c r="AN25" s="80">
        <v>383.87400000000002</v>
      </c>
      <c r="AO25" s="80">
        <v>53.667000000000002</v>
      </c>
      <c r="AP25" s="80">
        <v>8.6630000000000003</v>
      </c>
      <c r="AQ25" s="80">
        <v>0</v>
      </c>
      <c r="AR25" s="80">
        <v>1.2669999999999999</v>
      </c>
      <c r="AS25" s="80">
        <v>474.05200000000002</v>
      </c>
      <c r="AT25" s="80">
        <v>59.27</v>
      </c>
      <c r="AU25" s="80">
        <v>3.2280000000000002</v>
      </c>
      <c r="AV25" s="80">
        <v>28.79</v>
      </c>
      <c r="AW25" s="80">
        <v>0</v>
      </c>
      <c r="AX25" s="80">
        <v>0</v>
      </c>
      <c r="AY25" s="80">
        <v>0</v>
      </c>
      <c r="AZ25" s="80">
        <v>0</v>
      </c>
      <c r="BA25" s="80">
        <v>0</v>
      </c>
      <c r="BB25" s="80">
        <v>0</v>
      </c>
      <c r="BC25" s="80">
        <v>0</v>
      </c>
      <c r="BD25" s="80">
        <v>11.923</v>
      </c>
      <c r="BE25" s="80">
        <v>1.319</v>
      </c>
      <c r="BF25" s="80">
        <v>3.286</v>
      </c>
      <c r="BG25" s="80">
        <v>2.282</v>
      </c>
      <c r="BH25" s="80">
        <v>0</v>
      </c>
      <c r="BI25" s="80">
        <v>4.2439999999999998</v>
      </c>
      <c r="BJ25" s="80">
        <v>0</v>
      </c>
      <c r="BK25" s="80">
        <v>0</v>
      </c>
      <c r="BL25" s="80">
        <v>4.4489999999999998</v>
      </c>
      <c r="BM25" s="80">
        <v>119.67400000000001</v>
      </c>
      <c r="BN25" s="80">
        <v>0</v>
      </c>
      <c r="BO25" s="80">
        <v>9.6159999999999997</v>
      </c>
      <c r="BP25" s="80">
        <v>0</v>
      </c>
      <c r="BQ25" s="80">
        <v>2.8889999999999998</v>
      </c>
      <c r="BR25" s="80">
        <v>0</v>
      </c>
      <c r="BS25" s="80">
        <v>2.2040000000000002</v>
      </c>
      <c r="BT25" s="80">
        <v>0</v>
      </c>
      <c r="BU25" s="80">
        <v>4.6100000000000003</v>
      </c>
      <c r="BV25" s="80">
        <v>18.263000000000002</v>
      </c>
      <c r="BW25" s="80">
        <v>2.67</v>
      </c>
      <c r="BX25" s="80">
        <v>8.6999999999999993</v>
      </c>
      <c r="BY25" s="80">
        <v>0</v>
      </c>
      <c r="BZ25" s="80">
        <v>73.867999999999995</v>
      </c>
      <c r="CA25" s="80">
        <v>0</v>
      </c>
      <c r="CB25" s="80">
        <v>68.012</v>
      </c>
      <c r="CC25" s="80">
        <v>0</v>
      </c>
      <c r="CD25" s="80">
        <v>0</v>
      </c>
      <c r="CE25" s="80">
        <v>0</v>
      </c>
      <c r="CF25" s="80">
        <v>5.5330000000000004</v>
      </c>
      <c r="CG25" s="80">
        <v>2.843</v>
      </c>
      <c r="CH25" s="80">
        <v>0</v>
      </c>
      <c r="CI25" s="80">
        <v>26.722999999999999</v>
      </c>
      <c r="CJ25" s="80">
        <v>0</v>
      </c>
      <c r="CK25" s="80">
        <v>24.38</v>
      </c>
      <c r="CL25" s="80">
        <v>82.337000000000003</v>
      </c>
      <c r="CM25" s="80">
        <v>21.338000000000001</v>
      </c>
      <c r="CN25" s="80">
        <v>142.63</v>
      </c>
      <c r="CO25" s="80">
        <v>0</v>
      </c>
      <c r="CP25" s="80">
        <v>5.4669999999999996</v>
      </c>
      <c r="CQ25" s="80">
        <v>3.234</v>
      </c>
      <c r="CR25" s="80">
        <v>0</v>
      </c>
      <c r="CS25" s="80">
        <v>798.56899999999996</v>
      </c>
      <c r="CT25" s="80">
        <v>0</v>
      </c>
      <c r="CU25" s="80">
        <v>0</v>
      </c>
      <c r="CV25" s="80">
        <v>0</v>
      </c>
      <c r="CW25" s="80">
        <v>0</v>
      </c>
      <c r="CX25" s="80">
        <v>0</v>
      </c>
      <c r="CY25" s="80">
        <v>0</v>
      </c>
      <c r="CZ25" s="80">
        <v>0</v>
      </c>
      <c r="DA25" s="80">
        <v>0</v>
      </c>
      <c r="DB25" s="80">
        <v>51.109000000000002</v>
      </c>
      <c r="DC25" s="80">
        <v>8.4749999999999996</v>
      </c>
      <c r="DD25" s="80">
        <v>0</v>
      </c>
      <c r="DE25" s="80">
        <v>0</v>
      </c>
      <c r="DF25" s="80">
        <v>0</v>
      </c>
      <c r="DG25" s="80">
        <v>3.1640000000000001</v>
      </c>
      <c r="DH25" s="80">
        <v>0</v>
      </c>
      <c r="DI25" s="80">
        <v>0</v>
      </c>
      <c r="DJ25" s="80">
        <v>1.2669999999999999</v>
      </c>
      <c r="DK25" s="80">
        <v>0</v>
      </c>
      <c r="DL25" s="80">
        <v>0</v>
      </c>
      <c r="DM25" s="80">
        <v>0</v>
      </c>
      <c r="DN25" s="80">
        <v>0</v>
      </c>
      <c r="DO25" s="80">
        <v>26.516999999999999</v>
      </c>
      <c r="DP25" s="80">
        <v>4.1550000000000002</v>
      </c>
      <c r="DQ25" s="80">
        <v>0</v>
      </c>
      <c r="DR25" s="80">
        <v>0</v>
      </c>
      <c r="DS25" s="80">
        <v>659.53399999999999</v>
      </c>
      <c r="DT25" s="80">
        <v>90.864000000000004</v>
      </c>
      <c r="DU25" s="80">
        <v>24.771000000000001</v>
      </c>
      <c r="DV25" s="80">
        <v>0</v>
      </c>
      <c r="DW25" s="80">
        <v>5.952</v>
      </c>
      <c r="DX25" s="80">
        <v>562.54</v>
      </c>
      <c r="DY25" s="80">
        <v>413.6</v>
      </c>
      <c r="DZ25" s="80">
        <v>294.92700000000002</v>
      </c>
      <c r="EA25" s="80">
        <v>33.594000000000001</v>
      </c>
      <c r="EB25" s="80">
        <v>229.81100000000001</v>
      </c>
      <c r="EC25" s="80">
        <v>29.859000000000002</v>
      </c>
      <c r="ED25" s="80">
        <v>0</v>
      </c>
      <c r="EE25" s="80">
        <v>3833.3139999999999</v>
      </c>
      <c r="EF25" s="80">
        <v>435.44499999999999</v>
      </c>
      <c r="EG25" s="80">
        <v>243.62</v>
      </c>
      <c r="EH25" s="80">
        <v>108.371</v>
      </c>
      <c r="EI25" s="80">
        <v>58.692</v>
      </c>
      <c r="EJ25" s="80">
        <v>35.098999999999997</v>
      </c>
      <c r="EK25" s="80">
        <v>18.114999999999998</v>
      </c>
      <c r="EL25" s="80">
        <v>148.066</v>
      </c>
      <c r="EM25" s="80">
        <v>137.27099999999999</v>
      </c>
      <c r="EN25" s="80">
        <v>6.992</v>
      </c>
      <c r="EO25" s="80">
        <v>383.87400000000002</v>
      </c>
      <c r="EP25" s="80">
        <v>53.667000000000002</v>
      </c>
      <c r="EQ25" s="80">
        <v>5.4989999999999997</v>
      </c>
      <c r="ER25" s="80">
        <v>0</v>
      </c>
      <c r="ES25" s="80">
        <v>0</v>
      </c>
      <c r="ET25" s="80">
        <v>474.05200000000002</v>
      </c>
      <c r="EU25" s="80">
        <v>59.27</v>
      </c>
      <c r="EV25" s="80">
        <v>3.2280000000000002</v>
      </c>
      <c r="EW25" s="80">
        <v>28.79</v>
      </c>
      <c r="EX25" s="80">
        <v>0</v>
      </c>
      <c r="EY25" s="80">
        <v>0</v>
      </c>
      <c r="EZ25" s="80">
        <v>0</v>
      </c>
      <c r="FA25" s="80">
        <v>0</v>
      </c>
      <c r="FB25" s="80">
        <v>0</v>
      </c>
      <c r="FC25" s="80">
        <v>0</v>
      </c>
      <c r="FD25" s="80">
        <v>0</v>
      </c>
      <c r="FE25" s="80">
        <v>11.923</v>
      </c>
      <c r="FF25" s="80">
        <v>1.319</v>
      </c>
      <c r="FG25" s="80">
        <v>3.286</v>
      </c>
      <c r="FH25" s="80">
        <v>2.282</v>
      </c>
      <c r="FI25" s="80">
        <v>0</v>
      </c>
      <c r="FJ25" s="80">
        <v>4.2439999999999998</v>
      </c>
      <c r="FK25" s="80">
        <v>0</v>
      </c>
      <c r="FL25" s="80">
        <v>0</v>
      </c>
      <c r="FM25" s="80">
        <v>4.4489999999999998</v>
      </c>
      <c r="FN25" s="80">
        <v>119.67400000000001</v>
      </c>
      <c r="FO25" s="80">
        <v>0</v>
      </c>
      <c r="FP25" s="80">
        <v>9.6159999999999997</v>
      </c>
      <c r="FQ25" s="80">
        <v>0</v>
      </c>
      <c r="FR25" s="80">
        <v>2.8889999999999998</v>
      </c>
      <c r="FS25" s="80">
        <v>0</v>
      </c>
      <c r="FT25" s="80">
        <v>2.2040000000000002</v>
      </c>
      <c r="FU25" s="80">
        <v>0</v>
      </c>
      <c r="FV25" s="80">
        <v>4.6100000000000003</v>
      </c>
      <c r="FW25" s="80">
        <v>18.263000000000002</v>
      </c>
      <c r="FX25" s="80">
        <v>2.67</v>
      </c>
      <c r="FY25" s="80">
        <v>8.6999999999999993</v>
      </c>
      <c r="FZ25" s="80">
        <v>0</v>
      </c>
      <c r="GA25" s="80">
        <v>73.867999999999995</v>
      </c>
      <c r="GB25" s="80">
        <v>0</v>
      </c>
      <c r="GC25" s="80">
        <v>68.012</v>
      </c>
      <c r="GD25" s="80">
        <v>0</v>
      </c>
      <c r="GE25" s="80">
        <v>0</v>
      </c>
      <c r="GF25" s="80">
        <v>0</v>
      </c>
      <c r="GG25" s="80">
        <v>5.5330000000000004</v>
      </c>
      <c r="GH25" s="80">
        <v>2.843</v>
      </c>
      <c r="GI25" s="80">
        <v>0</v>
      </c>
      <c r="GJ25" s="80">
        <v>26.722999999999999</v>
      </c>
      <c r="GK25" s="80">
        <v>0</v>
      </c>
      <c r="GL25" s="80">
        <v>24.38</v>
      </c>
      <c r="GM25" s="80">
        <v>82.337000000000003</v>
      </c>
      <c r="GN25" s="80">
        <v>21.338000000000001</v>
      </c>
      <c r="GO25" s="80">
        <v>142.63</v>
      </c>
      <c r="GP25" s="80">
        <v>0</v>
      </c>
      <c r="GQ25" s="80">
        <v>5.4669999999999996</v>
      </c>
      <c r="GR25" s="80">
        <v>3.234</v>
      </c>
      <c r="GS25" s="80">
        <v>0</v>
      </c>
      <c r="GT25" s="80">
        <v>798.56899999999996</v>
      </c>
      <c r="GU25" s="80">
        <v>0</v>
      </c>
      <c r="GV25" s="80">
        <v>0</v>
      </c>
      <c r="GW25" s="80">
        <v>0</v>
      </c>
      <c r="GX25" s="80">
        <v>0</v>
      </c>
      <c r="GY25" s="80">
        <v>0</v>
      </c>
      <c r="GZ25" s="80">
        <v>0</v>
      </c>
      <c r="HA25" s="80">
        <v>0</v>
      </c>
      <c r="HB25" s="80">
        <v>0</v>
      </c>
      <c r="HC25" s="80">
        <v>51.109000000000002</v>
      </c>
      <c r="HD25" s="80">
        <v>8.4749999999999996</v>
      </c>
      <c r="HE25" s="80">
        <v>0</v>
      </c>
      <c r="HF25" s="80">
        <v>4.431</v>
      </c>
      <c r="HG25" s="80">
        <v>0</v>
      </c>
      <c r="HH25" s="80">
        <v>0</v>
      </c>
      <c r="HI25" s="80">
        <v>26.516999999999999</v>
      </c>
      <c r="HJ25" s="80">
        <v>4.1550000000000002</v>
      </c>
      <c r="HK25" s="80">
        <v>7807.9780000000001</v>
      </c>
      <c r="HL25" s="80">
        <v>479.55099999999999</v>
      </c>
      <c r="HM25" s="80">
        <v>91.287999999999997</v>
      </c>
      <c r="HN25" s="80">
        <v>16.527999999999999</v>
      </c>
      <c r="HO25" s="80">
        <v>143.154</v>
      </c>
      <c r="HP25" s="80">
        <v>36.447000000000003</v>
      </c>
      <c r="HQ25" s="80">
        <v>73.867999999999995</v>
      </c>
      <c r="HR25" s="80">
        <v>68.012</v>
      </c>
      <c r="HS25" s="80">
        <v>8.3759999999999994</v>
      </c>
      <c r="HT25" s="80">
        <v>51.103000000000002</v>
      </c>
      <c r="HU25" s="80">
        <v>103.675</v>
      </c>
      <c r="HV25" s="80">
        <v>148.09700000000001</v>
      </c>
      <c r="HW25" s="80">
        <v>3.234</v>
      </c>
      <c r="HX25" s="80">
        <v>798.56899999999996</v>
      </c>
      <c r="HY25" s="80">
        <v>59.584000000000003</v>
      </c>
      <c r="HZ25" s="80">
        <v>0</v>
      </c>
      <c r="IA25" s="80">
        <v>4.431</v>
      </c>
      <c r="IB25" s="80">
        <v>0</v>
      </c>
      <c r="IC25" s="80">
        <v>0</v>
      </c>
      <c r="ID25" s="80">
        <v>26.516999999999999</v>
      </c>
      <c r="IE25" s="80">
        <v>4.1550000000000002</v>
      </c>
      <c r="IF25" s="80">
        <v>7807.9780000000001</v>
      </c>
      <c r="IG25" s="80">
        <v>483.98200000000003</v>
      </c>
      <c r="IH25" s="80">
        <v>91.287999999999997</v>
      </c>
      <c r="II25" s="80">
        <v>16.527999999999999</v>
      </c>
      <c r="IJ25" s="80">
        <v>143.154</v>
      </c>
      <c r="IK25" s="80">
        <v>36.447000000000003</v>
      </c>
      <c r="IL25" s="80">
        <v>73.867999999999995</v>
      </c>
      <c r="IM25" s="80">
        <v>68.012</v>
      </c>
      <c r="IN25" s="80">
        <v>8.3759999999999994</v>
      </c>
      <c r="IO25" s="80">
        <v>51.103000000000002</v>
      </c>
      <c r="IP25" s="80">
        <v>103.675</v>
      </c>
      <c r="IQ25" s="80">
        <v>148.09700000000001</v>
      </c>
      <c r="IR25" s="80">
        <v>3.234</v>
      </c>
      <c r="IS25" s="80">
        <v>798.56899999999996</v>
      </c>
      <c r="IT25" s="80">
        <v>59.584000000000003</v>
      </c>
      <c r="IU25" s="80">
        <v>0</v>
      </c>
      <c r="IV25" s="81">
        <v>0</v>
      </c>
      <c r="IW25" s="78">
        <v>0</v>
      </c>
      <c r="IX25" s="78">
        <v>0</v>
      </c>
      <c r="IY25" s="78">
        <v>0</v>
      </c>
      <c r="IZ25" s="78">
        <v>0</v>
      </c>
      <c r="JA25" s="78">
        <v>5</v>
      </c>
      <c r="JB25" s="78">
        <v>1</v>
      </c>
      <c r="JC25" s="78">
        <v>0</v>
      </c>
      <c r="JD25" s="78">
        <v>0</v>
      </c>
      <c r="JE25" s="78">
        <v>90</v>
      </c>
      <c r="JF25" s="78">
        <v>10</v>
      </c>
      <c r="JG25" s="78">
        <v>4</v>
      </c>
      <c r="JH25" s="78">
        <v>0</v>
      </c>
      <c r="JI25" s="78">
        <v>1</v>
      </c>
      <c r="JJ25" s="78">
        <v>21</v>
      </c>
      <c r="JK25" s="78">
        <v>45</v>
      </c>
      <c r="JL25" s="78">
        <v>45</v>
      </c>
      <c r="JM25" s="78">
        <v>8</v>
      </c>
      <c r="JN25" s="78">
        <v>33</v>
      </c>
      <c r="JO25" s="78">
        <v>6</v>
      </c>
      <c r="JP25" s="78">
        <v>0</v>
      </c>
      <c r="JQ25" s="78">
        <v>16</v>
      </c>
      <c r="JR25" s="78">
        <v>15</v>
      </c>
      <c r="JS25" s="78">
        <v>18</v>
      </c>
      <c r="JT25" s="78">
        <v>14</v>
      </c>
      <c r="JU25" s="78">
        <v>5</v>
      </c>
      <c r="JV25" s="78">
        <v>3</v>
      </c>
      <c r="JW25" s="78">
        <v>4</v>
      </c>
      <c r="JX25" s="78">
        <v>12</v>
      </c>
      <c r="JY25" s="78">
        <v>13</v>
      </c>
      <c r="JZ25" s="78">
        <v>2</v>
      </c>
      <c r="KA25" s="78">
        <v>46</v>
      </c>
      <c r="KB25" s="78">
        <v>4</v>
      </c>
      <c r="KC25" s="78">
        <v>2</v>
      </c>
      <c r="KD25" s="78">
        <v>0</v>
      </c>
      <c r="KE25" s="78">
        <v>1</v>
      </c>
      <c r="KF25" s="78">
        <v>17</v>
      </c>
      <c r="KG25" s="78">
        <v>7</v>
      </c>
      <c r="KH25" s="78">
        <v>1</v>
      </c>
      <c r="KI25" s="78">
        <v>6</v>
      </c>
      <c r="KJ25" s="78">
        <v>0</v>
      </c>
      <c r="KK25" s="78">
        <v>0</v>
      </c>
      <c r="KL25" s="78">
        <v>0</v>
      </c>
      <c r="KM25" s="78">
        <v>0</v>
      </c>
      <c r="KN25" s="78">
        <v>0</v>
      </c>
      <c r="KO25" s="78">
        <v>0</v>
      </c>
      <c r="KP25" s="78">
        <v>0</v>
      </c>
      <c r="KQ25" s="78">
        <v>4</v>
      </c>
      <c r="KR25" s="78">
        <v>1</v>
      </c>
      <c r="KS25" s="78">
        <v>1</v>
      </c>
      <c r="KT25" s="78">
        <v>1</v>
      </c>
      <c r="KU25" s="78">
        <v>0</v>
      </c>
      <c r="KV25" s="78">
        <v>1</v>
      </c>
      <c r="KW25" s="78">
        <v>0</v>
      </c>
      <c r="KX25" s="78">
        <v>0</v>
      </c>
      <c r="KY25" s="78">
        <v>1</v>
      </c>
      <c r="KZ25" s="78">
        <v>33</v>
      </c>
      <c r="LA25" s="78">
        <v>0</v>
      </c>
      <c r="LB25" s="78">
        <v>3</v>
      </c>
      <c r="LC25" s="78">
        <v>0</v>
      </c>
      <c r="LD25" s="78">
        <v>1</v>
      </c>
      <c r="LE25" s="78">
        <v>0</v>
      </c>
      <c r="LF25" s="78">
        <v>1</v>
      </c>
      <c r="LG25" s="78">
        <v>0</v>
      </c>
      <c r="LH25" s="78">
        <v>1</v>
      </c>
      <c r="LI25" s="78">
        <v>3</v>
      </c>
      <c r="LJ25" s="78">
        <v>1</v>
      </c>
      <c r="LK25" s="78">
        <v>2</v>
      </c>
      <c r="LL25" s="78">
        <v>0</v>
      </c>
      <c r="LM25" s="78">
        <v>18</v>
      </c>
      <c r="LN25" s="78">
        <v>0</v>
      </c>
      <c r="LO25" s="78">
        <v>1</v>
      </c>
      <c r="LP25" s="78">
        <v>0</v>
      </c>
      <c r="LQ25" s="78">
        <v>0</v>
      </c>
      <c r="LR25" s="78">
        <v>0</v>
      </c>
      <c r="LS25" s="78">
        <v>2</v>
      </c>
      <c r="LT25" s="78">
        <v>1</v>
      </c>
      <c r="LU25" s="78">
        <v>0</v>
      </c>
      <c r="LV25" s="78">
        <v>6</v>
      </c>
      <c r="LW25" s="78">
        <v>0</v>
      </c>
      <c r="LX25" s="78">
        <v>6</v>
      </c>
      <c r="LY25" s="78">
        <v>14</v>
      </c>
      <c r="LZ25" s="78">
        <v>1</v>
      </c>
      <c r="MA25" s="78">
        <v>25</v>
      </c>
      <c r="MB25" s="78">
        <v>0</v>
      </c>
      <c r="MC25" s="78">
        <v>1</v>
      </c>
      <c r="MD25" s="78">
        <v>1</v>
      </c>
      <c r="ME25" s="78">
        <v>0</v>
      </c>
      <c r="MF25" s="78">
        <v>28</v>
      </c>
      <c r="MG25" s="78">
        <v>0</v>
      </c>
      <c r="MH25" s="78">
        <v>0</v>
      </c>
      <c r="MI25" s="78">
        <v>0</v>
      </c>
      <c r="MJ25" s="78">
        <v>0</v>
      </c>
      <c r="MK25" s="78">
        <v>0</v>
      </c>
      <c r="ML25" s="78">
        <v>0</v>
      </c>
      <c r="MM25" s="78">
        <v>0</v>
      </c>
      <c r="MN25" s="78">
        <v>0</v>
      </c>
      <c r="MO25" s="78">
        <v>7</v>
      </c>
      <c r="MP25" s="78">
        <v>2</v>
      </c>
      <c r="MQ25" s="78">
        <v>0</v>
      </c>
      <c r="MR25" s="78">
        <v>0</v>
      </c>
      <c r="MS25" s="78">
        <v>0</v>
      </c>
      <c r="MT25" s="78">
        <v>1</v>
      </c>
      <c r="MU25" s="78">
        <v>0</v>
      </c>
      <c r="MV25" s="78">
        <v>0</v>
      </c>
      <c r="MW25" s="78">
        <v>1</v>
      </c>
      <c r="MX25" s="78">
        <v>0</v>
      </c>
      <c r="MY25" s="78">
        <v>0</v>
      </c>
      <c r="MZ25" s="78">
        <v>0</v>
      </c>
      <c r="NA25" s="78">
        <v>0</v>
      </c>
      <c r="NB25" s="78">
        <v>5</v>
      </c>
      <c r="NC25" s="78">
        <v>1</v>
      </c>
      <c r="ND25" s="78">
        <v>0</v>
      </c>
      <c r="NE25" s="78">
        <v>0</v>
      </c>
      <c r="NF25" s="78">
        <v>90</v>
      </c>
      <c r="NG25" s="78">
        <v>10</v>
      </c>
      <c r="NH25" s="78">
        <v>4</v>
      </c>
      <c r="NI25" s="78">
        <v>0</v>
      </c>
      <c r="NJ25" s="78">
        <v>1</v>
      </c>
      <c r="NK25" s="78">
        <v>21</v>
      </c>
      <c r="NL25" s="78">
        <v>45</v>
      </c>
      <c r="NM25" s="78">
        <v>45</v>
      </c>
      <c r="NN25" s="78">
        <v>8</v>
      </c>
      <c r="NO25" s="78">
        <v>33</v>
      </c>
      <c r="NP25" s="78">
        <v>6</v>
      </c>
      <c r="NQ25" s="78">
        <v>0</v>
      </c>
      <c r="NR25" s="78">
        <v>16</v>
      </c>
      <c r="NS25" s="78">
        <v>15</v>
      </c>
      <c r="NT25" s="78">
        <v>18</v>
      </c>
      <c r="NU25" s="78">
        <v>14</v>
      </c>
      <c r="NV25" s="78">
        <v>5</v>
      </c>
      <c r="NW25" s="78">
        <v>3</v>
      </c>
      <c r="NX25" s="78">
        <v>4</v>
      </c>
      <c r="NY25" s="78">
        <v>12</v>
      </c>
      <c r="NZ25" s="78">
        <v>13</v>
      </c>
      <c r="OA25" s="78">
        <v>2</v>
      </c>
      <c r="OB25" s="78">
        <v>46</v>
      </c>
      <c r="OC25" s="78">
        <v>4</v>
      </c>
      <c r="OD25" s="78">
        <v>1</v>
      </c>
      <c r="OE25" s="78">
        <v>0</v>
      </c>
      <c r="OF25" s="78">
        <v>0</v>
      </c>
      <c r="OG25" s="78">
        <v>17</v>
      </c>
      <c r="OH25" s="78">
        <v>7</v>
      </c>
      <c r="OI25" s="78">
        <v>1</v>
      </c>
      <c r="OJ25" s="78">
        <v>6</v>
      </c>
      <c r="OK25" s="78">
        <v>0</v>
      </c>
      <c r="OL25" s="78">
        <v>0</v>
      </c>
      <c r="OM25" s="78">
        <v>0</v>
      </c>
      <c r="ON25" s="78">
        <v>0</v>
      </c>
      <c r="OO25" s="78">
        <v>0</v>
      </c>
      <c r="OP25" s="78">
        <v>0</v>
      </c>
      <c r="OQ25" s="78">
        <v>0</v>
      </c>
      <c r="OR25" s="78">
        <v>4</v>
      </c>
      <c r="OS25" s="78">
        <v>1</v>
      </c>
      <c r="OT25" s="78">
        <v>1</v>
      </c>
      <c r="OU25" s="78">
        <v>1</v>
      </c>
      <c r="OV25" s="78">
        <v>0</v>
      </c>
      <c r="OW25" s="78">
        <v>1</v>
      </c>
      <c r="OX25" s="78">
        <v>0</v>
      </c>
      <c r="OY25" s="78">
        <v>0</v>
      </c>
      <c r="OZ25" s="78">
        <v>1</v>
      </c>
      <c r="PA25" s="78">
        <v>33</v>
      </c>
      <c r="PB25" s="78">
        <v>0</v>
      </c>
      <c r="PC25" s="78">
        <v>3</v>
      </c>
      <c r="PD25" s="78">
        <v>0</v>
      </c>
      <c r="PE25" s="78">
        <v>1</v>
      </c>
      <c r="PF25" s="78">
        <v>0</v>
      </c>
      <c r="PG25" s="78">
        <v>1</v>
      </c>
      <c r="PH25" s="78">
        <v>0</v>
      </c>
      <c r="PI25" s="78">
        <v>1</v>
      </c>
      <c r="PJ25" s="78">
        <v>3</v>
      </c>
      <c r="PK25" s="78">
        <v>1</v>
      </c>
      <c r="PL25" s="78">
        <v>2</v>
      </c>
      <c r="PM25" s="78">
        <v>0</v>
      </c>
      <c r="PN25" s="78">
        <v>18</v>
      </c>
      <c r="PO25" s="78">
        <v>0</v>
      </c>
      <c r="PP25" s="78">
        <v>1</v>
      </c>
      <c r="PQ25" s="78">
        <v>0</v>
      </c>
      <c r="PR25" s="78">
        <v>0</v>
      </c>
      <c r="PS25" s="78">
        <v>0</v>
      </c>
      <c r="PT25" s="78">
        <v>2</v>
      </c>
      <c r="PU25" s="78">
        <v>1</v>
      </c>
      <c r="PV25" s="78">
        <v>0</v>
      </c>
      <c r="PW25" s="78">
        <v>6</v>
      </c>
      <c r="PX25" s="78">
        <v>0</v>
      </c>
      <c r="PY25" s="78">
        <v>6</v>
      </c>
      <c r="PZ25" s="78">
        <v>14</v>
      </c>
      <c r="QA25" s="78">
        <v>1</v>
      </c>
      <c r="QB25" s="78">
        <v>25</v>
      </c>
      <c r="QC25" s="78">
        <v>0</v>
      </c>
      <c r="QD25" s="78">
        <v>1</v>
      </c>
      <c r="QE25" s="78">
        <v>1</v>
      </c>
      <c r="QF25" s="78">
        <v>0</v>
      </c>
      <c r="QG25" s="78">
        <v>28</v>
      </c>
      <c r="QH25" s="78">
        <v>0</v>
      </c>
      <c r="QI25" s="78">
        <v>0</v>
      </c>
      <c r="QJ25" s="78">
        <v>0</v>
      </c>
      <c r="QK25" s="78">
        <v>0</v>
      </c>
      <c r="QL25" s="78">
        <v>0</v>
      </c>
      <c r="QM25" s="78">
        <v>0</v>
      </c>
      <c r="QN25" s="78">
        <v>0</v>
      </c>
      <c r="QO25" s="78">
        <v>0</v>
      </c>
      <c r="QP25" s="78">
        <v>7</v>
      </c>
      <c r="QQ25" s="78">
        <v>2</v>
      </c>
      <c r="QR25" s="78">
        <v>0</v>
      </c>
      <c r="QS25" s="78">
        <v>2</v>
      </c>
      <c r="QT25" s="78">
        <v>0</v>
      </c>
      <c r="QU25" s="78">
        <v>0</v>
      </c>
      <c r="QV25" s="78">
        <v>5</v>
      </c>
      <c r="QW25" s="78">
        <v>1</v>
      </c>
      <c r="QX25" s="78">
        <v>415</v>
      </c>
      <c r="QY25" s="78">
        <v>18</v>
      </c>
      <c r="QZ25" s="78">
        <v>14</v>
      </c>
      <c r="RA25" s="78">
        <v>6</v>
      </c>
      <c r="RB25" s="78">
        <v>40</v>
      </c>
      <c r="RC25" s="78">
        <v>8</v>
      </c>
      <c r="RD25" s="78">
        <v>18</v>
      </c>
      <c r="RE25" s="78">
        <v>1</v>
      </c>
      <c r="RF25" s="78">
        <v>3</v>
      </c>
      <c r="RG25" s="78">
        <v>12</v>
      </c>
      <c r="RH25" s="78">
        <v>15</v>
      </c>
      <c r="RI25" s="78">
        <v>26</v>
      </c>
      <c r="RJ25" s="78">
        <v>1</v>
      </c>
      <c r="RK25" s="78">
        <v>28</v>
      </c>
      <c r="RL25" s="78">
        <v>9</v>
      </c>
      <c r="RM25" s="78">
        <v>0</v>
      </c>
      <c r="RN25" s="78">
        <v>2</v>
      </c>
      <c r="RO25" s="78">
        <v>0</v>
      </c>
      <c r="RP25" s="78">
        <v>0</v>
      </c>
      <c r="RQ25" s="78">
        <v>5</v>
      </c>
      <c r="RR25" s="78">
        <v>1</v>
      </c>
      <c r="RS25" s="78">
        <v>415</v>
      </c>
      <c r="RT25" s="78">
        <v>20</v>
      </c>
      <c r="RU25" s="78">
        <v>14</v>
      </c>
      <c r="RV25" s="78">
        <v>6</v>
      </c>
      <c r="RW25" s="78">
        <v>40</v>
      </c>
      <c r="RX25" s="78">
        <v>8</v>
      </c>
      <c r="RY25" s="78">
        <v>18</v>
      </c>
      <c r="RZ25" s="78">
        <v>1</v>
      </c>
      <c r="SA25" s="78">
        <v>3</v>
      </c>
      <c r="SB25" s="78">
        <v>12</v>
      </c>
      <c r="SC25" s="78">
        <v>15</v>
      </c>
      <c r="SD25" s="78">
        <v>26</v>
      </c>
      <c r="SE25" s="78">
        <v>1</v>
      </c>
      <c r="SF25" s="78">
        <v>28</v>
      </c>
      <c r="SG25" s="78">
        <v>9</v>
      </c>
      <c r="SH25" s="78">
        <v>0</v>
      </c>
    </row>
    <row r="26" spans="1:502">
      <c r="A26" s="17" t="s">
        <v>1839</v>
      </c>
      <c r="B26" s="77">
        <v>18</v>
      </c>
      <c r="C26" s="77">
        <v>18</v>
      </c>
      <c r="D26" s="77">
        <v>1</v>
      </c>
      <c r="E26" s="77">
        <v>2021</v>
      </c>
      <c r="F26" s="77" t="s">
        <v>161</v>
      </c>
      <c r="G26" s="1017" t="s">
        <v>1577</v>
      </c>
      <c r="H26" s="77" t="s">
        <v>1578</v>
      </c>
      <c r="I26" s="1018"/>
      <c r="J26" s="80">
        <v>0</v>
      </c>
      <c r="K26" s="80">
        <v>0</v>
      </c>
      <c r="L26" s="80">
        <v>0</v>
      </c>
      <c r="M26" s="80">
        <v>0</v>
      </c>
      <c r="N26" s="80">
        <v>25.585000000000001</v>
      </c>
      <c r="O26" s="80">
        <v>3.75</v>
      </c>
      <c r="P26" s="80">
        <v>0</v>
      </c>
      <c r="Q26" s="80">
        <v>0</v>
      </c>
      <c r="R26" s="80">
        <v>688.77099999999996</v>
      </c>
      <c r="S26" s="80">
        <v>87.765000000000001</v>
      </c>
      <c r="T26" s="80">
        <v>26.225999999999999</v>
      </c>
      <c r="U26" s="80">
        <v>0</v>
      </c>
      <c r="V26" s="80">
        <v>5.8849999999999998</v>
      </c>
      <c r="W26" s="80">
        <v>600.83199999999999</v>
      </c>
      <c r="X26" s="80">
        <v>380.09399999999999</v>
      </c>
      <c r="Y26" s="80">
        <v>315.315</v>
      </c>
      <c r="Z26" s="80">
        <v>41.015000000000001</v>
      </c>
      <c r="AA26" s="80">
        <v>227.36600000000001</v>
      </c>
      <c r="AB26" s="80">
        <v>31.577000000000002</v>
      </c>
      <c r="AC26" s="80">
        <v>0</v>
      </c>
      <c r="AD26" s="80">
        <v>3731.9110000000001</v>
      </c>
      <c r="AE26" s="80">
        <v>465.91300000000001</v>
      </c>
      <c r="AF26" s="80">
        <v>253.13200000000001</v>
      </c>
      <c r="AG26" s="80">
        <v>107.916</v>
      </c>
      <c r="AH26" s="80">
        <v>64.533000000000001</v>
      </c>
      <c r="AI26" s="80">
        <v>33.848999999999997</v>
      </c>
      <c r="AJ26" s="80">
        <v>16.114000000000001</v>
      </c>
      <c r="AK26" s="80">
        <v>142.66399999999999</v>
      </c>
      <c r="AL26" s="80">
        <v>135.45099999999999</v>
      </c>
      <c r="AM26" s="80">
        <v>6.77</v>
      </c>
      <c r="AN26" s="80">
        <v>380.88600000000002</v>
      </c>
      <c r="AO26" s="80">
        <v>54.886000000000003</v>
      </c>
      <c r="AP26" s="80">
        <v>13.484</v>
      </c>
      <c r="AQ26" s="80">
        <v>0</v>
      </c>
      <c r="AR26" s="80">
        <v>2.2799999999999998</v>
      </c>
      <c r="AS26" s="80">
        <v>457.47</v>
      </c>
      <c r="AT26" s="80">
        <v>63.527999999999999</v>
      </c>
      <c r="AU26" s="80">
        <v>3.1760000000000002</v>
      </c>
      <c r="AV26" s="80">
        <v>29.640999999999998</v>
      </c>
      <c r="AW26" s="80">
        <v>0</v>
      </c>
      <c r="AX26" s="80">
        <v>2.7269999999999999</v>
      </c>
      <c r="AY26" s="80">
        <v>0</v>
      </c>
      <c r="AZ26" s="80">
        <v>0</v>
      </c>
      <c r="BA26" s="80">
        <v>6.8070000000000004</v>
      </c>
      <c r="BB26" s="80">
        <v>0</v>
      </c>
      <c r="BC26" s="80">
        <v>0</v>
      </c>
      <c r="BD26" s="80">
        <v>23.706</v>
      </c>
      <c r="BE26" s="80">
        <v>0.69</v>
      </c>
      <c r="BF26" s="80">
        <v>3.7530000000000001</v>
      </c>
      <c r="BG26" s="80">
        <v>0</v>
      </c>
      <c r="BH26" s="80">
        <v>0</v>
      </c>
      <c r="BI26" s="80">
        <v>4.8040000000000003</v>
      </c>
      <c r="BJ26" s="80">
        <v>0</v>
      </c>
      <c r="BK26" s="80">
        <v>0</v>
      </c>
      <c r="BL26" s="80">
        <v>4.2080000000000002</v>
      </c>
      <c r="BM26" s="80">
        <v>126.43899999999999</v>
      </c>
      <c r="BN26" s="80">
        <v>0</v>
      </c>
      <c r="BO26" s="80">
        <v>9.7949999999999999</v>
      </c>
      <c r="BP26" s="80">
        <v>0</v>
      </c>
      <c r="BQ26" s="80">
        <v>0</v>
      </c>
      <c r="BR26" s="80">
        <v>0</v>
      </c>
      <c r="BS26" s="80">
        <v>3.3759999999999999</v>
      </c>
      <c r="BT26" s="80">
        <v>0</v>
      </c>
      <c r="BU26" s="80">
        <v>4.4969999999999999</v>
      </c>
      <c r="BV26" s="80">
        <v>19.172999999999998</v>
      </c>
      <c r="BW26" s="80">
        <v>2.3530000000000002</v>
      </c>
      <c r="BX26" s="80">
        <v>7.7510000000000003</v>
      </c>
      <c r="BY26" s="80">
        <v>0</v>
      </c>
      <c r="BZ26" s="80">
        <v>77.506</v>
      </c>
      <c r="CA26" s="80">
        <v>0</v>
      </c>
      <c r="CB26" s="80">
        <v>75.33</v>
      </c>
      <c r="CC26" s="80">
        <v>0</v>
      </c>
      <c r="CD26" s="80">
        <v>0</v>
      </c>
      <c r="CE26" s="80">
        <v>0</v>
      </c>
      <c r="CF26" s="80">
        <v>2.4529999999999998</v>
      </c>
      <c r="CG26" s="80">
        <v>7.7140000000000004</v>
      </c>
      <c r="CH26" s="80">
        <v>0</v>
      </c>
      <c r="CI26" s="80">
        <v>27.314</v>
      </c>
      <c r="CJ26" s="80">
        <v>0</v>
      </c>
      <c r="CK26" s="80">
        <v>30.866</v>
      </c>
      <c r="CL26" s="80">
        <v>90.558000000000007</v>
      </c>
      <c r="CM26" s="80">
        <v>11.246</v>
      </c>
      <c r="CN26" s="80">
        <v>124.32599999999999</v>
      </c>
      <c r="CO26" s="80">
        <v>0</v>
      </c>
      <c r="CP26" s="80">
        <v>4.9820000000000002</v>
      </c>
      <c r="CQ26" s="80">
        <v>4.1230000000000002</v>
      </c>
      <c r="CR26" s="80">
        <v>0</v>
      </c>
      <c r="CS26" s="80">
        <v>809.65700000000004</v>
      </c>
      <c r="CT26" s="80">
        <v>0</v>
      </c>
      <c r="CU26" s="80">
        <v>0</v>
      </c>
      <c r="CV26" s="80">
        <v>0</v>
      </c>
      <c r="CW26" s="80">
        <v>0</v>
      </c>
      <c r="CX26" s="80">
        <v>0</v>
      </c>
      <c r="CY26" s="80">
        <v>0</v>
      </c>
      <c r="CZ26" s="80">
        <v>0</v>
      </c>
      <c r="DA26" s="80">
        <v>0</v>
      </c>
      <c r="DB26" s="80">
        <v>43.994</v>
      </c>
      <c r="DC26" s="80">
        <v>13.557</v>
      </c>
      <c r="DD26" s="80">
        <v>0</v>
      </c>
      <c r="DE26" s="80">
        <v>0</v>
      </c>
      <c r="DF26" s="80">
        <v>0</v>
      </c>
      <c r="DG26" s="80">
        <v>3.2890000000000001</v>
      </c>
      <c r="DH26" s="80">
        <v>4.8339999999999996</v>
      </c>
      <c r="DI26" s="80">
        <v>0</v>
      </c>
      <c r="DJ26" s="80">
        <v>2.2799999999999998</v>
      </c>
      <c r="DK26" s="80">
        <v>0</v>
      </c>
      <c r="DL26" s="80">
        <v>0</v>
      </c>
      <c r="DM26" s="80">
        <v>0</v>
      </c>
      <c r="DN26" s="80">
        <v>0</v>
      </c>
      <c r="DO26" s="80">
        <v>25.585000000000001</v>
      </c>
      <c r="DP26" s="80">
        <v>3.75</v>
      </c>
      <c r="DQ26" s="80">
        <v>0</v>
      </c>
      <c r="DR26" s="80">
        <v>0</v>
      </c>
      <c r="DS26" s="80">
        <v>688.77099999999996</v>
      </c>
      <c r="DT26" s="80">
        <v>87.765000000000001</v>
      </c>
      <c r="DU26" s="80">
        <v>26.225999999999999</v>
      </c>
      <c r="DV26" s="80">
        <v>0</v>
      </c>
      <c r="DW26" s="80">
        <v>5.8849999999999998</v>
      </c>
      <c r="DX26" s="80">
        <v>600.83199999999999</v>
      </c>
      <c r="DY26" s="80">
        <v>380.09399999999999</v>
      </c>
      <c r="DZ26" s="80">
        <v>315.315</v>
      </c>
      <c r="EA26" s="80">
        <v>41.015000000000001</v>
      </c>
      <c r="EB26" s="80">
        <v>227.36600000000001</v>
      </c>
      <c r="EC26" s="80">
        <v>31.577000000000002</v>
      </c>
      <c r="ED26" s="80">
        <v>0</v>
      </c>
      <c r="EE26" s="80">
        <v>3731.9110000000001</v>
      </c>
      <c r="EF26" s="80">
        <v>465.91300000000001</v>
      </c>
      <c r="EG26" s="80">
        <v>253.13200000000001</v>
      </c>
      <c r="EH26" s="80">
        <v>107.916</v>
      </c>
      <c r="EI26" s="80">
        <v>64.533000000000001</v>
      </c>
      <c r="EJ26" s="80">
        <v>33.848999999999997</v>
      </c>
      <c r="EK26" s="80">
        <v>16.114000000000001</v>
      </c>
      <c r="EL26" s="80">
        <v>142.66399999999999</v>
      </c>
      <c r="EM26" s="80">
        <v>135.45099999999999</v>
      </c>
      <c r="EN26" s="80">
        <v>6.77</v>
      </c>
      <c r="EO26" s="80">
        <v>380.88600000000002</v>
      </c>
      <c r="EP26" s="80">
        <v>54.886000000000003</v>
      </c>
      <c r="EQ26" s="80">
        <v>5.3609999999999998</v>
      </c>
      <c r="ER26" s="80">
        <v>0</v>
      </c>
      <c r="ES26" s="80">
        <v>0</v>
      </c>
      <c r="ET26" s="80">
        <v>457.47</v>
      </c>
      <c r="EU26" s="80">
        <v>63.527999999999999</v>
      </c>
      <c r="EV26" s="80">
        <v>3.1760000000000002</v>
      </c>
      <c r="EW26" s="80">
        <v>29.640999999999998</v>
      </c>
      <c r="EX26" s="80">
        <v>0</v>
      </c>
      <c r="EY26" s="80">
        <v>2.7269999999999999</v>
      </c>
      <c r="EZ26" s="80">
        <v>0</v>
      </c>
      <c r="FA26" s="80">
        <v>0</v>
      </c>
      <c r="FB26" s="80">
        <v>6.8070000000000004</v>
      </c>
      <c r="FC26" s="80">
        <v>0</v>
      </c>
      <c r="FD26" s="80">
        <v>0</v>
      </c>
      <c r="FE26" s="80">
        <v>23.706</v>
      </c>
      <c r="FF26" s="80">
        <v>0.69</v>
      </c>
      <c r="FG26" s="80">
        <v>3.7530000000000001</v>
      </c>
      <c r="FH26" s="80">
        <v>0</v>
      </c>
      <c r="FI26" s="80">
        <v>0</v>
      </c>
      <c r="FJ26" s="80">
        <v>4.8040000000000003</v>
      </c>
      <c r="FK26" s="80">
        <v>0</v>
      </c>
      <c r="FL26" s="80">
        <v>0</v>
      </c>
      <c r="FM26" s="80">
        <v>4.2080000000000002</v>
      </c>
      <c r="FN26" s="80">
        <v>126.43899999999999</v>
      </c>
      <c r="FO26" s="80">
        <v>0</v>
      </c>
      <c r="FP26" s="80">
        <v>9.7949999999999999</v>
      </c>
      <c r="FQ26" s="80">
        <v>0</v>
      </c>
      <c r="FR26" s="80">
        <v>0</v>
      </c>
      <c r="FS26" s="80">
        <v>0</v>
      </c>
      <c r="FT26" s="80">
        <v>3.3759999999999999</v>
      </c>
      <c r="FU26" s="80">
        <v>0</v>
      </c>
      <c r="FV26" s="80">
        <v>4.4969999999999999</v>
      </c>
      <c r="FW26" s="80">
        <v>19.172999999999998</v>
      </c>
      <c r="FX26" s="80">
        <v>2.3530000000000002</v>
      </c>
      <c r="FY26" s="80">
        <v>7.7510000000000003</v>
      </c>
      <c r="FZ26" s="80">
        <v>0</v>
      </c>
      <c r="GA26" s="80">
        <v>77.506</v>
      </c>
      <c r="GB26" s="80">
        <v>0</v>
      </c>
      <c r="GC26" s="80">
        <v>75.33</v>
      </c>
      <c r="GD26" s="80">
        <v>0</v>
      </c>
      <c r="GE26" s="80">
        <v>0</v>
      </c>
      <c r="GF26" s="80">
        <v>0</v>
      </c>
      <c r="GG26" s="80">
        <v>2.4529999999999998</v>
      </c>
      <c r="GH26" s="80">
        <v>7.7140000000000004</v>
      </c>
      <c r="GI26" s="80">
        <v>0</v>
      </c>
      <c r="GJ26" s="80">
        <v>27.314</v>
      </c>
      <c r="GK26" s="80">
        <v>0</v>
      </c>
      <c r="GL26" s="80">
        <v>30.866</v>
      </c>
      <c r="GM26" s="80">
        <v>90.558000000000007</v>
      </c>
      <c r="GN26" s="80">
        <v>11.246</v>
      </c>
      <c r="GO26" s="80">
        <v>124.32599999999999</v>
      </c>
      <c r="GP26" s="80">
        <v>0</v>
      </c>
      <c r="GQ26" s="80">
        <v>4.9820000000000002</v>
      </c>
      <c r="GR26" s="80">
        <v>4.1230000000000002</v>
      </c>
      <c r="GS26" s="80">
        <v>0</v>
      </c>
      <c r="GT26" s="80">
        <v>809.65700000000004</v>
      </c>
      <c r="GU26" s="80">
        <v>0</v>
      </c>
      <c r="GV26" s="80">
        <v>0</v>
      </c>
      <c r="GW26" s="80">
        <v>0</v>
      </c>
      <c r="GX26" s="80">
        <v>0</v>
      </c>
      <c r="GY26" s="80">
        <v>0</v>
      </c>
      <c r="GZ26" s="80">
        <v>0</v>
      </c>
      <c r="HA26" s="80">
        <v>0</v>
      </c>
      <c r="HB26" s="80">
        <v>0</v>
      </c>
      <c r="HC26" s="80">
        <v>43.994</v>
      </c>
      <c r="HD26" s="80">
        <v>13.557</v>
      </c>
      <c r="HE26" s="80">
        <v>0</v>
      </c>
      <c r="HF26" s="80">
        <v>10.403</v>
      </c>
      <c r="HG26" s="80">
        <v>0</v>
      </c>
      <c r="HH26" s="80">
        <v>0</v>
      </c>
      <c r="HI26" s="80">
        <v>25.585000000000001</v>
      </c>
      <c r="HJ26" s="80">
        <v>3.75</v>
      </c>
      <c r="HK26" s="80">
        <v>7798.8710000000001</v>
      </c>
      <c r="HL26" s="80">
        <v>462.83100000000002</v>
      </c>
      <c r="HM26" s="80">
        <v>99.072000000000003</v>
      </c>
      <c r="HN26" s="80">
        <v>34.956000000000003</v>
      </c>
      <c r="HO26" s="80">
        <v>145.24600000000001</v>
      </c>
      <c r="HP26" s="80">
        <v>37.15</v>
      </c>
      <c r="HQ26" s="80">
        <v>77.506</v>
      </c>
      <c r="HR26" s="80">
        <v>75.33</v>
      </c>
      <c r="HS26" s="80">
        <v>10.167</v>
      </c>
      <c r="HT26" s="80">
        <v>58.18</v>
      </c>
      <c r="HU26" s="80">
        <v>101.804</v>
      </c>
      <c r="HV26" s="80">
        <v>129.30799999999999</v>
      </c>
      <c r="HW26" s="80">
        <v>4.1230000000000002</v>
      </c>
      <c r="HX26" s="80">
        <v>809.65700000000004</v>
      </c>
      <c r="HY26" s="80">
        <v>57.551000000000002</v>
      </c>
      <c r="HZ26" s="80">
        <v>0</v>
      </c>
      <c r="IA26" s="80">
        <v>10.403</v>
      </c>
      <c r="IB26" s="80">
        <v>0</v>
      </c>
      <c r="IC26" s="80">
        <v>0</v>
      </c>
      <c r="ID26" s="80">
        <v>25.585000000000001</v>
      </c>
      <c r="IE26" s="80">
        <v>3.75</v>
      </c>
      <c r="IF26" s="80">
        <v>7798.8710000000001</v>
      </c>
      <c r="IG26" s="80">
        <v>473.23399999999998</v>
      </c>
      <c r="IH26" s="80">
        <v>99.072000000000003</v>
      </c>
      <c r="II26" s="80">
        <v>34.956000000000003</v>
      </c>
      <c r="IJ26" s="80">
        <v>145.24600000000001</v>
      </c>
      <c r="IK26" s="80">
        <v>37.15</v>
      </c>
      <c r="IL26" s="80">
        <v>77.506</v>
      </c>
      <c r="IM26" s="80">
        <v>75.33</v>
      </c>
      <c r="IN26" s="80">
        <v>10.167</v>
      </c>
      <c r="IO26" s="80">
        <v>58.18</v>
      </c>
      <c r="IP26" s="80">
        <v>101.804</v>
      </c>
      <c r="IQ26" s="80">
        <v>129.30799999999999</v>
      </c>
      <c r="IR26" s="80">
        <v>4.1230000000000002</v>
      </c>
      <c r="IS26" s="80">
        <v>809.65700000000004</v>
      </c>
      <c r="IT26" s="80">
        <v>57.551000000000002</v>
      </c>
      <c r="IU26" s="80">
        <v>0</v>
      </c>
      <c r="IV26" s="81">
        <v>0</v>
      </c>
      <c r="IW26" s="78">
        <v>0</v>
      </c>
      <c r="IX26" s="78">
        <v>0</v>
      </c>
      <c r="IY26" s="78">
        <v>0</v>
      </c>
      <c r="IZ26" s="78">
        <v>0</v>
      </c>
      <c r="JA26" s="78">
        <v>5</v>
      </c>
      <c r="JB26" s="78">
        <v>1</v>
      </c>
      <c r="JC26" s="78">
        <v>0</v>
      </c>
      <c r="JD26" s="78">
        <v>0</v>
      </c>
      <c r="JE26" s="78">
        <v>92</v>
      </c>
      <c r="JF26" s="78">
        <v>9</v>
      </c>
      <c r="JG26" s="78">
        <v>4</v>
      </c>
      <c r="JH26" s="78">
        <v>0</v>
      </c>
      <c r="JI26" s="78">
        <v>1</v>
      </c>
      <c r="JJ26" s="78">
        <v>22</v>
      </c>
      <c r="JK26" s="78">
        <v>43</v>
      </c>
      <c r="JL26" s="78">
        <v>46</v>
      </c>
      <c r="JM26" s="78">
        <v>9</v>
      </c>
      <c r="JN26" s="78">
        <v>33</v>
      </c>
      <c r="JO26" s="78">
        <v>6</v>
      </c>
      <c r="JP26" s="78">
        <v>0</v>
      </c>
      <c r="JQ26" s="78">
        <v>15</v>
      </c>
      <c r="JR26" s="78">
        <v>17</v>
      </c>
      <c r="JS26" s="78">
        <v>19</v>
      </c>
      <c r="JT26" s="78">
        <v>13</v>
      </c>
      <c r="JU26" s="78">
        <v>4</v>
      </c>
      <c r="JV26" s="78">
        <v>3</v>
      </c>
      <c r="JW26" s="78">
        <v>3</v>
      </c>
      <c r="JX26" s="78">
        <v>11</v>
      </c>
      <c r="JY26" s="78">
        <v>14</v>
      </c>
      <c r="JZ26" s="78">
        <v>2</v>
      </c>
      <c r="KA26" s="78">
        <v>48</v>
      </c>
      <c r="KB26" s="78">
        <v>4</v>
      </c>
      <c r="KC26" s="78">
        <v>3</v>
      </c>
      <c r="KD26" s="78">
        <v>0</v>
      </c>
      <c r="KE26" s="78">
        <v>1</v>
      </c>
      <c r="KF26" s="78">
        <v>17</v>
      </c>
      <c r="KG26" s="78">
        <v>8</v>
      </c>
      <c r="KH26" s="78">
        <v>1</v>
      </c>
      <c r="KI26" s="78">
        <v>7</v>
      </c>
      <c r="KJ26" s="78">
        <v>0</v>
      </c>
      <c r="KK26" s="78">
        <v>1</v>
      </c>
      <c r="KL26" s="78">
        <v>0</v>
      </c>
      <c r="KM26" s="78">
        <v>0</v>
      </c>
      <c r="KN26" s="78">
        <v>2</v>
      </c>
      <c r="KO26" s="78">
        <v>0</v>
      </c>
      <c r="KP26" s="78">
        <v>0</v>
      </c>
      <c r="KQ26" s="78">
        <v>6</v>
      </c>
      <c r="KR26" s="78">
        <v>1</v>
      </c>
      <c r="KS26" s="78">
        <v>1</v>
      </c>
      <c r="KT26" s="78">
        <v>0</v>
      </c>
      <c r="KU26" s="78">
        <v>0</v>
      </c>
      <c r="KV26" s="78">
        <v>1</v>
      </c>
      <c r="KW26" s="78">
        <v>0</v>
      </c>
      <c r="KX26" s="78">
        <v>0</v>
      </c>
      <c r="KY26" s="78">
        <v>1</v>
      </c>
      <c r="KZ26" s="78">
        <v>34</v>
      </c>
      <c r="LA26" s="78">
        <v>0</v>
      </c>
      <c r="LB26" s="78">
        <v>3</v>
      </c>
      <c r="LC26" s="78">
        <v>0</v>
      </c>
      <c r="LD26" s="78">
        <v>0</v>
      </c>
      <c r="LE26" s="78">
        <v>0</v>
      </c>
      <c r="LF26" s="78">
        <v>1</v>
      </c>
      <c r="LG26" s="78">
        <v>0</v>
      </c>
      <c r="LH26" s="78">
        <v>1</v>
      </c>
      <c r="LI26" s="78">
        <v>3</v>
      </c>
      <c r="LJ26" s="78">
        <v>1</v>
      </c>
      <c r="LK26" s="78">
        <v>2</v>
      </c>
      <c r="LL26" s="78">
        <v>0</v>
      </c>
      <c r="LM26" s="78">
        <v>18</v>
      </c>
      <c r="LN26" s="78">
        <v>0</v>
      </c>
      <c r="LO26" s="78">
        <v>1</v>
      </c>
      <c r="LP26" s="78">
        <v>0</v>
      </c>
      <c r="LQ26" s="78">
        <v>0</v>
      </c>
      <c r="LR26" s="78">
        <v>0</v>
      </c>
      <c r="LS26" s="78">
        <v>1</v>
      </c>
      <c r="LT26" s="78">
        <v>2</v>
      </c>
      <c r="LU26" s="78">
        <v>0</v>
      </c>
      <c r="LV26" s="78">
        <v>6</v>
      </c>
      <c r="LW26" s="78">
        <v>0</v>
      </c>
      <c r="LX26" s="78">
        <v>6</v>
      </c>
      <c r="LY26" s="78">
        <v>14</v>
      </c>
      <c r="LZ26" s="78">
        <v>1</v>
      </c>
      <c r="MA26" s="78">
        <v>22</v>
      </c>
      <c r="MB26" s="78">
        <v>0</v>
      </c>
      <c r="MC26" s="78">
        <v>1</v>
      </c>
      <c r="MD26" s="78">
        <v>1</v>
      </c>
      <c r="ME26" s="78">
        <v>0</v>
      </c>
      <c r="MF26" s="78">
        <v>28</v>
      </c>
      <c r="MG26" s="78">
        <v>0</v>
      </c>
      <c r="MH26" s="78">
        <v>0</v>
      </c>
      <c r="MI26" s="78">
        <v>0</v>
      </c>
      <c r="MJ26" s="78">
        <v>0</v>
      </c>
      <c r="MK26" s="78">
        <v>0</v>
      </c>
      <c r="ML26" s="78">
        <v>0</v>
      </c>
      <c r="MM26" s="78">
        <v>0</v>
      </c>
      <c r="MN26" s="78">
        <v>0</v>
      </c>
      <c r="MO26" s="78">
        <v>7</v>
      </c>
      <c r="MP26" s="78">
        <v>3</v>
      </c>
      <c r="MQ26" s="78">
        <v>0</v>
      </c>
      <c r="MR26" s="78">
        <v>0</v>
      </c>
      <c r="MS26" s="78">
        <v>0</v>
      </c>
      <c r="MT26" s="78">
        <v>1</v>
      </c>
      <c r="MU26" s="78">
        <v>1</v>
      </c>
      <c r="MV26" s="78">
        <v>0</v>
      </c>
      <c r="MW26" s="78">
        <v>1</v>
      </c>
      <c r="MX26" s="78">
        <v>0</v>
      </c>
      <c r="MY26" s="78">
        <v>0</v>
      </c>
      <c r="MZ26" s="78">
        <v>0</v>
      </c>
      <c r="NA26" s="78">
        <v>0</v>
      </c>
      <c r="NB26" s="78">
        <v>5</v>
      </c>
      <c r="NC26" s="78">
        <v>1</v>
      </c>
      <c r="ND26" s="78">
        <v>0</v>
      </c>
      <c r="NE26" s="78">
        <v>0</v>
      </c>
      <c r="NF26" s="78">
        <v>92</v>
      </c>
      <c r="NG26" s="78">
        <v>9</v>
      </c>
      <c r="NH26" s="78">
        <v>4</v>
      </c>
      <c r="NI26" s="78">
        <v>0</v>
      </c>
      <c r="NJ26" s="78">
        <v>1</v>
      </c>
      <c r="NK26" s="78">
        <v>22</v>
      </c>
      <c r="NL26" s="78">
        <v>43</v>
      </c>
      <c r="NM26" s="78">
        <v>46</v>
      </c>
      <c r="NN26" s="78">
        <v>9</v>
      </c>
      <c r="NO26" s="78">
        <v>33</v>
      </c>
      <c r="NP26" s="78">
        <v>6</v>
      </c>
      <c r="NQ26" s="78">
        <v>0</v>
      </c>
      <c r="NR26" s="78">
        <v>15</v>
      </c>
      <c r="NS26" s="78">
        <v>17</v>
      </c>
      <c r="NT26" s="78">
        <v>19</v>
      </c>
      <c r="NU26" s="78">
        <v>13</v>
      </c>
      <c r="NV26" s="78">
        <v>4</v>
      </c>
      <c r="NW26" s="78">
        <v>3</v>
      </c>
      <c r="NX26" s="78">
        <v>3</v>
      </c>
      <c r="NY26" s="78">
        <v>11</v>
      </c>
      <c r="NZ26" s="78">
        <v>14</v>
      </c>
      <c r="OA26" s="78">
        <v>2</v>
      </c>
      <c r="OB26" s="78">
        <v>48</v>
      </c>
      <c r="OC26" s="78">
        <v>4</v>
      </c>
      <c r="OD26" s="78">
        <v>1</v>
      </c>
      <c r="OE26" s="78">
        <v>0</v>
      </c>
      <c r="OF26" s="78">
        <v>0</v>
      </c>
      <c r="OG26" s="78">
        <v>17</v>
      </c>
      <c r="OH26" s="78">
        <v>8</v>
      </c>
      <c r="OI26" s="78">
        <v>1</v>
      </c>
      <c r="OJ26" s="78">
        <v>7</v>
      </c>
      <c r="OK26" s="78">
        <v>0</v>
      </c>
      <c r="OL26" s="78">
        <v>1</v>
      </c>
      <c r="OM26" s="78">
        <v>0</v>
      </c>
      <c r="ON26" s="78">
        <v>0</v>
      </c>
      <c r="OO26" s="78">
        <v>2</v>
      </c>
      <c r="OP26" s="78">
        <v>0</v>
      </c>
      <c r="OQ26" s="78">
        <v>0</v>
      </c>
      <c r="OR26" s="78">
        <v>6</v>
      </c>
      <c r="OS26" s="78">
        <v>1</v>
      </c>
      <c r="OT26" s="78">
        <v>1</v>
      </c>
      <c r="OU26" s="78">
        <v>0</v>
      </c>
      <c r="OV26" s="78">
        <v>0</v>
      </c>
      <c r="OW26" s="78">
        <v>1</v>
      </c>
      <c r="OX26" s="78">
        <v>0</v>
      </c>
      <c r="OY26" s="78">
        <v>0</v>
      </c>
      <c r="OZ26" s="78">
        <v>1</v>
      </c>
      <c r="PA26" s="78">
        <v>34</v>
      </c>
      <c r="PB26" s="78">
        <v>0</v>
      </c>
      <c r="PC26" s="78">
        <v>3</v>
      </c>
      <c r="PD26" s="78">
        <v>0</v>
      </c>
      <c r="PE26" s="78">
        <v>0</v>
      </c>
      <c r="PF26" s="78">
        <v>0</v>
      </c>
      <c r="PG26" s="78">
        <v>1</v>
      </c>
      <c r="PH26" s="78">
        <v>0</v>
      </c>
      <c r="PI26" s="78">
        <v>1</v>
      </c>
      <c r="PJ26" s="78">
        <v>3</v>
      </c>
      <c r="PK26" s="78">
        <v>1</v>
      </c>
      <c r="PL26" s="78">
        <v>2</v>
      </c>
      <c r="PM26" s="78">
        <v>0</v>
      </c>
      <c r="PN26" s="78">
        <v>18</v>
      </c>
      <c r="PO26" s="78">
        <v>0</v>
      </c>
      <c r="PP26" s="78">
        <v>1</v>
      </c>
      <c r="PQ26" s="78">
        <v>0</v>
      </c>
      <c r="PR26" s="78">
        <v>0</v>
      </c>
      <c r="PS26" s="78">
        <v>0</v>
      </c>
      <c r="PT26" s="78">
        <v>1</v>
      </c>
      <c r="PU26" s="78">
        <v>2</v>
      </c>
      <c r="PV26" s="78">
        <v>0</v>
      </c>
      <c r="PW26" s="78">
        <v>6</v>
      </c>
      <c r="PX26" s="78">
        <v>0</v>
      </c>
      <c r="PY26" s="78">
        <v>6</v>
      </c>
      <c r="PZ26" s="78">
        <v>14</v>
      </c>
      <c r="QA26" s="78">
        <v>1</v>
      </c>
      <c r="QB26" s="78">
        <v>22</v>
      </c>
      <c r="QC26" s="78">
        <v>0</v>
      </c>
      <c r="QD26" s="78">
        <v>1</v>
      </c>
      <c r="QE26" s="78">
        <v>1</v>
      </c>
      <c r="QF26" s="78">
        <v>0</v>
      </c>
      <c r="QG26" s="78">
        <v>28</v>
      </c>
      <c r="QH26" s="78">
        <v>0</v>
      </c>
      <c r="QI26" s="78">
        <v>0</v>
      </c>
      <c r="QJ26" s="78">
        <v>0</v>
      </c>
      <c r="QK26" s="78">
        <v>0</v>
      </c>
      <c r="QL26" s="78">
        <v>0</v>
      </c>
      <c r="QM26" s="78">
        <v>0</v>
      </c>
      <c r="QN26" s="78">
        <v>0</v>
      </c>
      <c r="QO26" s="78">
        <v>0</v>
      </c>
      <c r="QP26" s="78">
        <v>7</v>
      </c>
      <c r="QQ26" s="78">
        <v>3</v>
      </c>
      <c r="QR26" s="78">
        <v>0</v>
      </c>
      <c r="QS26" s="78">
        <v>3</v>
      </c>
      <c r="QT26" s="78">
        <v>0</v>
      </c>
      <c r="QU26" s="78">
        <v>0</v>
      </c>
      <c r="QV26" s="78">
        <v>5</v>
      </c>
      <c r="QW26" s="78">
        <v>1</v>
      </c>
      <c r="QX26" s="78">
        <v>418</v>
      </c>
      <c r="QY26" s="78">
        <v>18</v>
      </c>
      <c r="QZ26" s="78">
        <v>17</v>
      </c>
      <c r="RA26" s="78">
        <v>10</v>
      </c>
      <c r="RB26" s="78">
        <v>39</v>
      </c>
      <c r="RC26" s="78">
        <v>8</v>
      </c>
      <c r="RD26" s="78">
        <v>18</v>
      </c>
      <c r="RE26" s="78">
        <v>1</v>
      </c>
      <c r="RF26" s="78">
        <v>3</v>
      </c>
      <c r="RG26" s="78">
        <v>12</v>
      </c>
      <c r="RH26" s="78">
        <v>15</v>
      </c>
      <c r="RI26" s="78">
        <v>23</v>
      </c>
      <c r="RJ26" s="78">
        <v>1</v>
      </c>
      <c r="RK26" s="78">
        <v>28</v>
      </c>
      <c r="RL26" s="78">
        <v>10</v>
      </c>
      <c r="RM26" s="78">
        <v>0</v>
      </c>
      <c r="RN26" s="78">
        <v>3</v>
      </c>
      <c r="RO26" s="78">
        <v>0</v>
      </c>
      <c r="RP26" s="78">
        <v>0</v>
      </c>
      <c r="RQ26" s="78">
        <v>5</v>
      </c>
      <c r="RR26" s="78">
        <v>1</v>
      </c>
      <c r="RS26" s="78">
        <v>418</v>
      </c>
      <c r="RT26" s="78">
        <v>21</v>
      </c>
      <c r="RU26" s="78">
        <v>17</v>
      </c>
      <c r="RV26" s="78">
        <v>10</v>
      </c>
      <c r="RW26" s="78">
        <v>39</v>
      </c>
      <c r="RX26" s="78">
        <v>8</v>
      </c>
      <c r="RY26" s="78">
        <v>18</v>
      </c>
      <c r="RZ26" s="78">
        <v>1</v>
      </c>
      <c r="SA26" s="78">
        <v>3</v>
      </c>
      <c r="SB26" s="78">
        <v>12</v>
      </c>
      <c r="SC26" s="78">
        <v>15</v>
      </c>
      <c r="SD26" s="78">
        <v>23</v>
      </c>
      <c r="SE26" s="78">
        <v>1</v>
      </c>
      <c r="SF26" s="78">
        <v>28</v>
      </c>
      <c r="SG26" s="78">
        <v>10</v>
      </c>
      <c r="SH26" s="78">
        <v>0</v>
      </c>
    </row>
    <row r="27" spans="1:502">
      <c r="A27" s="17" t="s">
        <v>1840</v>
      </c>
      <c r="B27" s="77">
        <v>19</v>
      </c>
      <c r="C27" s="77">
        <v>19</v>
      </c>
      <c r="D27" s="77">
        <v>1</v>
      </c>
      <c r="E27" s="77">
        <v>2022</v>
      </c>
      <c r="F27" s="77" t="s">
        <v>162</v>
      </c>
      <c r="G27" s="1017" t="s">
        <v>1577</v>
      </c>
      <c r="H27" s="77" t="s">
        <v>1578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2536</v>
      </c>
      <c r="B28" s="77">
        <v>20</v>
      </c>
      <c r="C28" s="77">
        <v>20</v>
      </c>
      <c r="D28" s="77">
        <v>1</v>
      </c>
      <c r="E28" s="77">
        <v>2023</v>
      </c>
      <c r="F28" s="77" t="s">
        <v>2526</v>
      </c>
      <c r="G28" s="1017" t="s">
        <v>1577</v>
      </c>
      <c r="H28" s="77" t="s">
        <v>1578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2598</v>
      </c>
      <c r="B29" s="77">
        <v>21</v>
      </c>
      <c r="C29" s="77">
        <v>21</v>
      </c>
      <c r="D29" s="77">
        <v>1</v>
      </c>
      <c r="E29" s="77">
        <v>2024</v>
      </c>
      <c r="F29" s="77" t="s">
        <v>2588</v>
      </c>
      <c r="G29" s="1017" t="s">
        <v>1577</v>
      </c>
      <c r="H29" s="77" t="s">
        <v>1578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1577</v>
      </c>
      <c r="H30" s="77" t="s">
        <v>1578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1577</v>
      </c>
      <c r="H31" s="77" t="s">
        <v>1578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1577</v>
      </c>
      <c r="H32" s="77" t="s">
        <v>1578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1577</v>
      </c>
      <c r="H33" s="77" t="s">
        <v>1578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1577</v>
      </c>
      <c r="H34" s="77" t="s">
        <v>1578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1577</v>
      </c>
      <c r="H35" s="77" t="s">
        <v>1578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2598</v>
      </c>
      <c r="B9" s="77">
        <v>1</v>
      </c>
      <c r="C9" s="77">
        <v>18</v>
      </c>
      <c r="D9" s="77">
        <v>1</v>
      </c>
      <c r="E9" s="77">
        <v>2024</v>
      </c>
      <c r="F9" s="77" t="s">
        <v>2588</v>
      </c>
      <c r="G9" s="1017" t="s">
        <v>1577</v>
      </c>
      <c r="H9" s="77" t="s">
        <v>1578</v>
      </c>
      <c r="I9" s="1016" t="s">
        <v>794</v>
      </c>
      <c r="J9" s="80">
        <v>19507886.000000004</v>
      </c>
      <c r="K9" s="78">
        <v>26831600521</v>
      </c>
      <c r="L9" s="78">
        <v>7584956.9999999991</v>
      </c>
      <c r="M9" s="78">
        <v>10453390194.000002</v>
      </c>
      <c r="N9" s="78">
        <v>85800.000000000015</v>
      </c>
      <c r="O9" s="78">
        <v>146738844</v>
      </c>
      <c r="P9" s="78">
        <v>9200.9999999999982</v>
      </c>
      <c r="Q9" s="78">
        <v>49798428.999999985</v>
      </c>
      <c r="R9" s="78">
        <v>81</v>
      </c>
      <c r="S9" s="78">
        <v>479770</v>
      </c>
      <c r="T9" s="78">
        <v>0</v>
      </c>
      <c r="U9" s="78">
        <v>0</v>
      </c>
      <c r="V9" s="78">
        <v>1668.9999999999993</v>
      </c>
      <c r="W9" s="78">
        <v>0</v>
      </c>
      <c r="X9" s="78">
        <v>0</v>
      </c>
      <c r="Y9" s="78">
        <v>10228176</v>
      </c>
      <c r="Z9" s="78">
        <v>37492235934.280945</v>
      </c>
      <c r="AA9" s="78">
        <v>49046691899.999992</v>
      </c>
      <c r="AB9" s="78">
        <v>247709874264.00003</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542507</v>
      </c>
      <c r="K10" s="78">
        <v>741515985</v>
      </c>
      <c r="L10" s="78">
        <v>97647</v>
      </c>
      <c r="M10" s="78">
        <v>132047981</v>
      </c>
      <c r="N10" s="78">
        <v>0</v>
      </c>
      <c r="O10" s="78">
        <v>0</v>
      </c>
      <c r="P10" s="78">
        <v>0</v>
      </c>
      <c r="Q10" s="78">
        <v>0</v>
      </c>
      <c r="R10" s="78">
        <v>0</v>
      </c>
      <c r="S10" s="78">
        <v>0</v>
      </c>
      <c r="T10" s="78">
        <v>0</v>
      </c>
      <c r="U10" s="78">
        <v>0</v>
      </c>
      <c r="V10" s="78">
        <v>44</v>
      </c>
      <c r="W10" s="78">
        <v>0</v>
      </c>
      <c r="X10" s="78">
        <v>0</v>
      </c>
      <c r="Y10" s="78">
        <v>268827</v>
      </c>
      <c r="Z10" s="78">
        <v>873832793</v>
      </c>
      <c r="AA10" s="78">
        <v>1319912415</v>
      </c>
      <c r="AB10" s="78">
        <v>6370757980</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222993</v>
      </c>
      <c r="K11" s="78">
        <v>302179335.00000006</v>
      </c>
      <c r="L11" s="78">
        <v>16905</v>
      </c>
      <c r="M11" s="78">
        <v>22705523</v>
      </c>
      <c r="N11" s="78">
        <v>0</v>
      </c>
      <c r="O11" s="78">
        <v>0</v>
      </c>
      <c r="P11" s="78">
        <v>0</v>
      </c>
      <c r="Q11" s="78">
        <v>0</v>
      </c>
      <c r="R11" s="78">
        <v>0</v>
      </c>
      <c r="S11" s="78">
        <v>0</v>
      </c>
      <c r="T11" s="78">
        <v>0</v>
      </c>
      <c r="U11" s="78">
        <v>0</v>
      </c>
      <c r="V11" s="78">
        <v>39</v>
      </c>
      <c r="W11" s="78">
        <v>0</v>
      </c>
      <c r="X11" s="78">
        <v>0</v>
      </c>
      <c r="Y11" s="78">
        <v>240374</v>
      </c>
      <c r="Z11" s="78">
        <v>325125231.99999994</v>
      </c>
      <c r="AA11" s="78">
        <v>592981910</v>
      </c>
      <c r="AB11" s="78">
        <v>2698901348</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129276.99999999999</v>
      </c>
      <c r="K12" s="78">
        <v>179059632.00000003</v>
      </c>
      <c r="L12" s="78">
        <v>36486</v>
      </c>
      <c r="M12" s="78">
        <v>50018331</v>
      </c>
      <c r="N12" s="78">
        <v>0</v>
      </c>
      <c r="O12" s="78">
        <v>0</v>
      </c>
      <c r="P12" s="78">
        <v>0</v>
      </c>
      <c r="Q12" s="78">
        <v>0</v>
      </c>
      <c r="R12" s="78">
        <v>0</v>
      </c>
      <c r="S12" s="78">
        <v>0</v>
      </c>
      <c r="T12" s="78">
        <v>0</v>
      </c>
      <c r="U12" s="78">
        <v>0</v>
      </c>
      <c r="V12" s="78">
        <v>42</v>
      </c>
      <c r="W12" s="78">
        <v>0</v>
      </c>
      <c r="X12" s="78">
        <v>0</v>
      </c>
      <c r="Y12" s="78">
        <v>254846.00000000003</v>
      </c>
      <c r="Z12" s="78">
        <v>229332809</v>
      </c>
      <c r="AA12" s="78">
        <v>350584683</v>
      </c>
      <c r="AB12" s="78">
        <v>1438253600</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389092</v>
      </c>
      <c r="K13" s="78">
        <v>529627312.99999994</v>
      </c>
      <c r="L13" s="78">
        <v>160566</v>
      </c>
      <c r="M13" s="78">
        <v>216620298.00000003</v>
      </c>
      <c r="N13" s="78">
        <v>0</v>
      </c>
      <c r="O13" s="78">
        <v>0</v>
      </c>
      <c r="P13" s="78">
        <v>0</v>
      </c>
      <c r="Q13" s="78">
        <v>0</v>
      </c>
      <c r="R13" s="78">
        <v>0</v>
      </c>
      <c r="S13" s="78">
        <v>0</v>
      </c>
      <c r="T13" s="78">
        <v>0</v>
      </c>
      <c r="U13" s="78">
        <v>0</v>
      </c>
      <c r="V13" s="78">
        <v>0</v>
      </c>
      <c r="W13" s="78">
        <v>0</v>
      </c>
      <c r="X13" s="78">
        <v>0</v>
      </c>
      <c r="Y13" s="78">
        <v>0</v>
      </c>
      <c r="Z13" s="78">
        <v>746247611</v>
      </c>
      <c r="AA13" s="78">
        <v>883162639</v>
      </c>
      <c r="AB13" s="78">
        <v>4363955279</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91941</v>
      </c>
      <c r="K14" s="78">
        <v>127245167</v>
      </c>
      <c r="L14" s="78">
        <v>62559</v>
      </c>
      <c r="M14" s="78">
        <v>86059175</v>
      </c>
      <c r="N14" s="78">
        <v>0</v>
      </c>
      <c r="O14" s="78">
        <v>0</v>
      </c>
      <c r="P14" s="78">
        <v>595</v>
      </c>
      <c r="Q14" s="78">
        <v>3199898</v>
      </c>
      <c r="R14" s="78">
        <v>0</v>
      </c>
      <c r="S14" s="78">
        <v>0</v>
      </c>
      <c r="T14" s="78">
        <v>0</v>
      </c>
      <c r="U14" s="78">
        <v>0</v>
      </c>
      <c r="V14" s="78">
        <v>0</v>
      </c>
      <c r="W14" s="78">
        <v>0</v>
      </c>
      <c r="X14" s="78">
        <v>0</v>
      </c>
      <c r="Y14" s="78">
        <v>0</v>
      </c>
      <c r="Z14" s="78">
        <v>216504240</v>
      </c>
      <c r="AA14" s="78">
        <v>261020443</v>
      </c>
      <c r="AB14" s="78">
        <v>993023270</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146195</v>
      </c>
      <c r="K15" s="78">
        <v>204894896.00000003</v>
      </c>
      <c r="L15" s="78">
        <v>110884</v>
      </c>
      <c r="M15" s="78">
        <v>154016597.00000003</v>
      </c>
      <c r="N15" s="78">
        <v>8000</v>
      </c>
      <c r="O15" s="78">
        <v>14147986.999999998</v>
      </c>
      <c r="P15" s="78">
        <v>62</v>
      </c>
      <c r="Q15" s="78">
        <v>343312</v>
      </c>
      <c r="R15" s="78">
        <v>0</v>
      </c>
      <c r="S15" s="78">
        <v>0</v>
      </c>
      <c r="T15" s="78">
        <v>0</v>
      </c>
      <c r="U15" s="78">
        <v>0</v>
      </c>
      <c r="V15" s="78">
        <v>0</v>
      </c>
      <c r="W15" s="78">
        <v>0</v>
      </c>
      <c r="X15" s="78">
        <v>0</v>
      </c>
      <c r="Y15" s="78">
        <v>0</v>
      </c>
      <c r="Z15" s="78">
        <v>373402792.00000006</v>
      </c>
      <c r="AA15" s="78">
        <v>356263272</v>
      </c>
      <c r="AB15" s="78">
        <v>1505897042</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212939</v>
      </c>
      <c r="K16" s="78">
        <v>293782047.00000006</v>
      </c>
      <c r="L16" s="78">
        <v>106503</v>
      </c>
      <c r="M16" s="78">
        <v>145353684.00000003</v>
      </c>
      <c r="N16" s="78">
        <v>0</v>
      </c>
      <c r="O16" s="78">
        <v>0</v>
      </c>
      <c r="P16" s="78">
        <v>0</v>
      </c>
      <c r="Q16" s="78">
        <v>0</v>
      </c>
      <c r="R16" s="78">
        <v>0</v>
      </c>
      <c r="S16" s="78">
        <v>0</v>
      </c>
      <c r="T16" s="78">
        <v>0</v>
      </c>
      <c r="U16" s="78">
        <v>0</v>
      </c>
      <c r="V16" s="78">
        <v>0</v>
      </c>
      <c r="W16" s="78">
        <v>0</v>
      </c>
      <c r="X16" s="78">
        <v>0</v>
      </c>
      <c r="Y16" s="78">
        <v>0</v>
      </c>
      <c r="Z16" s="78">
        <v>439135731.00000006</v>
      </c>
      <c r="AA16" s="78">
        <v>494975157</v>
      </c>
      <c r="AB16" s="78">
        <v>3500500901</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57968</v>
      </c>
      <c r="K17" s="78">
        <v>79732794</v>
      </c>
      <c r="L17" s="78">
        <v>47413</v>
      </c>
      <c r="M17" s="78">
        <v>64641747.000000007</v>
      </c>
      <c r="N17" s="78">
        <v>4700</v>
      </c>
      <c r="O17" s="78">
        <v>8551484</v>
      </c>
      <c r="P17" s="78">
        <v>99</v>
      </c>
      <c r="Q17" s="78">
        <v>552549</v>
      </c>
      <c r="R17" s="78">
        <v>0</v>
      </c>
      <c r="S17" s="78">
        <v>0</v>
      </c>
      <c r="T17" s="78">
        <v>0</v>
      </c>
      <c r="U17" s="78">
        <v>0</v>
      </c>
      <c r="V17" s="78">
        <v>0</v>
      </c>
      <c r="W17" s="78">
        <v>0</v>
      </c>
      <c r="X17" s="78">
        <v>0</v>
      </c>
      <c r="Y17" s="78">
        <v>0</v>
      </c>
      <c r="Z17" s="78">
        <v>153478574.00000003</v>
      </c>
      <c r="AA17" s="78">
        <v>140868002</v>
      </c>
      <c r="AB17" s="78">
        <v>687420580</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585700</v>
      </c>
      <c r="K18" s="78">
        <v>804357429</v>
      </c>
      <c r="L18" s="78">
        <v>69712</v>
      </c>
      <c r="M18" s="78">
        <v>94738805</v>
      </c>
      <c r="N18" s="78">
        <v>0</v>
      </c>
      <c r="O18" s="78">
        <v>0</v>
      </c>
      <c r="P18" s="78">
        <v>0</v>
      </c>
      <c r="Q18" s="78">
        <v>0</v>
      </c>
      <c r="R18" s="78">
        <v>0</v>
      </c>
      <c r="S18" s="78">
        <v>0</v>
      </c>
      <c r="T18" s="78">
        <v>0</v>
      </c>
      <c r="U18" s="78">
        <v>0</v>
      </c>
      <c r="V18" s="78">
        <v>39</v>
      </c>
      <c r="W18" s="78">
        <v>0</v>
      </c>
      <c r="X18" s="78">
        <v>0</v>
      </c>
      <c r="Y18" s="78">
        <v>241356</v>
      </c>
      <c r="Z18" s="78">
        <v>899337590</v>
      </c>
      <c r="AA18" s="78">
        <v>1417923676</v>
      </c>
      <c r="AB18" s="78">
        <v>6604567846.000001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560803</v>
      </c>
      <c r="K19" s="78">
        <v>790124432.00000012</v>
      </c>
      <c r="L19" s="78">
        <v>190569</v>
      </c>
      <c r="M19" s="78">
        <v>266394153.00000003</v>
      </c>
      <c r="N19" s="78">
        <v>0</v>
      </c>
      <c r="O19" s="78">
        <v>0</v>
      </c>
      <c r="P19" s="78">
        <v>0</v>
      </c>
      <c r="Q19" s="78">
        <v>0</v>
      </c>
      <c r="R19" s="78">
        <v>0</v>
      </c>
      <c r="S19" s="78">
        <v>0</v>
      </c>
      <c r="T19" s="78">
        <v>0</v>
      </c>
      <c r="U19" s="78">
        <v>0</v>
      </c>
      <c r="V19" s="78">
        <v>0</v>
      </c>
      <c r="W19" s="78">
        <v>0</v>
      </c>
      <c r="X19" s="78">
        <v>0</v>
      </c>
      <c r="Y19" s="78">
        <v>0</v>
      </c>
      <c r="Z19" s="78">
        <v>1056518585</v>
      </c>
      <c r="AA19" s="78">
        <v>1368019646</v>
      </c>
      <c r="AB19" s="78">
        <v>5810296329</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97752</v>
      </c>
      <c r="K20" s="78">
        <v>139605935</v>
      </c>
      <c r="L20" s="78">
        <v>156147</v>
      </c>
      <c r="M20" s="78">
        <v>221559041.99999997</v>
      </c>
      <c r="N20" s="78">
        <v>0</v>
      </c>
      <c r="O20" s="78">
        <v>0</v>
      </c>
      <c r="P20" s="78">
        <v>107</v>
      </c>
      <c r="Q20" s="78">
        <v>585705</v>
      </c>
      <c r="R20" s="78">
        <v>0</v>
      </c>
      <c r="S20" s="78">
        <v>0</v>
      </c>
      <c r="T20" s="78">
        <v>0</v>
      </c>
      <c r="U20" s="78">
        <v>0</v>
      </c>
      <c r="V20" s="78">
        <v>0</v>
      </c>
      <c r="W20" s="78">
        <v>0</v>
      </c>
      <c r="X20" s="78">
        <v>0</v>
      </c>
      <c r="Y20" s="78">
        <v>0</v>
      </c>
      <c r="Z20" s="78">
        <v>361750682</v>
      </c>
      <c r="AA20" s="78">
        <v>242865706</v>
      </c>
      <c r="AB20" s="78">
        <v>1226658878</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140303</v>
      </c>
      <c r="K21" s="78">
        <v>200639527.99999997</v>
      </c>
      <c r="L21" s="78">
        <v>157765</v>
      </c>
      <c r="M21" s="78">
        <v>223852277.00000003</v>
      </c>
      <c r="N21" s="78">
        <v>0</v>
      </c>
      <c r="O21" s="78">
        <v>0</v>
      </c>
      <c r="P21" s="78">
        <v>0</v>
      </c>
      <c r="Q21" s="78">
        <v>0</v>
      </c>
      <c r="R21" s="78">
        <v>0</v>
      </c>
      <c r="S21" s="78">
        <v>0</v>
      </c>
      <c r="T21" s="78">
        <v>0</v>
      </c>
      <c r="U21" s="78">
        <v>0</v>
      </c>
      <c r="V21" s="78">
        <v>0</v>
      </c>
      <c r="W21" s="78">
        <v>0</v>
      </c>
      <c r="X21" s="78">
        <v>0</v>
      </c>
      <c r="Y21" s="78">
        <v>0</v>
      </c>
      <c r="Z21" s="78">
        <v>424491805</v>
      </c>
      <c r="AA21" s="78">
        <v>341485112</v>
      </c>
      <c r="AB21" s="78">
        <v>1616309824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1034589</v>
      </c>
      <c r="K22" s="78">
        <v>1384324090</v>
      </c>
      <c r="L22" s="78">
        <v>46016</v>
      </c>
      <c r="M22" s="78">
        <v>60983885</v>
      </c>
      <c r="N22" s="78">
        <v>0</v>
      </c>
      <c r="O22" s="78">
        <v>0</v>
      </c>
      <c r="P22" s="78">
        <v>0</v>
      </c>
      <c r="Q22" s="78">
        <v>0</v>
      </c>
      <c r="R22" s="78">
        <v>0</v>
      </c>
      <c r="S22" s="78">
        <v>0</v>
      </c>
      <c r="T22" s="78">
        <v>0</v>
      </c>
      <c r="U22" s="78">
        <v>0</v>
      </c>
      <c r="V22" s="78">
        <v>189</v>
      </c>
      <c r="W22" s="78">
        <v>0</v>
      </c>
      <c r="X22" s="78">
        <v>0</v>
      </c>
      <c r="Y22" s="78">
        <v>1158212</v>
      </c>
      <c r="Z22" s="78">
        <v>1446466187.0000002</v>
      </c>
      <c r="AA22" s="78">
        <v>2825233284</v>
      </c>
      <c r="AB22" s="78">
        <v>12504922615</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930070</v>
      </c>
      <c r="K23" s="78">
        <v>1282850430</v>
      </c>
      <c r="L23" s="78">
        <v>308284</v>
      </c>
      <c r="M23" s="78">
        <v>421151116</v>
      </c>
      <c r="N23" s="78">
        <v>0</v>
      </c>
      <c r="O23" s="78">
        <v>0</v>
      </c>
      <c r="P23" s="78">
        <v>0</v>
      </c>
      <c r="Q23" s="78">
        <v>0</v>
      </c>
      <c r="R23" s="78">
        <v>0</v>
      </c>
      <c r="S23" s="78">
        <v>0</v>
      </c>
      <c r="T23" s="78">
        <v>0</v>
      </c>
      <c r="U23" s="78">
        <v>0</v>
      </c>
      <c r="V23" s="78">
        <v>0</v>
      </c>
      <c r="W23" s="78">
        <v>0</v>
      </c>
      <c r="X23" s="78">
        <v>0</v>
      </c>
      <c r="Y23" s="78">
        <v>0</v>
      </c>
      <c r="Z23" s="78">
        <v>1704001545.9999998</v>
      </c>
      <c r="AA23" s="78">
        <v>2339727603</v>
      </c>
      <c r="AB23" s="78">
        <v>10242702377</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126833</v>
      </c>
      <c r="K24" s="78">
        <v>177617059</v>
      </c>
      <c r="L24" s="78">
        <v>129985.99999999999</v>
      </c>
      <c r="M24" s="78">
        <v>180864696.99999997</v>
      </c>
      <c r="N24" s="78">
        <v>0</v>
      </c>
      <c r="O24" s="78">
        <v>0</v>
      </c>
      <c r="P24" s="78">
        <v>0</v>
      </c>
      <c r="Q24" s="78">
        <v>0</v>
      </c>
      <c r="R24" s="78">
        <v>0</v>
      </c>
      <c r="S24" s="78">
        <v>0</v>
      </c>
      <c r="T24" s="78">
        <v>0</v>
      </c>
      <c r="U24" s="78">
        <v>0</v>
      </c>
      <c r="V24" s="78">
        <v>0</v>
      </c>
      <c r="W24" s="78">
        <v>0</v>
      </c>
      <c r="X24" s="78">
        <v>0</v>
      </c>
      <c r="Y24" s="78">
        <v>0</v>
      </c>
      <c r="Z24" s="78">
        <v>358481756</v>
      </c>
      <c r="AA24" s="78">
        <v>327985676</v>
      </c>
      <c r="AB24" s="78">
        <v>1441383648</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183455</v>
      </c>
      <c r="K25" s="78">
        <v>255564747</v>
      </c>
      <c r="L25" s="78">
        <v>104875</v>
      </c>
      <c r="M25" s="78">
        <v>144714507.00000003</v>
      </c>
      <c r="N25" s="78">
        <v>0</v>
      </c>
      <c r="O25" s="78">
        <v>0</v>
      </c>
      <c r="P25" s="78">
        <v>0</v>
      </c>
      <c r="Q25" s="78">
        <v>0</v>
      </c>
      <c r="R25" s="78">
        <v>0</v>
      </c>
      <c r="S25" s="78">
        <v>0</v>
      </c>
      <c r="T25" s="78">
        <v>0</v>
      </c>
      <c r="U25" s="78">
        <v>0</v>
      </c>
      <c r="V25" s="78">
        <v>0</v>
      </c>
      <c r="W25" s="78">
        <v>0</v>
      </c>
      <c r="X25" s="78">
        <v>0</v>
      </c>
      <c r="Y25" s="78">
        <v>0</v>
      </c>
      <c r="Z25" s="78">
        <v>400279254</v>
      </c>
      <c r="AA25" s="78">
        <v>448528922.00000006</v>
      </c>
      <c r="AB25" s="78">
        <v>2548845742</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2761</v>
      </c>
      <c r="I26" s="1018"/>
      <c r="J26" s="80">
        <v>357727</v>
      </c>
      <c r="K26" s="78">
        <v>506375476.00000006</v>
      </c>
      <c r="L26" s="78">
        <v>70355</v>
      </c>
      <c r="M26" s="78">
        <v>98709229.000000015</v>
      </c>
      <c r="N26" s="78">
        <v>0</v>
      </c>
      <c r="O26" s="78">
        <v>0</v>
      </c>
      <c r="P26" s="78">
        <v>0</v>
      </c>
      <c r="Q26" s="78">
        <v>0</v>
      </c>
      <c r="R26" s="78">
        <v>0</v>
      </c>
      <c r="S26" s="78">
        <v>0</v>
      </c>
      <c r="T26" s="78">
        <v>0</v>
      </c>
      <c r="U26" s="78">
        <v>0</v>
      </c>
      <c r="V26" s="78">
        <v>0</v>
      </c>
      <c r="W26" s="78">
        <v>0</v>
      </c>
      <c r="X26" s="78">
        <v>0</v>
      </c>
      <c r="Y26" s="78">
        <v>0</v>
      </c>
      <c r="Z26" s="78">
        <v>605084705.00000012</v>
      </c>
      <c r="AA26" s="78">
        <v>878177445</v>
      </c>
      <c r="AB26" s="78">
        <v>3894593405</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2762</v>
      </c>
      <c r="B27" s="77">
        <v>19</v>
      </c>
      <c r="C27" s="77">
        <v>18</v>
      </c>
      <c r="D27" s="77">
        <v>19</v>
      </c>
      <c r="E27" s="77">
        <v>2024</v>
      </c>
      <c r="F27" s="77" t="s">
        <v>2588</v>
      </c>
      <c r="G27" s="1017" t="s">
        <v>2763</v>
      </c>
      <c r="H27" s="77" t="s">
        <v>2764</v>
      </c>
      <c r="I27" s="1018"/>
      <c r="J27" s="80">
        <v>521235</v>
      </c>
      <c r="K27" s="78">
        <v>724294309</v>
      </c>
      <c r="L27" s="78">
        <v>73039</v>
      </c>
      <c r="M27" s="78">
        <v>100573101</v>
      </c>
      <c r="N27" s="78">
        <v>0</v>
      </c>
      <c r="O27" s="78">
        <v>0</v>
      </c>
      <c r="P27" s="78">
        <v>0</v>
      </c>
      <c r="Q27" s="78">
        <v>0</v>
      </c>
      <c r="R27" s="78">
        <v>0</v>
      </c>
      <c r="S27" s="78">
        <v>0</v>
      </c>
      <c r="T27" s="78">
        <v>0</v>
      </c>
      <c r="U27" s="78">
        <v>0</v>
      </c>
      <c r="V27" s="78">
        <v>0</v>
      </c>
      <c r="W27" s="78">
        <v>0</v>
      </c>
      <c r="X27" s="78">
        <v>0</v>
      </c>
      <c r="Y27" s="78">
        <v>0</v>
      </c>
      <c r="Z27" s="78">
        <v>824867409.99999988</v>
      </c>
      <c r="AA27" s="78">
        <v>1211045563</v>
      </c>
      <c r="AB27" s="78">
        <v>5388920914</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2765</v>
      </c>
      <c r="B28" s="77">
        <v>20</v>
      </c>
      <c r="C28" s="77">
        <v>18</v>
      </c>
      <c r="D28" s="77">
        <v>20</v>
      </c>
      <c r="E28" s="77">
        <v>2024</v>
      </c>
      <c r="F28" s="77" t="s">
        <v>2588</v>
      </c>
      <c r="G28" s="1017" t="s">
        <v>2766</v>
      </c>
      <c r="H28" s="77" t="s">
        <v>2767</v>
      </c>
      <c r="I28" s="1018"/>
      <c r="J28" s="80">
        <v>824700</v>
      </c>
      <c r="K28" s="78">
        <v>1170895423</v>
      </c>
      <c r="L28" s="78">
        <v>552850</v>
      </c>
      <c r="M28" s="78">
        <v>778225812</v>
      </c>
      <c r="N28" s="78">
        <v>0</v>
      </c>
      <c r="O28" s="78">
        <v>0</v>
      </c>
      <c r="P28" s="78">
        <v>0</v>
      </c>
      <c r="Q28" s="78">
        <v>0</v>
      </c>
      <c r="R28" s="78">
        <v>0</v>
      </c>
      <c r="S28" s="78">
        <v>0</v>
      </c>
      <c r="T28" s="78">
        <v>0</v>
      </c>
      <c r="U28" s="78">
        <v>0</v>
      </c>
      <c r="V28" s="78">
        <v>0</v>
      </c>
      <c r="W28" s="78">
        <v>0</v>
      </c>
      <c r="X28" s="78">
        <v>0</v>
      </c>
      <c r="Y28" s="78">
        <v>0</v>
      </c>
      <c r="Z28" s="78">
        <v>1949121235</v>
      </c>
      <c r="AA28" s="78">
        <v>2168327022</v>
      </c>
      <c r="AB28" s="78">
        <v>9821936847</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2768</v>
      </c>
      <c r="B29" s="77">
        <v>21</v>
      </c>
      <c r="C29" s="77">
        <v>18</v>
      </c>
      <c r="D29" s="77">
        <v>21</v>
      </c>
      <c r="E29" s="77">
        <v>2024</v>
      </c>
      <c r="F29" s="77" t="s">
        <v>2588</v>
      </c>
      <c r="G29" s="1017" t="s">
        <v>2769</v>
      </c>
      <c r="H29" s="77" t="s">
        <v>2770</v>
      </c>
      <c r="I29" s="1018"/>
      <c r="J29" s="80">
        <v>381956</v>
      </c>
      <c r="K29" s="78">
        <v>538327757</v>
      </c>
      <c r="L29" s="78">
        <v>193470</v>
      </c>
      <c r="M29" s="78">
        <v>270145264</v>
      </c>
      <c r="N29" s="78">
        <v>0</v>
      </c>
      <c r="O29" s="78">
        <v>0</v>
      </c>
      <c r="P29" s="78">
        <v>0</v>
      </c>
      <c r="Q29" s="78">
        <v>0</v>
      </c>
      <c r="R29" s="78">
        <v>0</v>
      </c>
      <c r="S29" s="78">
        <v>0</v>
      </c>
      <c r="T29" s="78">
        <v>0</v>
      </c>
      <c r="U29" s="78">
        <v>0</v>
      </c>
      <c r="V29" s="78">
        <v>0</v>
      </c>
      <c r="W29" s="78">
        <v>0</v>
      </c>
      <c r="X29" s="78">
        <v>0</v>
      </c>
      <c r="Y29" s="78">
        <v>0</v>
      </c>
      <c r="Z29" s="78">
        <v>808473021.00000012</v>
      </c>
      <c r="AA29" s="78">
        <v>905704637.99999988</v>
      </c>
      <c r="AB29" s="78">
        <v>4549116795</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2771</v>
      </c>
      <c r="B30" s="77">
        <v>22</v>
      </c>
      <c r="C30" s="77">
        <v>18</v>
      </c>
      <c r="D30" s="77">
        <v>22</v>
      </c>
      <c r="E30" s="77">
        <v>2024</v>
      </c>
      <c r="F30" s="77" t="s">
        <v>2588</v>
      </c>
      <c r="G30" s="1017" t="s">
        <v>2772</v>
      </c>
      <c r="H30" s="77" t="s">
        <v>2773</v>
      </c>
      <c r="I30" s="1018"/>
      <c r="J30" s="80">
        <v>729816</v>
      </c>
      <c r="K30" s="78">
        <v>992230068</v>
      </c>
      <c r="L30" s="78">
        <v>26772</v>
      </c>
      <c r="M30" s="78">
        <v>36020000</v>
      </c>
      <c r="N30" s="78">
        <v>0</v>
      </c>
      <c r="O30" s="78">
        <v>0</v>
      </c>
      <c r="P30" s="78">
        <v>0</v>
      </c>
      <c r="Q30" s="78">
        <v>0</v>
      </c>
      <c r="R30" s="78">
        <v>0</v>
      </c>
      <c r="S30" s="78">
        <v>0</v>
      </c>
      <c r="T30" s="78">
        <v>0</v>
      </c>
      <c r="U30" s="78">
        <v>0</v>
      </c>
      <c r="V30" s="78">
        <v>17</v>
      </c>
      <c r="W30" s="78">
        <v>0</v>
      </c>
      <c r="X30" s="78">
        <v>0</v>
      </c>
      <c r="Y30" s="78">
        <v>105225</v>
      </c>
      <c r="Z30" s="78">
        <v>1028355293.0000001</v>
      </c>
      <c r="AA30" s="78">
        <v>1851715481</v>
      </c>
      <c r="AB30" s="78">
        <v>7677892324</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2774</v>
      </c>
      <c r="B31" s="77">
        <v>23</v>
      </c>
      <c r="C31" s="77">
        <v>18</v>
      </c>
      <c r="D31" s="77">
        <v>23</v>
      </c>
      <c r="E31" s="77">
        <v>2024</v>
      </c>
      <c r="F31" s="77" t="s">
        <v>2588</v>
      </c>
      <c r="G31" s="1017" t="s">
        <v>2775</v>
      </c>
      <c r="H31" s="77" t="s">
        <v>2776</v>
      </c>
      <c r="I31" s="1018"/>
      <c r="J31" s="80">
        <v>2545574</v>
      </c>
      <c r="K31" s="78">
        <v>3430791070</v>
      </c>
      <c r="L31" s="78">
        <v>369984</v>
      </c>
      <c r="M31" s="78">
        <v>493839769</v>
      </c>
      <c r="N31" s="78">
        <v>0</v>
      </c>
      <c r="O31" s="78">
        <v>0</v>
      </c>
      <c r="P31" s="78">
        <v>0</v>
      </c>
      <c r="Q31" s="78">
        <v>0</v>
      </c>
      <c r="R31" s="78">
        <v>0</v>
      </c>
      <c r="S31" s="78">
        <v>0</v>
      </c>
      <c r="T31" s="78">
        <v>0</v>
      </c>
      <c r="U31" s="78">
        <v>0</v>
      </c>
      <c r="V31" s="78">
        <v>1041</v>
      </c>
      <c r="W31" s="78">
        <v>0</v>
      </c>
      <c r="X31" s="78">
        <v>0</v>
      </c>
      <c r="Y31" s="78">
        <v>6381450</v>
      </c>
      <c r="Z31" s="78">
        <v>3931012289</v>
      </c>
      <c r="AA31" s="78">
        <v>6508026005.000001</v>
      </c>
      <c r="AB31" s="78">
        <v>39000184587</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2777</v>
      </c>
      <c r="B32" s="77">
        <v>24</v>
      </c>
      <c r="C32" s="77">
        <v>18</v>
      </c>
      <c r="D32" s="77">
        <v>24</v>
      </c>
      <c r="E32" s="77">
        <v>2024</v>
      </c>
      <c r="F32" s="77" t="s">
        <v>2588</v>
      </c>
      <c r="G32" s="1017" t="s">
        <v>2778</v>
      </c>
      <c r="H32" s="77" t="s">
        <v>2779</v>
      </c>
      <c r="I32" s="1018"/>
      <c r="J32" s="80">
        <v>279334</v>
      </c>
      <c r="K32" s="78">
        <v>382299760</v>
      </c>
      <c r="L32" s="78">
        <v>106457</v>
      </c>
      <c r="M32" s="78">
        <v>144307496</v>
      </c>
      <c r="N32" s="78">
        <v>0</v>
      </c>
      <c r="O32" s="78">
        <v>0</v>
      </c>
      <c r="P32" s="78">
        <v>0</v>
      </c>
      <c r="Q32" s="78">
        <v>0</v>
      </c>
      <c r="R32" s="78">
        <v>0</v>
      </c>
      <c r="S32" s="78">
        <v>0</v>
      </c>
      <c r="T32" s="78">
        <v>0</v>
      </c>
      <c r="U32" s="78">
        <v>0</v>
      </c>
      <c r="V32" s="78">
        <v>0</v>
      </c>
      <c r="W32" s="78">
        <v>0</v>
      </c>
      <c r="X32" s="78">
        <v>0</v>
      </c>
      <c r="Y32" s="78">
        <v>0</v>
      </c>
      <c r="Z32" s="78">
        <v>526607256.00000006</v>
      </c>
      <c r="AA32" s="78">
        <v>653620844</v>
      </c>
      <c r="AB32" s="78">
        <v>3779729137.0000005</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2780</v>
      </c>
      <c r="B33" s="77">
        <v>25</v>
      </c>
      <c r="C33" s="77">
        <v>18</v>
      </c>
      <c r="D33" s="77">
        <v>25</v>
      </c>
      <c r="E33" s="77">
        <v>2024</v>
      </c>
      <c r="F33" s="77" t="s">
        <v>2588</v>
      </c>
      <c r="G33" s="1017" t="s">
        <v>2781</v>
      </c>
      <c r="H33" s="77" t="s">
        <v>2782</v>
      </c>
      <c r="I33" s="1018"/>
      <c r="J33" s="80">
        <v>191241</v>
      </c>
      <c r="K33" s="78">
        <v>266665726</v>
      </c>
      <c r="L33" s="78">
        <v>33536</v>
      </c>
      <c r="M33" s="78">
        <v>46324527</v>
      </c>
      <c r="N33" s="78">
        <v>0</v>
      </c>
      <c r="O33" s="78">
        <v>0</v>
      </c>
      <c r="P33" s="78">
        <v>0</v>
      </c>
      <c r="Q33" s="78">
        <v>0</v>
      </c>
      <c r="R33" s="78">
        <v>0</v>
      </c>
      <c r="S33" s="78">
        <v>0</v>
      </c>
      <c r="T33" s="78">
        <v>0</v>
      </c>
      <c r="U33" s="78">
        <v>0</v>
      </c>
      <c r="V33" s="78">
        <v>0</v>
      </c>
      <c r="W33" s="78">
        <v>0</v>
      </c>
      <c r="X33" s="78">
        <v>0</v>
      </c>
      <c r="Y33" s="78">
        <v>0</v>
      </c>
      <c r="Z33" s="78">
        <v>312990252.99999994</v>
      </c>
      <c r="AA33" s="78">
        <v>460863421</v>
      </c>
      <c r="AB33" s="78">
        <v>2438732635</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401922</v>
      </c>
      <c r="K34" s="78">
        <v>547970760</v>
      </c>
      <c r="L34" s="78">
        <v>233162</v>
      </c>
      <c r="M34" s="78">
        <v>314827961</v>
      </c>
      <c r="N34" s="78">
        <v>0</v>
      </c>
      <c r="O34" s="78">
        <v>0</v>
      </c>
      <c r="P34" s="78">
        <v>0</v>
      </c>
      <c r="Q34" s="78">
        <v>0</v>
      </c>
      <c r="R34" s="78">
        <v>0</v>
      </c>
      <c r="S34" s="78">
        <v>0</v>
      </c>
      <c r="T34" s="78">
        <v>0</v>
      </c>
      <c r="U34" s="78">
        <v>0</v>
      </c>
      <c r="V34" s="78">
        <v>0</v>
      </c>
      <c r="W34" s="78">
        <v>0</v>
      </c>
      <c r="X34" s="78">
        <v>0</v>
      </c>
      <c r="Y34" s="78">
        <v>0</v>
      </c>
      <c r="Z34" s="78">
        <v>862798721.00000012</v>
      </c>
      <c r="AA34" s="78">
        <v>1034529401</v>
      </c>
      <c r="AB34" s="78">
        <v>4881592578</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2788</v>
      </c>
      <c r="I35" s="1018"/>
      <c r="J35" s="80">
        <v>120253</v>
      </c>
      <c r="K35" s="78">
        <v>165286015.00000003</v>
      </c>
      <c r="L35" s="78">
        <v>12967</v>
      </c>
      <c r="M35" s="78">
        <v>17648712</v>
      </c>
      <c r="N35" s="78">
        <v>0</v>
      </c>
      <c r="O35" s="78">
        <v>0</v>
      </c>
      <c r="P35" s="78">
        <v>0</v>
      </c>
      <c r="Q35" s="78">
        <v>0</v>
      </c>
      <c r="R35" s="78">
        <v>0</v>
      </c>
      <c r="S35" s="78">
        <v>0</v>
      </c>
      <c r="T35" s="78">
        <v>0</v>
      </c>
      <c r="U35" s="78">
        <v>0</v>
      </c>
      <c r="V35" s="78">
        <v>14</v>
      </c>
      <c r="W35" s="78">
        <v>0</v>
      </c>
      <c r="X35" s="78">
        <v>0</v>
      </c>
      <c r="Y35" s="78">
        <v>83150</v>
      </c>
      <c r="Z35" s="78">
        <v>183017877</v>
      </c>
      <c r="AA35" s="78">
        <v>300523276</v>
      </c>
      <c r="AB35" s="78">
        <v>1767306006</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2789</v>
      </c>
      <c r="B36" s="77">
        <v>28</v>
      </c>
      <c r="C36" s="77">
        <v>18</v>
      </c>
      <c r="D36" s="77">
        <v>28</v>
      </c>
      <c r="E36" s="77">
        <v>2024</v>
      </c>
      <c r="F36" s="77" t="s">
        <v>2588</v>
      </c>
      <c r="G36" s="1017" t="s">
        <v>2790</v>
      </c>
      <c r="H36" s="77" t="s">
        <v>2791</v>
      </c>
      <c r="I36" s="1018"/>
      <c r="J36" s="80">
        <v>153447</v>
      </c>
      <c r="K36" s="78">
        <v>214057213</v>
      </c>
      <c r="L36" s="78">
        <v>45584</v>
      </c>
      <c r="M36" s="78">
        <v>62955839.999999993</v>
      </c>
      <c r="N36" s="78">
        <v>0</v>
      </c>
      <c r="O36" s="78">
        <v>0</v>
      </c>
      <c r="P36" s="78">
        <v>0</v>
      </c>
      <c r="Q36" s="78">
        <v>0</v>
      </c>
      <c r="R36" s="78">
        <v>0</v>
      </c>
      <c r="S36" s="78">
        <v>0</v>
      </c>
      <c r="T36" s="78">
        <v>0</v>
      </c>
      <c r="U36" s="78">
        <v>0</v>
      </c>
      <c r="V36" s="78">
        <v>78</v>
      </c>
      <c r="W36" s="78">
        <v>0</v>
      </c>
      <c r="X36" s="78">
        <v>0</v>
      </c>
      <c r="Y36" s="78">
        <v>477315</v>
      </c>
      <c r="Z36" s="78">
        <v>277490368</v>
      </c>
      <c r="AA36" s="78">
        <v>360817979</v>
      </c>
      <c r="AB36" s="78">
        <v>1984381390</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2792</v>
      </c>
      <c r="B37" s="77">
        <v>29</v>
      </c>
      <c r="C37" s="77">
        <v>18</v>
      </c>
      <c r="D37" s="77">
        <v>29</v>
      </c>
      <c r="E37" s="77">
        <v>2024</v>
      </c>
      <c r="F37" s="77" t="s">
        <v>2588</v>
      </c>
      <c r="G37" s="1017" t="s">
        <v>2793</v>
      </c>
      <c r="H37" s="77" t="s">
        <v>2794</v>
      </c>
      <c r="I37" s="1018"/>
      <c r="J37" s="80">
        <v>160848</v>
      </c>
      <c r="K37" s="78">
        <v>224512190</v>
      </c>
      <c r="L37" s="78">
        <v>31251</v>
      </c>
      <c r="M37" s="78">
        <v>43223116.999999993</v>
      </c>
      <c r="N37" s="78">
        <v>0</v>
      </c>
      <c r="O37" s="78">
        <v>0</v>
      </c>
      <c r="P37" s="78">
        <v>0</v>
      </c>
      <c r="Q37" s="78">
        <v>0</v>
      </c>
      <c r="R37" s="78">
        <v>0</v>
      </c>
      <c r="S37" s="78">
        <v>0</v>
      </c>
      <c r="T37" s="78">
        <v>0</v>
      </c>
      <c r="U37" s="78">
        <v>0</v>
      </c>
      <c r="V37" s="78">
        <v>0</v>
      </c>
      <c r="W37" s="78">
        <v>0</v>
      </c>
      <c r="X37" s="78">
        <v>0</v>
      </c>
      <c r="Y37" s="78">
        <v>2943</v>
      </c>
      <c r="Z37" s="78">
        <v>267738250</v>
      </c>
      <c r="AA37" s="78">
        <v>382105081</v>
      </c>
      <c r="AB37" s="78">
        <v>2295483830</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2795</v>
      </c>
      <c r="B38" s="77">
        <v>30</v>
      </c>
      <c r="C38" s="77">
        <v>18</v>
      </c>
      <c r="D38" s="77">
        <v>30</v>
      </c>
      <c r="E38" s="77">
        <v>2024</v>
      </c>
      <c r="F38" s="77" t="s">
        <v>2588</v>
      </c>
      <c r="G38" s="1017" t="s">
        <v>2796</v>
      </c>
      <c r="H38" s="77" t="s">
        <v>2797</v>
      </c>
      <c r="I38" s="1018"/>
      <c r="J38" s="80">
        <v>472855</v>
      </c>
      <c r="K38" s="78">
        <v>634286438</v>
      </c>
      <c r="L38" s="78">
        <v>4867</v>
      </c>
      <c r="M38" s="78">
        <v>6467040</v>
      </c>
      <c r="N38" s="78">
        <v>0</v>
      </c>
      <c r="O38" s="78">
        <v>0</v>
      </c>
      <c r="P38" s="78">
        <v>0</v>
      </c>
      <c r="Q38" s="78">
        <v>0</v>
      </c>
      <c r="R38" s="78">
        <v>0</v>
      </c>
      <c r="S38" s="78">
        <v>0</v>
      </c>
      <c r="T38" s="78">
        <v>0</v>
      </c>
      <c r="U38" s="78">
        <v>0</v>
      </c>
      <c r="V38" s="78">
        <v>1</v>
      </c>
      <c r="W38" s="78">
        <v>0</v>
      </c>
      <c r="X38" s="78">
        <v>0</v>
      </c>
      <c r="Y38" s="78">
        <v>7113</v>
      </c>
      <c r="Z38" s="78">
        <v>640760591</v>
      </c>
      <c r="AA38" s="78">
        <v>1244727016</v>
      </c>
      <c r="AB38" s="78">
        <v>7837618406.999999</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2798</v>
      </c>
      <c r="B39" s="77">
        <v>31</v>
      </c>
      <c r="C39" s="77">
        <v>18</v>
      </c>
      <c r="D39" s="77">
        <v>31</v>
      </c>
      <c r="E39" s="77">
        <v>2024</v>
      </c>
      <c r="F39" s="77" t="s">
        <v>2588</v>
      </c>
      <c r="G39" s="1017" t="s">
        <v>2799</v>
      </c>
      <c r="H39" s="77" t="s">
        <v>2800</v>
      </c>
      <c r="I39" s="1018"/>
      <c r="J39" s="80">
        <v>343532</v>
      </c>
      <c r="K39" s="78">
        <v>471430001</v>
      </c>
      <c r="L39" s="78">
        <v>177169</v>
      </c>
      <c r="M39" s="78">
        <v>241368625</v>
      </c>
      <c r="N39" s="78">
        <v>3600</v>
      </c>
      <c r="O39" s="78">
        <v>6104224</v>
      </c>
      <c r="P39" s="78">
        <v>6619</v>
      </c>
      <c r="Q39" s="78">
        <v>35601567</v>
      </c>
      <c r="R39" s="78">
        <v>0</v>
      </c>
      <c r="S39" s="78">
        <v>0</v>
      </c>
      <c r="T39" s="78">
        <v>0</v>
      </c>
      <c r="U39" s="78">
        <v>0</v>
      </c>
      <c r="V39" s="78">
        <v>0</v>
      </c>
      <c r="W39" s="78">
        <v>0</v>
      </c>
      <c r="X39" s="78">
        <v>0</v>
      </c>
      <c r="Y39" s="78">
        <v>0</v>
      </c>
      <c r="Z39" s="78">
        <v>754504417.00000012</v>
      </c>
      <c r="AA39" s="78">
        <v>866948459</v>
      </c>
      <c r="AB39" s="78">
        <v>3431436770</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2801</v>
      </c>
      <c r="B40" s="77">
        <v>32</v>
      </c>
      <c r="C40" s="77">
        <v>18</v>
      </c>
      <c r="D40" s="77">
        <v>32</v>
      </c>
      <c r="E40" s="77">
        <v>2024</v>
      </c>
      <c r="F40" s="77" t="s">
        <v>2588</v>
      </c>
      <c r="G40" s="1017" t="s">
        <v>2802</v>
      </c>
      <c r="H40" s="77" t="s">
        <v>2803</v>
      </c>
      <c r="I40" s="1018"/>
      <c r="J40" s="80">
        <v>163950</v>
      </c>
      <c r="K40" s="78">
        <v>223838776.00000003</v>
      </c>
      <c r="L40" s="78">
        <v>76574</v>
      </c>
      <c r="M40" s="78">
        <v>103506969</v>
      </c>
      <c r="N40" s="78">
        <v>0</v>
      </c>
      <c r="O40" s="78">
        <v>0</v>
      </c>
      <c r="P40" s="78">
        <v>0</v>
      </c>
      <c r="Q40" s="78">
        <v>0</v>
      </c>
      <c r="R40" s="78">
        <v>0</v>
      </c>
      <c r="S40" s="78">
        <v>0</v>
      </c>
      <c r="T40" s="78">
        <v>0</v>
      </c>
      <c r="U40" s="78">
        <v>0</v>
      </c>
      <c r="V40" s="78">
        <v>0</v>
      </c>
      <c r="W40" s="78">
        <v>0</v>
      </c>
      <c r="X40" s="78">
        <v>0</v>
      </c>
      <c r="Y40" s="78">
        <v>0</v>
      </c>
      <c r="Z40" s="78">
        <v>327345745</v>
      </c>
      <c r="AA40" s="78">
        <v>433913570</v>
      </c>
      <c r="AB40" s="78">
        <v>2774793324</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2804</v>
      </c>
      <c r="B41" s="77">
        <v>33</v>
      </c>
      <c r="C41" s="77">
        <v>18</v>
      </c>
      <c r="D41" s="77">
        <v>33</v>
      </c>
      <c r="E41" s="77">
        <v>2024</v>
      </c>
      <c r="F41" s="77" t="s">
        <v>2588</v>
      </c>
      <c r="G41" s="1017" t="s">
        <v>2805</v>
      </c>
      <c r="H41" s="77" t="s">
        <v>2806</v>
      </c>
      <c r="I41" s="1018"/>
      <c r="J41" s="80">
        <v>77161</v>
      </c>
      <c r="K41" s="78">
        <v>107441301.00000001</v>
      </c>
      <c r="L41" s="78">
        <v>42915</v>
      </c>
      <c r="M41" s="78">
        <v>59329379</v>
      </c>
      <c r="N41" s="78">
        <v>11600</v>
      </c>
      <c r="O41" s="78">
        <v>20409865</v>
      </c>
      <c r="P41" s="78">
        <v>358</v>
      </c>
      <c r="Q41" s="78">
        <v>1988989.0000000002</v>
      </c>
      <c r="R41" s="78">
        <v>0</v>
      </c>
      <c r="S41" s="78">
        <v>0</v>
      </c>
      <c r="T41" s="78">
        <v>0</v>
      </c>
      <c r="U41" s="78">
        <v>0</v>
      </c>
      <c r="V41" s="78">
        <v>0</v>
      </c>
      <c r="W41" s="78">
        <v>0</v>
      </c>
      <c r="X41" s="78">
        <v>0</v>
      </c>
      <c r="Y41" s="78">
        <v>0</v>
      </c>
      <c r="Z41" s="78">
        <v>189169534</v>
      </c>
      <c r="AA41" s="78">
        <v>209737297.99999997</v>
      </c>
      <c r="AB41" s="78">
        <v>911847464</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2807</v>
      </c>
      <c r="B42" s="77">
        <v>34</v>
      </c>
      <c r="C42" s="77">
        <v>18</v>
      </c>
      <c r="D42" s="77">
        <v>34</v>
      </c>
      <c r="E42" s="77">
        <v>2024</v>
      </c>
      <c r="F42" s="77" t="s">
        <v>2588</v>
      </c>
      <c r="G42" s="1017" t="s">
        <v>2808</v>
      </c>
      <c r="H42" s="77" t="s">
        <v>2809</v>
      </c>
      <c r="I42" s="1018"/>
      <c r="J42" s="80">
        <v>728094</v>
      </c>
      <c r="K42" s="78">
        <v>991115399</v>
      </c>
      <c r="L42" s="78">
        <v>302250</v>
      </c>
      <c r="M42" s="78">
        <v>407478208</v>
      </c>
      <c r="N42" s="78">
        <v>0</v>
      </c>
      <c r="O42" s="78">
        <v>0</v>
      </c>
      <c r="P42" s="78">
        <v>0</v>
      </c>
      <c r="Q42" s="78">
        <v>0</v>
      </c>
      <c r="R42" s="78">
        <v>0</v>
      </c>
      <c r="S42" s="78">
        <v>0</v>
      </c>
      <c r="T42" s="78">
        <v>0</v>
      </c>
      <c r="U42" s="78">
        <v>0</v>
      </c>
      <c r="V42" s="78">
        <v>2</v>
      </c>
      <c r="W42" s="78">
        <v>0</v>
      </c>
      <c r="X42" s="78">
        <v>0</v>
      </c>
      <c r="Y42" s="78">
        <v>10792</v>
      </c>
      <c r="Z42" s="78">
        <v>1398604399</v>
      </c>
      <c r="AA42" s="78">
        <v>1827660692</v>
      </c>
      <c r="AB42" s="78">
        <v>7918751455</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2810</v>
      </c>
      <c r="B43" s="77">
        <v>35</v>
      </c>
      <c r="C43" s="77">
        <v>18</v>
      </c>
      <c r="D43" s="77">
        <v>35</v>
      </c>
      <c r="E43" s="77">
        <v>2024</v>
      </c>
      <c r="F43" s="77" t="s">
        <v>2588</v>
      </c>
      <c r="G43" s="1017" t="s">
        <v>2811</v>
      </c>
      <c r="H43" s="77" t="s">
        <v>2812</v>
      </c>
      <c r="I43" s="1018"/>
      <c r="J43" s="80">
        <v>244886</v>
      </c>
      <c r="K43" s="78">
        <v>326334912.00000006</v>
      </c>
      <c r="L43" s="78">
        <v>66</v>
      </c>
      <c r="M43" s="78">
        <v>86961</v>
      </c>
      <c r="N43" s="78">
        <v>0</v>
      </c>
      <c r="O43" s="78">
        <v>0</v>
      </c>
      <c r="P43" s="78">
        <v>0</v>
      </c>
      <c r="Q43" s="78">
        <v>0</v>
      </c>
      <c r="R43" s="78">
        <v>0</v>
      </c>
      <c r="S43" s="78">
        <v>0</v>
      </c>
      <c r="T43" s="78">
        <v>0</v>
      </c>
      <c r="U43" s="78">
        <v>0</v>
      </c>
      <c r="V43" s="78">
        <v>0</v>
      </c>
      <c r="W43" s="78">
        <v>0</v>
      </c>
      <c r="X43" s="78">
        <v>0</v>
      </c>
      <c r="Y43" s="78">
        <v>0</v>
      </c>
      <c r="Z43" s="78">
        <v>326421873</v>
      </c>
      <c r="AA43" s="78">
        <v>776120360</v>
      </c>
      <c r="AB43" s="78">
        <v>3754202546</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2813</v>
      </c>
      <c r="B44" s="77">
        <v>36</v>
      </c>
      <c r="C44" s="77">
        <v>18</v>
      </c>
      <c r="D44" s="77">
        <v>36</v>
      </c>
      <c r="E44" s="77">
        <v>2024</v>
      </c>
      <c r="F44" s="77" t="s">
        <v>2588</v>
      </c>
      <c r="G44" s="1017" t="s">
        <v>2814</v>
      </c>
      <c r="H44" s="77" t="s">
        <v>2815</v>
      </c>
      <c r="I44" s="1018"/>
      <c r="J44" s="80">
        <v>47396</v>
      </c>
      <c r="K44" s="78">
        <v>66486134.000000007</v>
      </c>
      <c r="L44" s="78">
        <v>26483</v>
      </c>
      <c r="M44" s="78">
        <v>36890218</v>
      </c>
      <c r="N44" s="78">
        <v>1100</v>
      </c>
      <c r="O44" s="78">
        <v>1865567</v>
      </c>
      <c r="P44" s="78">
        <v>0</v>
      </c>
      <c r="Q44" s="78">
        <v>0</v>
      </c>
      <c r="R44" s="78">
        <v>0</v>
      </c>
      <c r="S44" s="78">
        <v>0</v>
      </c>
      <c r="T44" s="78">
        <v>0</v>
      </c>
      <c r="U44" s="78">
        <v>0</v>
      </c>
      <c r="V44" s="78">
        <v>0</v>
      </c>
      <c r="W44" s="78">
        <v>0</v>
      </c>
      <c r="X44" s="78">
        <v>0</v>
      </c>
      <c r="Y44" s="78">
        <v>0</v>
      </c>
      <c r="Z44" s="78">
        <v>105241919</v>
      </c>
      <c r="AA44" s="78">
        <v>120319311.99999999</v>
      </c>
      <c r="AB44" s="78">
        <v>531281035.99999994</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2816</v>
      </c>
      <c r="B45" s="77">
        <v>37</v>
      </c>
      <c r="C45" s="77">
        <v>18</v>
      </c>
      <c r="D45" s="77">
        <v>37</v>
      </c>
      <c r="E45" s="77">
        <v>2024</v>
      </c>
      <c r="F45" s="77" t="s">
        <v>2588</v>
      </c>
      <c r="G45" s="1017" t="s">
        <v>2817</v>
      </c>
      <c r="H45" s="77" t="s">
        <v>2818</v>
      </c>
      <c r="I45" s="1018"/>
      <c r="J45" s="80">
        <v>85746</v>
      </c>
      <c r="K45" s="78">
        <v>121109533</v>
      </c>
      <c r="L45" s="78">
        <v>138073</v>
      </c>
      <c r="M45" s="78">
        <v>193455475</v>
      </c>
      <c r="N45" s="78">
        <v>0</v>
      </c>
      <c r="O45" s="78">
        <v>0</v>
      </c>
      <c r="P45" s="78">
        <v>0</v>
      </c>
      <c r="Q45" s="78">
        <v>0</v>
      </c>
      <c r="R45" s="78">
        <v>0</v>
      </c>
      <c r="S45" s="78">
        <v>0</v>
      </c>
      <c r="T45" s="78">
        <v>0</v>
      </c>
      <c r="U45" s="78">
        <v>0</v>
      </c>
      <c r="V45" s="78">
        <v>0</v>
      </c>
      <c r="W45" s="78">
        <v>0</v>
      </c>
      <c r="X45" s="78">
        <v>0</v>
      </c>
      <c r="Y45" s="78">
        <v>0</v>
      </c>
      <c r="Z45" s="78">
        <v>314565008.00000006</v>
      </c>
      <c r="AA45" s="78">
        <v>232329296</v>
      </c>
      <c r="AB45" s="78">
        <v>1348897818</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2819</v>
      </c>
      <c r="B46" s="77">
        <v>38</v>
      </c>
      <c r="C46" s="77">
        <v>18</v>
      </c>
      <c r="D46" s="77">
        <v>38</v>
      </c>
      <c r="E46" s="77">
        <v>2024</v>
      </c>
      <c r="F46" s="77" t="s">
        <v>2588</v>
      </c>
      <c r="G46" s="1017" t="s">
        <v>2820</v>
      </c>
      <c r="H46" s="77" t="s">
        <v>2821</v>
      </c>
      <c r="I46" s="1018"/>
      <c r="J46" s="80">
        <v>327981</v>
      </c>
      <c r="K46" s="78">
        <v>445686346</v>
      </c>
      <c r="L46" s="78">
        <v>61825</v>
      </c>
      <c r="M46" s="78">
        <v>83138221</v>
      </c>
      <c r="N46" s="78">
        <v>0</v>
      </c>
      <c r="O46" s="78">
        <v>0</v>
      </c>
      <c r="P46" s="78">
        <v>0</v>
      </c>
      <c r="Q46" s="78">
        <v>0</v>
      </c>
      <c r="R46" s="78">
        <v>0</v>
      </c>
      <c r="S46" s="78">
        <v>0</v>
      </c>
      <c r="T46" s="78">
        <v>0</v>
      </c>
      <c r="U46" s="78">
        <v>0</v>
      </c>
      <c r="V46" s="78">
        <v>0</v>
      </c>
      <c r="W46" s="78">
        <v>0</v>
      </c>
      <c r="X46" s="78">
        <v>0</v>
      </c>
      <c r="Y46" s="78">
        <v>0</v>
      </c>
      <c r="Z46" s="78">
        <v>528824567.00000006</v>
      </c>
      <c r="AA46" s="78">
        <v>787624261</v>
      </c>
      <c r="AB46" s="78">
        <v>6825501070</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2822</v>
      </c>
      <c r="B47" s="77">
        <v>39</v>
      </c>
      <c r="C47" s="77">
        <v>18</v>
      </c>
      <c r="D47" s="77">
        <v>39</v>
      </c>
      <c r="E47" s="77">
        <v>2024</v>
      </c>
      <c r="F47" s="77" t="s">
        <v>2588</v>
      </c>
      <c r="G47" s="1017" t="s">
        <v>2823</v>
      </c>
      <c r="H47" s="77" t="s">
        <v>2824</v>
      </c>
      <c r="I47" s="1018"/>
      <c r="J47" s="80">
        <v>198676</v>
      </c>
      <c r="K47" s="78">
        <v>275183771.00000006</v>
      </c>
      <c r="L47" s="78">
        <v>64626.999999999993</v>
      </c>
      <c r="M47" s="78">
        <v>88582814</v>
      </c>
      <c r="N47" s="78">
        <v>0</v>
      </c>
      <c r="O47" s="78">
        <v>0</v>
      </c>
      <c r="P47" s="78">
        <v>0</v>
      </c>
      <c r="Q47" s="78">
        <v>0</v>
      </c>
      <c r="R47" s="78">
        <v>0</v>
      </c>
      <c r="S47" s="78">
        <v>0</v>
      </c>
      <c r="T47" s="78">
        <v>0</v>
      </c>
      <c r="U47" s="78">
        <v>0</v>
      </c>
      <c r="V47" s="78">
        <v>118</v>
      </c>
      <c r="W47" s="78">
        <v>0</v>
      </c>
      <c r="X47" s="78">
        <v>0</v>
      </c>
      <c r="Y47" s="78">
        <v>726274</v>
      </c>
      <c r="Z47" s="78">
        <v>364492859</v>
      </c>
      <c r="AA47" s="78">
        <v>462733737</v>
      </c>
      <c r="AB47" s="78">
        <v>2417086537</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2825</v>
      </c>
      <c r="B48" s="77">
        <v>40</v>
      </c>
      <c r="C48" s="77">
        <v>18</v>
      </c>
      <c r="D48" s="77">
        <v>40</v>
      </c>
      <c r="E48" s="77">
        <v>2024</v>
      </c>
      <c r="F48" s="77" t="s">
        <v>2588</v>
      </c>
      <c r="G48" s="1017" t="s">
        <v>2826</v>
      </c>
      <c r="H48" s="77" t="s">
        <v>2827</v>
      </c>
      <c r="I48" s="1018"/>
      <c r="J48" s="80">
        <v>63935</v>
      </c>
      <c r="K48" s="78">
        <v>88362683.999999985</v>
      </c>
      <c r="L48" s="78">
        <v>78897</v>
      </c>
      <c r="M48" s="78">
        <v>107980482.99999999</v>
      </c>
      <c r="N48" s="78">
        <v>0</v>
      </c>
      <c r="O48" s="78">
        <v>0</v>
      </c>
      <c r="P48" s="78">
        <v>0</v>
      </c>
      <c r="Q48" s="78">
        <v>0</v>
      </c>
      <c r="R48" s="78">
        <v>0</v>
      </c>
      <c r="S48" s="78">
        <v>0</v>
      </c>
      <c r="T48" s="78">
        <v>0</v>
      </c>
      <c r="U48" s="78">
        <v>0</v>
      </c>
      <c r="V48" s="78">
        <v>0</v>
      </c>
      <c r="W48" s="78">
        <v>0</v>
      </c>
      <c r="X48" s="78">
        <v>0</v>
      </c>
      <c r="Y48" s="78">
        <v>0</v>
      </c>
      <c r="Z48" s="78">
        <v>196343167</v>
      </c>
      <c r="AA48" s="78">
        <v>138038549</v>
      </c>
      <c r="AB48" s="78">
        <v>626731405</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2828</v>
      </c>
      <c r="B49" s="77">
        <v>41</v>
      </c>
      <c r="C49" s="77">
        <v>18</v>
      </c>
      <c r="D49" s="77">
        <v>41</v>
      </c>
      <c r="E49" s="77">
        <v>2024</v>
      </c>
      <c r="F49" s="77" t="s">
        <v>2588</v>
      </c>
      <c r="G49" s="1017" t="s">
        <v>2829</v>
      </c>
      <c r="H49" s="77" t="s">
        <v>2830</v>
      </c>
      <c r="I49" s="1018"/>
      <c r="J49" s="80">
        <v>272304</v>
      </c>
      <c r="K49" s="78">
        <v>386520248.00000006</v>
      </c>
      <c r="L49" s="78">
        <v>68885</v>
      </c>
      <c r="M49" s="78">
        <v>97025084</v>
      </c>
      <c r="N49" s="78">
        <v>0</v>
      </c>
      <c r="O49" s="78">
        <v>0</v>
      </c>
      <c r="P49" s="78">
        <v>0</v>
      </c>
      <c r="Q49" s="78">
        <v>0</v>
      </c>
      <c r="R49" s="78">
        <v>0</v>
      </c>
      <c r="S49" s="78">
        <v>0</v>
      </c>
      <c r="T49" s="78">
        <v>0</v>
      </c>
      <c r="U49" s="78">
        <v>0</v>
      </c>
      <c r="V49" s="78">
        <v>0</v>
      </c>
      <c r="W49" s="78">
        <v>0</v>
      </c>
      <c r="X49" s="78">
        <v>0</v>
      </c>
      <c r="Y49" s="78">
        <v>0</v>
      </c>
      <c r="Z49" s="78">
        <v>483545332.00000006</v>
      </c>
      <c r="AA49" s="78">
        <v>635779193</v>
      </c>
      <c r="AB49" s="78">
        <v>2804170220</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2831</v>
      </c>
      <c r="B50" s="77">
        <v>42</v>
      </c>
      <c r="C50" s="77">
        <v>18</v>
      </c>
      <c r="D50" s="77">
        <v>42</v>
      </c>
      <c r="E50" s="77">
        <v>2024</v>
      </c>
      <c r="F50" s="77" t="s">
        <v>2588</v>
      </c>
      <c r="G50" s="1017" t="s">
        <v>2832</v>
      </c>
      <c r="H50" s="77" t="s">
        <v>2833</v>
      </c>
      <c r="I50" s="1018"/>
      <c r="J50" s="80">
        <v>276689</v>
      </c>
      <c r="K50" s="78">
        <v>377007347</v>
      </c>
      <c r="L50" s="78">
        <v>96731</v>
      </c>
      <c r="M50" s="78">
        <v>130612466.00000001</v>
      </c>
      <c r="N50" s="78">
        <v>22600</v>
      </c>
      <c r="O50" s="78">
        <v>38414112</v>
      </c>
      <c r="P50" s="78">
        <v>1126</v>
      </c>
      <c r="Q50" s="78">
        <v>6261654.9999999991</v>
      </c>
      <c r="R50" s="78">
        <v>0</v>
      </c>
      <c r="S50" s="78">
        <v>0</v>
      </c>
      <c r="T50" s="78">
        <v>0</v>
      </c>
      <c r="U50" s="78">
        <v>0</v>
      </c>
      <c r="V50" s="78">
        <v>0</v>
      </c>
      <c r="W50" s="78">
        <v>0</v>
      </c>
      <c r="X50" s="78">
        <v>0</v>
      </c>
      <c r="Y50" s="78">
        <v>0</v>
      </c>
      <c r="Z50" s="78">
        <v>552295580.00000012</v>
      </c>
      <c r="AA50" s="78">
        <v>671535112</v>
      </c>
      <c r="AB50" s="78">
        <v>3262255950</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2834</v>
      </c>
      <c r="B51" s="77">
        <v>43</v>
      </c>
      <c r="C51" s="77">
        <v>18</v>
      </c>
      <c r="D51" s="77">
        <v>43</v>
      </c>
      <c r="E51" s="77">
        <v>2024</v>
      </c>
      <c r="F51" s="77" t="s">
        <v>2588</v>
      </c>
      <c r="G51" s="1017" t="s">
        <v>2835</v>
      </c>
      <c r="H51" s="77" t="s">
        <v>2836</v>
      </c>
      <c r="I51" s="1018"/>
      <c r="J51" s="80">
        <v>23518</v>
      </c>
      <c r="K51" s="78">
        <v>32785730</v>
      </c>
      <c r="L51" s="78">
        <v>20825</v>
      </c>
      <c r="M51" s="78">
        <v>28817228</v>
      </c>
      <c r="N51" s="78">
        <v>6400</v>
      </c>
      <c r="O51" s="78">
        <v>10784528</v>
      </c>
      <c r="P51" s="78">
        <v>16</v>
      </c>
      <c r="Q51" s="78">
        <v>89099</v>
      </c>
      <c r="R51" s="78">
        <v>0</v>
      </c>
      <c r="S51" s="78">
        <v>0</v>
      </c>
      <c r="T51" s="78">
        <v>0</v>
      </c>
      <c r="U51" s="78">
        <v>0</v>
      </c>
      <c r="V51" s="78">
        <v>0</v>
      </c>
      <c r="W51" s="78">
        <v>0</v>
      </c>
      <c r="X51" s="78">
        <v>0</v>
      </c>
      <c r="Y51" s="78">
        <v>0</v>
      </c>
      <c r="Z51" s="78">
        <v>72476585</v>
      </c>
      <c r="AA51" s="78">
        <v>53274055</v>
      </c>
      <c r="AB51" s="78">
        <v>203153368.99999997</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2837</v>
      </c>
      <c r="B52" s="77">
        <v>44</v>
      </c>
      <c r="C52" s="77">
        <v>18</v>
      </c>
      <c r="D52" s="77">
        <v>44</v>
      </c>
      <c r="E52" s="77">
        <v>2024</v>
      </c>
      <c r="F52" s="77" t="s">
        <v>2588</v>
      </c>
      <c r="G52" s="1017" t="s">
        <v>2838</v>
      </c>
      <c r="H52" s="77" t="s">
        <v>2839</v>
      </c>
      <c r="I52" s="1018"/>
      <c r="J52" s="80">
        <v>338780</v>
      </c>
      <c r="K52" s="78">
        <v>474323397</v>
      </c>
      <c r="L52" s="78">
        <v>180672</v>
      </c>
      <c r="M52" s="78">
        <v>250795028</v>
      </c>
      <c r="N52" s="78">
        <v>0</v>
      </c>
      <c r="O52" s="78">
        <v>0</v>
      </c>
      <c r="P52" s="78">
        <v>0</v>
      </c>
      <c r="Q52" s="78">
        <v>0</v>
      </c>
      <c r="R52" s="78">
        <v>0</v>
      </c>
      <c r="S52" s="78">
        <v>0</v>
      </c>
      <c r="T52" s="78">
        <v>0</v>
      </c>
      <c r="U52" s="78">
        <v>0</v>
      </c>
      <c r="V52" s="78">
        <v>0</v>
      </c>
      <c r="W52" s="78">
        <v>0</v>
      </c>
      <c r="X52" s="78">
        <v>0</v>
      </c>
      <c r="Y52" s="78">
        <v>0</v>
      </c>
      <c r="Z52" s="78">
        <v>725118425</v>
      </c>
      <c r="AA52" s="78">
        <v>815937880.00000012</v>
      </c>
      <c r="AB52" s="78">
        <v>3803911077</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2840</v>
      </c>
      <c r="B53" s="77">
        <v>45</v>
      </c>
      <c r="C53" s="77">
        <v>18</v>
      </c>
      <c r="D53" s="77">
        <v>45</v>
      </c>
      <c r="E53" s="77">
        <v>2024</v>
      </c>
      <c r="F53" s="77" t="s">
        <v>2588</v>
      </c>
      <c r="G53" s="1017" t="s">
        <v>2841</v>
      </c>
      <c r="H53" s="77" t="s">
        <v>2842</v>
      </c>
      <c r="I53" s="1018"/>
      <c r="J53" s="80">
        <v>217840</v>
      </c>
      <c r="K53" s="78">
        <v>298230932</v>
      </c>
      <c r="L53" s="78">
        <v>204509</v>
      </c>
      <c r="M53" s="78">
        <v>277498151</v>
      </c>
      <c r="N53" s="78">
        <v>700</v>
      </c>
      <c r="O53" s="78">
        <v>1189769</v>
      </c>
      <c r="P53" s="78">
        <v>0</v>
      </c>
      <c r="Q53" s="78">
        <v>0</v>
      </c>
      <c r="R53" s="78">
        <v>0</v>
      </c>
      <c r="S53" s="78">
        <v>0</v>
      </c>
      <c r="T53" s="78">
        <v>0</v>
      </c>
      <c r="U53" s="78">
        <v>0</v>
      </c>
      <c r="V53" s="78">
        <v>0</v>
      </c>
      <c r="W53" s="78">
        <v>0</v>
      </c>
      <c r="X53" s="78">
        <v>0</v>
      </c>
      <c r="Y53" s="78">
        <v>0</v>
      </c>
      <c r="Z53" s="78">
        <v>576918852</v>
      </c>
      <c r="AA53" s="78">
        <v>502677092.99999994</v>
      </c>
      <c r="AB53" s="78">
        <v>2167464958</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2843</v>
      </c>
      <c r="B54" s="77">
        <v>46</v>
      </c>
      <c r="C54" s="77">
        <v>18</v>
      </c>
      <c r="D54" s="77">
        <v>46</v>
      </c>
      <c r="E54" s="77">
        <v>2024</v>
      </c>
      <c r="F54" s="77" t="s">
        <v>2588</v>
      </c>
      <c r="G54" s="1017" t="s">
        <v>2844</v>
      </c>
      <c r="H54" s="77" t="s">
        <v>2845</v>
      </c>
      <c r="I54" s="1018"/>
      <c r="J54" s="80">
        <v>681278</v>
      </c>
      <c r="K54" s="78">
        <v>963507233</v>
      </c>
      <c r="L54" s="78">
        <v>1075270</v>
      </c>
      <c r="M54" s="78">
        <v>1509849787</v>
      </c>
      <c r="N54" s="78">
        <v>0</v>
      </c>
      <c r="O54" s="78">
        <v>0</v>
      </c>
      <c r="P54" s="78">
        <v>0</v>
      </c>
      <c r="Q54" s="78">
        <v>0</v>
      </c>
      <c r="R54" s="78">
        <v>81</v>
      </c>
      <c r="S54" s="78">
        <v>479770</v>
      </c>
      <c r="T54" s="78">
        <v>0</v>
      </c>
      <c r="U54" s="78">
        <v>0</v>
      </c>
      <c r="V54" s="78">
        <v>0</v>
      </c>
      <c r="W54" s="78">
        <v>0</v>
      </c>
      <c r="X54" s="78">
        <v>0</v>
      </c>
      <c r="Y54" s="78">
        <v>0</v>
      </c>
      <c r="Z54" s="78">
        <v>2473836790.2809501</v>
      </c>
      <c r="AA54" s="78">
        <v>1756140410</v>
      </c>
      <c r="AB54" s="78">
        <v>7476528582</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2846</v>
      </c>
      <c r="B55" s="77">
        <v>47</v>
      </c>
      <c r="C55" s="77">
        <v>18</v>
      </c>
      <c r="D55" s="77">
        <v>47</v>
      </c>
      <c r="E55" s="77">
        <v>2024</v>
      </c>
      <c r="F55" s="77" t="s">
        <v>2588</v>
      </c>
      <c r="G55" s="1017" t="s">
        <v>2847</v>
      </c>
      <c r="H55" s="77" t="s">
        <v>2848</v>
      </c>
      <c r="I55" s="1018"/>
      <c r="J55" s="80">
        <v>191653</v>
      </c>
      <c r="K55" s="78">
        <v>263229184.99999997</v>
      </c>
      <c r="L55" s="78">
        <v>29788</v>
      </c>
      <c r="M55" s="78">
        <v>40469809</v>
      </c>
      <c r="N55" s="78">
        <v>0</v>
      </c>
      <c r="O55" s="78">
        <v>0</v>
      </c>
      <c r="P55" s="78">
        <v>0</v>
      </c>
      <c r="Q55" s="78">
        <v>0</v>
      </c>
      <c r="R55" s="78">
        <v>0</v>
      </c>
      <c r="S55" s="78">
        <v>0</v>
      </c>
      <c r="T55" s="78">
        <v>0</v>
      </c>
      <c r="U55" s="78">
        <v>0</v>
      </c>
      <c r="V55" s="78">
        <v>11</v>
      </c>
      <c r="W55" s="78">
        <v>0</v>
      </c>
      <c r="X55" s="78">
        <v>0</v>
      </c>
      <c r="Y55" s="78">
        <v>64509</v>
      </c>
      <c r="Z55" s="78">
        <v>303763502.99999994</v>
      </c>
      <c r="AA55" s="78">
        <v>523034705</v>
      </c>
      <c r="AB55" s="78">
        <v>2843068186</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2849</v>
      </c>
      <c r="B56" s="77">
        <v>48</v>
      </c>
      <c r="C56" s="77">
        <v>18</v>
      </c>
      <c r="D56" s="77">
        <v>48</v>
      </c>
      <c r="E56" s="77">
        <v>2024</v>
      </c>
      <c r="F56" s="77" t="s">
        <v>2588</v>
      </c>
      <c r="G56" s="1017" t="s">
        <v>2850</v>
      </c>
      <c r="H56" s="77" t="s">
        <v>2851</v>
      </c>
      <c r="I56" s="1018"/>
      <c r="J56" s="80">
        <v>213818</v>
      </c>
      <c r="K56" s="78">
        <v>293830251</v>
      </c>
      <c r="L56" s="78">
        <v>35955</v>
      </c>
      <c r="M56" s="78">
        <v>48882614.000000007</v>
      </c>
      <c r="N56" s="78">
        <v>0</v>
      </c>
      <c r="O56" s="78">
        <v>0</v>
      </c>
      <c r="P56" s="78">
        <v>0</v>
      </c>
      <c r="Q56" s="78">
        <v>0</v>
      </c>
      <c r="R56" s="78">
        <v>0</v>
      </c>
      <c r="S56" s="78">
        <v>0</v>
      </c>
      <c r="T56" s="78">
        <v>0</v>
      </c>
      <c r="U56" s="78">
        <v>0</v>
      </c>
      <c r="V56" s="78">
        <v>0</v>
      </c>
      <c r="W56" s="78">
        <v>0</v>
      </c>
      <c r="X56" s="78">
        <v>0</v>
      </c>
      <c r="Y56" s="78">
        <v>0</v>
      </c>
      <c r="Z56" s="78">
        <v>342712865</v>
      </c>
      <c r="AA56" s="78">
        <v>565014984</v>
      </c>
      <c r="AB56" s="78">
        <v>4108876427</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2852</v>
      </c>
      <c r="B57" s="77">
        <v>49</v>
      </c>
      <c r="C57" s="77">
        <v>18</v>
      </c>
      <c r="D57" s="77">
        <v>49</v>
      </c>
      <c r="E57" s="77">
        <v>2024</v>
      </c>
      <c r="F57" s="77" t="s">
        <v>2588</v>
      </c>
      <c r="G57" s="1017" t="s">
        <v>2853</v>
      </c>
      <c r="H57" s="77" t="s">
        <v>2854</v>
      </c>
      <c r="I57" s="1018"/>
      <c r="J57" s="80">
        <v>371658</v>
      </c>
      <c r="K57" s="78">
        <v>530066095</v>
      </c>
      <c r="L57" s="78">
        <v>290864</v>
      </c>
      <c r="M57" s="78">
        <v>411635997</v>
      </c>
      <c r="N57" s="78">
        <v>3900</v>
      </c>
      <c r="O57" s="78">
        <v>6481538</v>
      </c>
      <c r="P57" s="78">
        <v>0</v>
      </c>
      <c r="Q57" s="78">
        <v>0</v>
      </c>
      <c r="R57" s="78">
        <v>0</v>
      </c>
      <c r="S57" s="78">
        <v>0</v>
      </c>
      <c r="T57" s="78">
        <v>0</v>
      </c>
      <c r="U57" s="78">
        <v>0</v>
      </c>
      <c r="V57" s="78">
        <v>0</v>
      </c>
      <c r="W57" s="78">
        <v>0</v>
      </c>
      <c r="X57" s="78">
        <v>0</v>
      </c>
      <c r="Y57" s="78">
        <v>0</v>
      </c>
      <c r="Z57" s="78">
        <v>948183630</v>
      </c>
      <c r="AA57" s="78">
        <v>895520537</v>
      </c>
      <c r="AB57" s="78">
        <v>4177725203</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2855</v>
      </c>
      <c r="B58" s="77">
        <v>50</v>
      </c>
      <c r="C58" s="77">
        <v>18</v>
      </c>
      <c r="D58" s="77">
        <v>50</v>
      </c>
      <c r="E58" s="77">
        <v>2024</v>
      </c>
      <c r="F58" s="77" t="s">
        <v>2588</v>
      </c>
      <c r="G58" s="1017" t="s">
        <v>2856</v>
      </c>
      <c r="H58" s="77" t="s">
        <v>2857</v>
      </c>
      <c r="I58" s="1018"/>
      <c r="J58" s="80">
        <v>99437</v>
      </c>
      <c r="K58" s="78">
        <v>137671203.00000003</v>
      </c>
      <c r="L58" s="78">
        <v>16303.999999999998</v>
      </c>
      <c r="M58" s="78">
        <v>22355844</v>
      </c>
      <c r="N58" s="78">
        <v>0</v>
      </c>
      <c r="O58" s="78">
        <v>0</v>
      </c>
      <c r="P58" s="78">
        <v>0</v>
      </c>
      <c r="Q58" s="78">
        <v>0</v>
      </c>
      <c r="R58" s="78">
        <v>0</v>
      </c>
      <c r="S58" s="78">
        <v>0</v>
      </c>
      <c r="T58" s="78">
        <v>0</v>
      </c>
      <c r="U58" s="78">
        <v>0</v>
      </c>
      <c r="V58" s="78">
        <v>1</v>
      </c>
      <c r="W58" s="78">
        <v>0</v>
      </c>
      <c r="X58" s="78">
        <v>0</v>
      </c>
      <c r="Y58" s="78">
        <v>3923.9999999999995</v>
      </c>
      <c r="Z58" s="78">
        <v>160030971.00000003</v>
      </c>
      <c r="AA58" s="78">
        <v>254880736</v>
      </c>
      <c r="AB58" s="78">
        <v>1336634172</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2858</v>
      </c>
      <c r="B59" s="77">
        <v>51</v>
      </c>
      <c r="C59" s="77">
        <v>18</v>
      </c>
      <c r="D59" s="77">
        <v>51</v>
      </c>
      <c r="E59" s="77">
        <v>2024</v>
      </c>
      <c r="F59" s="77" t="s">
        <v>2588</v>
      </c>
      <c r="G59" s="1017" t="s">
        <v>2859</v>
      </c>
      <c r="H59" s="77" t="s">
        <v>2860</v>
      </c>
      <c r="I59" s="1018"/>
      <c r="J59" s="80">
        <v>314742</v>
      </c>
      <c r="K59" s="78">
        <v>426947634</v>
      </c>
      <c r="L59" s="78">
        <v>7542</v>
      </c>
      <c r="M59" s="78">
        <v>10151810</v>
      </c>
      <c r="N59" s="78">
        <v>0</v>
      </c>
      <c r="O59" s="78">
        <v>0</v>
      </c>
      <c r="P59" s="78">
        <v>0</v>
      </c>
      <c r="Q59" s="78">
        <v>0</v>
      </c>
      <c r="R59" s="78">
        <v>0</v>
      </c>
      <c r="S59" s="78">
        <v>0</v>
      </c>
      <c r="T59" s="78">
        <v>0</v>
      </c>
      <c r="U59" s="78">
        <v>0</v>
      </c>
      <c r="V59" s="78">
        <v>0</v>
      </c>
      <c r="W59" s="78">
        <v>0</v>
      </c>
      <c r="X59" s="78">
        <v>0</v>
      </c>
      <c r="Y59" s="78">
        <v>0</v>
      </c>
      <c r="Z59" s="78">
        <v>437099444</v>
      </c>
      <c r="AA59" s="78">
        <v>712375233</v>
      </c>
      <c r="AB59" s="78">
        <v>2695182364</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2861</v>
      </c>
      <c r="B60" s="77">
        <v>52</v>
      </c>
      <c r="C60" s="77">
        <v>18</v>
      </c>
      <c r="D60" s="77">
        <v>52</v>
      </c>
      <c r="E60" s="77">
        <v>2024</v>
      </c>
      <c r="F60" s="77" t="s">
        <v>2588</v>
      </c>
      <c r="G60" s="1017" t="s">
        <v>2862</v>
      </c>
      <c r="H60" s="77" t="s">
        <v>2704</v>
      </c>
      <c r="I60" s="1018"/>
      <c r="J60" s="80">
        <v>85298</v>
      </c>
      <c r="K60" s="78">
        <v>110773945.00000001</v>
      </c>
      <c r="L60" s="78">
        <v>271475</v>
      </c>
      <c r="M60" s="78">
        <v>351014827.99999994</v>
      </c>
      <c r="N60" s="78">
        <v>3400</v>
      </c>
      <c r="O60" s="78">
        <v>5608244</v>
      </c>
      <c r="P60" s="78">
        <v>0</v>
      </c>
      <c r="Q60" s="78">
        <v>0</v>
      </c>
      <c r="R60" s="78">
        <v>0</v>
      </c>
      <c r="S60" s="78">
        <v>0</v>
      </c>
      <c r="T60" s="78">
        <v>0</v>
      </c>
      <c r="U60" s="78">
        <v>0</v>
      </c>
      <c r="V60" s="78">
        <v>0</v>
      </c>
      <c r="W60" s="78">
        <v>0</v>
      </c>
      <c r="X60" s="78">
        <v>0</v>
      </c>
      <c r="Y60" s="78">
        <v>0</v>
      </c>
      <c r="Z60" s="78">
        <v>467397017</v>
      </c>
      <c r="AA60" s="78">
        <v>192272411</v>
      </c>
      <c r="AB60" s="78">
        <v>941174741.99999988</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2863</v>
      </c>
      <c r="B61" s="77">
        <v>53</v>
      </c>
      <c r="C61" s="77">
        <v>18</v>
      </c>
      <c r="D61" s="77">
        <v>53</v>
      </c>
      <c r="E61" s="77">
        <v>2024</v>
      </c>
      <c r="F61" s="77" t="s">
        <v>2588</v>
      </c>
      <c r="G61" s="1017" t="s">
        <v>2864</v>
      </c>
      <c r="H61" s="77" t="s">
        <v>2865</v>
      </c>
      <c r="I61" s="1018"/>
      <c r="J61" s="80">
        <v>68036</v>
      </c>
      <c r="K61" s="78">
        <v>95006891.000000015</v>
      </c>
      <c r="L61" s="78">
        <v>23775</v>
      </c>
      <c r="M61" s="78">
        <v>32937006.000000004</v>
      </c>
      <c r="N61" s="78">
        <v>6300</v>
      </c>
      <c r="O61" s="78">
        <v>10357488</v>
      </c>
      <c r="P61" s="78">
        <v>24</v>
      </c>
      <c r="Q61" s="78">
        <v>127810</v>
      </c>
      <c r="R61" s="78">
        <v>0</v>
      </c>
      <c r="S61" s="78">
        <v>0</v>
      </c>
      <c r="T61" s="78">
        <v>0</v>
      </c>
      <c r="U61" s="78">
        <v>0</v>
      </c>
      <c r="V61" s="78">
        <v>0</v>
      </c>
      <c r="W61" s="78">
        <v>0</v>
      </c>
      <c r="X61" s="78">
        <v>0</v>
      </c>
      <c r="Y61" s="78">
        <v>0</v>
      </c>
      <c r="Z61" s="78">
        <v>138429195</v>
      </c>
      <c r="AA61" s="78">
        <v>173044914</v>
      </c>
      <c r="AB61" s="78">
        <v>806171195</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2866</v>
      </c>
      <c r="B62" s="77">
        <v>54</v>
      </c>
      <c r="C62" s="77">
        <v>18</v>
      </c>
      <c r="D62" s="77">
        <v>54</v>
      </c>
      <c r="E62" s="77">
        <v>2024</v>
      </c>
      <c r="F62" s="77" t="s">
        <v>2588</v>
      </c>
      <c r="G62" s="1017" t="s">
        <v>2867</v>
      </c>
      <c r="H62" s="77" t="s">
        <v>2868</v>
      </c>
      <c r="I62" s="1018"/>
      <c r="J62" s="80">
        <v>106995</v>
      </c>
      <c r="K62" s="78">
        <v>149140659.00000003</v>
      </c>
      <c r="L62" s="78">
        <v>17691</v>
      </c>
      <c r="M62" s="78">
        <v>24400035</v>
      </c>
      <c r="N62" s="78">
        <v>0</v>
      </c>
      <c r="O62" s="78">
        <v>0</v>
      </c>
      <c r="P62" s="78">
        <v>0</v>
      </c>
      <c r="Q62" s="78">
        <v>0</v>
      </c>
      <c r="R62" s="78">
        <v>0</v>
      </c>
      <c r="S62" s="78">
        <v>0</v>
      </c>
      <c r="T62" s="78">
        <v>0</v>
      </c>
      <c r="U62" s="78">
        <v>0</v>
      </c>
      <c r="V62" s="78">
        <v>11</v>
      </c>
      <c r="W62" s="78">
        <v>0</v>
      </c>
      <c r="X62" s="78">
        <v>0</v>
      </c>
      <c r="Y62" s="78">
        <v>67206.999999999985</v>
      </c>
      <c r="Z62" s="78">
        <v>173607901</v>
      </c>
      <c r="AA62" s="78">
        <v>236848958.99999997</v>
      </c>
      <c r="AB62" s="78">
        <v>1658850543.9999998</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2869</v>
      </c>
      <c r="B63" s="77">
        <v>55</v>
      </c>
      <c r="C63" s="77">
        <v>18</v>
      </c>
      <c r="D63" s="77">
        <v>55</v>
      </c>
      <c r="E63" s="77">
        <v>2024</v>
      </c>
      <c r="F63" s="77" t="s">
        <v>2588</v>
      </c>
      <c r="G63" s="1017" t="s">
        <v>2870</v>
      </c>
      <c r="H63" s="77" t="s">
        <v>2871</v>
      </c>
      <c r="I63" s="1018"/>
      <c r="J63" s="80">
        <v>131173</v>
      </c>
      <c r="K63" s="78">
        <v>178292647</v>
      </c>
      <c r="L63" s="78">
        <v>112691</v>
      </c>
      <c r="M63" s="78">
        <v>152122775</v>
      </c>
      <c r="N63" s="78">
        <v>0</v>
      </c>
      <c r="O63" s="78">
        <v>0</v>
      </c>
      <c r="P63" s="78">
        <v>0</v>
      </c>
      <c r="Q63" s="78">
        <v>0</v>
      </c>
      <c r="R63" s="78">
        <v>0</v>
      </c>
      <c r="S63" s="78">
        <v>0</v>
      </c>
      <c r="T63" s="78">
        <v>0</v>
      </c>
      <c r="U63" s="78">
        <v>0</v>
      </c>
      <c r="V63" s="78">
        <v>0</v>
      </c>
      <c r="W63" s="78">
        <v>0</v>
      </c>
      <c r="X63" s="78">
        <v>0</v>
      </c>
      <c r="Y63" s="78">
        <v>0</v>
      </c>
      <c r="Z63" s="78">
        <v>330415421.99999994</v>
      </c>
      <c r="AA63" s="78">
        <v>364199372</v>
      </c>
      <c r="AB63" s="78">
        <v>2050103956</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2872</v>
      </c>
      <c r="B64" s="77">
        <v>56</v>
      </c>
      <c r="C64" s="77">
        <v>18</v>
      </c>
      <c r="D64" s="77">
        <v>56</v>
      </c>
      <c r="E64" s="77">
        <v>2024</v>
      </c>
      <c r="F64" s="77" t="s">
        <v>2588</v>
      </c>
      <c r="G64" s="1017" t="s">
        <v>2873</v>
      </c>
      <c r="H64" s="77" t="s">
        <v>2874</v>
      </c>
      <c r="I64" s="1018"/>
      <c r="J64" s="80">
        <v>120972</v>
      </c>
      <c r="K64" s="78">
        <v>165873030</v>
      </c>
      <c r="L64" s="78">
        <v>74321</v>
      </c>
      <c r="M64" s="78">
        <v>100806975.99999999</v>
      </c>
      <c r="N64" s="78">
        <v>1500</v>
      </c>
      <c r="O64" s="78">
        <v>2785804</v>
      </c>
      <c r="P64" s="78">
        <v>0</v>
      </c>
      <c r="Q64" s="78">
        <v>0</v>
      </c>
      <c r="R64" s="78">
        <v>0</v>
      </c>
      <c r="S64" s="78">
        <v>0</v>
      </c>
      <c r="T64" s="78">
        <v>0</v>
      </c>
      <c r="U64" s="78">
        <v>0</v>
      </c>
      <c r="V64" s="78">
        <v>0</v>
      </c>
      <c r="W64" s="78">
        <v>0</v>
      </c>
      <c r="X64" s="78">
        <v>0</v>
      </c>
      <c r="Y64" s="78">
        <v>0</v>
      </c>
      <c r="Z64" s="78">
        <v>269465810</v>
      </c>
      <c r="AA64" s="78">
        <v>291362680</v>
      </c>
      <c r="AB64" s="78">
        <v>1609206159</v>
      </c>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2875</v>
      </c>
      <c r="B65" s="77">
        <v>57</v>
      </c>
      <c r="C65" s="77">
        <v>18</v>
      </c>
      <c r="D65" s="77">
        <v>57</v>
      </c>
      <c r="E65" s="77">
        <v>2024</v>
      </c>
      <c r="F65" s="77" t="s">
        <v>2588</v>
      </c>
      <c r="G65" s="1017" t="s">
        <v>2876</v>
      </c>
      <c r="H65" s="77" t="s">
        <v>2877</v>
      </c>
      <c r="I65" s="1018"/>
      <c r="J65" s="80">
        <v>250802</v>
      </c>
      <c r="K65" s="78">
        <v>337750579</v>
      </c>
      <c r="L65" s="78">
        <v>4599</v>
      </c>
      <c r="M65" s="78">
        <v>6148763</v>
      </c>
      <c r="N65" s="78">
        <v>0</v>
      </c>
      <c r="O65" s="78">
        <v>0</v>
      </c>
      <c r="P65" s="78">
        <v>0</v>
      </c>
      <c r="Q65" s="78">
        <v>0</v>
      </c>
      <c r="R65" s="78">
        <v>0</v>
      </c>
      <c r="S65" s="78">
        <v>0</v>
      </c>
      <c r="T65" s="78">
        <v>0</v>
      </c>
      <c r="U65" s="78">
        <v>0</v>
      </c>
      <c r="V65" s="78">
        <v>0</v>
      </c>
      <c r="W65" s="78">
        <v>0</v>
      </c>
      <c r="X65" s="78">
        <v>0</v>
      </c>
      <c r="Y65" s="78">
        <v>0</v>
      </c>
      <c r="Z65" s="78">
        <v>343899342</v>
      </c>
      <c r="AA65" s="78">
        <v>749822640</v>
      </c>
      <c r="AB65" s="78">
        <v>4250193281.9999995</v>
      </c>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2878</v>
      </c>
      <c r="B66" s="77">
        <v>58</v>
      </c>
      <c r="C66" s="77">
        <v>18</v>
      </c>
      <c r="D66" s="77">
        <v>58</v>
      </c>
      <c r="E66" s="77">
        <v>2024</v>
      </c>
      <c r="F66" s="77" t="s">
        <v>2588</v>
      </c>
      <c r="G66" s="1017" t="s">
        <v>2879</v>
      </c>
      <c r="H66" s="77" t="s">
        <v>2880</v>
      </c>
      <c r="I66" s="1018"/>
      <c r="J66" s="80">
        <v>44430</v>
      </c>
      <c r="K66" s="78">
        <v>60635152.999999993</v>
      </c>
      <c r="L66" s="78">
        <v>17868</v>
      </c>
      <c r="M66" s="78">
        <v>24208624</v>
      </c>
      <c r="N66" s="78">
        <v>10100</v>
      </c>
      <c r="O66" s="78">
        <v>16763746.999999998</v>
      </c>
      <c r="P66" s="78">
        <v>195</v>
      </c>
      <c r="Q66" s="78">
        <v>1047845.0000000001</v>
      </c>
      <c r="R66" s="78">
        <v>0</v>
      </c>
      <c r="S66" s="78">
        <v>0</v>
      </c>
      <c r="T66" s="78">
        <v>0</v>
      </c>
      <c r="U66" s="78">
        <v>0</v>
      </c>
      <c r="V66" s="78">
        <v>0</v>
      </c>
      <c r="W66" s="78">
        <v>0</v>
      </c>
      <c r="X66" s="78">
        <v>0</v>
      </c>
      <c r="Y66" s="78">
        <v>0</v>
      </c>
      <c r="Z66" s="78">
        <v>102655368.99999997</v>
      </c>
      <c r="AA66" s="78">
        <v>111501657.00000001</v>
      </c>
      <c r="AB66" s="78">
        <v>497417929.00000006</v>
      </c>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2881</v>
      </c>
      <c r="B67" s="77">
        <v>59</v>
      </c>
      <c r="C67" s="77">
        <v>18</v>
      </c>
      <c r="D67" s="77">
        <v>59</v>
      </c>
      <c r="E67" s="77">
        <v>2024</v>
      </c>
      <c r="F67" s="77" t="s">
        <v>2588</v>
      </c>
      <c r="G67" s="1017" t="s">
        <v>2882</v>
      </c>
      <c r="H67" s="77" t="s">
        <v>2883</v>
      </c>
      <c r="I67" s="1018"/>
      <c r="J67" s="80">
        <v>180893</v>
      </c>
      <c r="K67" s="78">
        <v>249579847</v>
      </c>
      <c r="L67" s="78">
        <v>32220</v>
      </c>
      <c r="M67" s="78">
        <v>44059800</v>
      </c>
      <c r="N67" s="78">
        <v>0</v>
      </c>
      <c r="O67" s="78">
        <v>0</v>
      </c>
      <c r="P67" s="78">
        <v>0</v>
      </c>
      <c r="Q67" s="78">
        <v>0</v>
      </c>
      <c r="R67" s="78">
        <v>0</v>
      </c>
      <c r="S67" s="78">
        <v>0</v>
      </c>
      <c r="T67" s="78">
        <v>0</v>
      </c>
      <c r="U67" s="78">
        <v>0</v>
      </c>
      <c r="V67" s="78">
        <v>0</v>
      </c>
      <c r="W67" s="78">
        <v>0</v>
      </c>
      <c r="X67" s="78">
        <v>0</v>
      </c>
      <c r="Y67" s="78">
        <v>0</v>
      </c>
      <c r="Z67" s="78">
        <v>293639647</v>
      </c>
      <c r="AA67" s="78">
        <v>448363526</v>
      </c>
      <c r="AB67" s="78">
        <v>1963263666</v>
      </c>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2884</v>
      </c>
      <c r="B68" s="77">
        <v>60</v>
      </c>
      <c r="C68" s="77">
        <v>18</v>
      </c>
      <c r="D68" s="77">
        <v>60</v>
      </c>
      <c r="E68" s="77">
        <v>2024</v>
      </c>
      <c r="F68" s="77" t="s">
        <v>2588</v>
      </c>
      <c r="G68" s="1017" t="s">
        <v>2885</v>
      </c>
      <c r="H68" s="77" t="s">
        <v>2886</v>
      </c>
      <c r="I68" s="1018"/>
      <c r="J68" s="80">
        <v>117585</v>
      </c>
      <c r="K68" s="78">
        <v>166459678.00000003</v>
      </c>
      <c r="L68" s="78">
        <v>79146</v>
      </c>
      <c r="M68" s="78">
        <v>111221279</v>
      </c>
      <c r="N68" s="78">
        <v>0</v>
      </c>
      <c r="O68" s="78">
        <v>0</v>
      </c>
      <c r="P68" s="78">
        <v>0</v>
      </c>
      <c r="Q68" s="78">
        <v>0</v>
      </c>
      <c r="R68" s="78">
        <v>0</v>
      </c>
      <c r="S68" s="78">
        <v>0</v>
      </c>
      <c r="T68" s="78">
        <v>0</v>
      </c>
      <c r="U68" s="78">
        <v>0</v>
      </c>
      <c r="V68" s="78">
        <v>0</v>
      </c>
      <c r="W68" s="78">
        <v>0</v>
      </c>
      <c r="X68" s="78">
        <v>0</v>
      </c>
      <c r="Y68" s="78">
        <v>0</v>
      </c>
      <c r="Z68" s="78">
        <v>277680957.00000006</v>
      </c>
      <c r="AA68" s="78">
        <v>261636017</v>
      </c>
      <c r="AB68" s="78">
        <v>1048037519.9999999</v>
      </c>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2887</v>
      </c>
      <c r="B69" s="77">
        <v>61</v>
      </c>
      <c r="C69" s="77">
        <v>18</v>
      </c>
      <c r="D69" s="77">
        <v>61</v>
      </c>
      <c r="E69" s="77">
        <v>2024</v>
      </c>
      <c r="F69" s="77" t="s">
        <v>2588</v>
      </c>
      <c r="G69" s="1017" t="s">
        <v>2888</v>
      </c>
      <c r="H69" s="77" t="s">
        <v>2889</v>
      </c>
      <c r="I69" s="1018"/>
      <c r="J69" s="80">
        <v>196540</v>
      </c>
      <c r="K69" s="78">
        <v>278125922</v>
      </c>
      <c r="L69" s="78">
        <v>258492.00000000003</v>
      </c>
      <c r="M69" s="78">
        <v>363047838</v>
      </c>
      <c r="N69" s="78">
        <v>1900</v>
      </c>
      <c r="O69" s="78">
        <v>3274487</v>
      </c>
      <c r="P69" s="78">
        <v>0</v>
      </c>
      <c r="Q69" s="78">
        <v>0</v>
      </c>
      <c r="R69" s="78">
        <v>0</v>
      </c>
      <c r="S69" s="78">
        <v>0</v>
      </c>
      <c r="T69" s="78">
        <v>0</v>
      </c>
      <c r="U69" s="78">
        <v>0</v>
      </c>
      <c r="V69" s="78">
        <v>0</v>
      </c>
      <c r="W69" s="78">
        <v>0</v>
      </c>
      <c r="X69" s="78">
        <v>0</v>
      </c>
      <c r="Y69" s="78">
        <v>0</v>
      </c>
      <c r="Z69" s="78">
        <v>644448247.00000012</v>
      </c>
      <c r="AA69" s="78">
        <v>449359241</v>
      </c>
      <c r="AB69" s="78">
        <v>2042225759</v>
      </c>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2890</v>
      </c>
      <c r="B70" s="77">
        <v>62</v>
      </c>
      <c r="C70" s="77">
        <v>18</v>
      </c>
      <c r="D70" s="77">
        <v>62</v>
      </c>
      <c r="E70" s="77">
        <v>2024</v>
      </c>
      <c r="F70" s="77" t="s">
        <v>2588</v>
      </c>
      <c r="G70" s="1017" t="s">
        <v>2891</v>
      </c>
      <c r="H70" s="77" t="s">
        <v>2892</v>
      </c>
      <c r="I70" s="1018"/>
      <c r="J70" s="80">
        <v>92225</v>
      </c>
      <c r="K70" s="78">
        <v>129585669</v>
      </c>
      <c r="L70" s="78">
        <v>132059</v>
      </c>
      <c r="M70" s="78">
        <v>184085032</v>
      </c>
      <c r="N70" s="78">
        <v>0</v>
      </c>
      <c r="O70" s="78">
        <v>0</v>
      </c>
      <c r="P70" s="78">
        <v>0</v>
      </c>
      <c r="Q70" s="78">
        <v>0</v>
      </c>
      <c r="R70" s="78">
        <v>0</v>
      </c>
      <c r="S70" s="78">
        <v>0</v>
      </c>
      <c r="T70" s="78">
        <v>0</v>
      </c>
      <c r="U70" s="78">
        <v>0</v>
      </c>
      <c r="V70" s="78">
        <v>0</v>
      </c>
      <c r="W70" s="78">
        <v>0</v>
      </c>
      <c r="X70" s="78">
        <v>0</v>
      </c>
      <c r="Y70" s="78">
        <v>0</v>
      </c>
      <c r="Z70" s="78">
        <v>313670701</v>
      </c>
      <c r="AA70" s="78">
        <v>191273024</v>
      </c>
      <c r="AB70" s="78">
        <v>1158453780</v>
      </c>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2893</v>
      </c>
      <c r="B71" s="77">
        <v>63</v>
      </c>
      <c r="C71" s="77">
        <v>18</v>
      </c>
      <c r="D71" s="77">
        <v>63</v>
      </c>
      <c r="E71" s="77">
        <v>2024</v>
      </c>
      <c r="F71" s="77" t="s">
        <v>2588</v>
      </c>
      <c r="G71" s="1017" t="s">
        <v>2894</v>
      </c>
      <c r="H71" s="77" t="s">
        <v>2895</v>
      </c>
      <c r="I71" s="1018"/>
      <c r="J71" s="80">
        <v>123927</v>
      </c>
      <c r="K71" s="78">
        <v>167339506</v>
      </c>
      <c r="L71" s="78">
        <v>7763</v>
      </c>
      <c r="M71" s="78">
        <v>10407375</v>
      </c>
      <c r="N71" s="78">
        <v>0</v>
      </c>
      <c r="O71" s="78">
        <v>0</v>
      </c>
      <c r="P71" s="78">
        <v>0</v>
      </c>
      <c r="Q71" s="78">
        <v>0</v>
      </c>
      <c r="R71" s="78">
        <v>0</v>
      </c>
      <c r="S71" s="78">
        <v>0</v>
      </c>
      <c r="T71" s="78">
        <v>0</v>
      </c>
      <c r="U71" s="78">
        <v>0</v>
      </c>
      <c r="V71" s="78">
        <v>22</v>
      </c>
      <c r="W71" s="78">
        <v>0</v>
      </c>
      <c r="X71" s="78">
        <v>0</v>
      </c>
      <c r="Y71" s="78">
        <v>134659</v>
      </c>
      <c r="Z71" s="78">
        <v>177881540</v>
      </c>
      <c r="AA71" s="78">
        <v>340666822</v>
      </c>
      <c r="AB71" s="78">
        <v>2599782381</v>
      </c>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2896</v>
      </c>
      <c r="B72" s="77">
        <v>64</v>
      </c>
      <c r="C72" s="77">
        <v>18</v>
      </c>
      <c r="D72" s="77">
        <v>64</v>
      </c>
      <c r="E72" s="77">
        <v>2024</v>
      </c>
      <c r="F72" s="77" t="s">
        <v>2588</v>
      </c>
      <c r="G72" s="1017" t="s">
        <v>2897</v>
      </c>
      <c r="H72" s="77" t="s">
        <v>2898</v>
      </c>
      <c r="I72" s="1018"/>
      <c r="J72" s="80">
        <v>112611</v>
      </c>
      <c r="K72" s="78">
        <v>150815859</v>
      </c>
      <c r="L72" s="78">
        <v>22</v>
      </c>
      <c r="M72" s="78">
        <v>29006</v>
      </c>
      <c r="N72" s="78">
        <v>0</v>
      </c>
      <c r="O72" s="78">
        <v>0</v>
      </c>
      <c r="P72" s="78">
        <v>0</v>
      </c>
      <c r="Q72" s="78">
        <v>0</v>
      </c>
      <c r="R72" s="78">
        <v>0</v>
      </c>
      <c r="S72" s="78">
        <v>0</v>
      </c>
      <c r="T72" s="78">
        <v>0</v>
      </c>
      <c r="U72" s="78">
        <v>0</v>
      </c>
      <c r="V72" s="78">
        <v>0</v>
      </c>
      <c r="W72" s="78">
        <v>0</v>
      </c>
      <c r="X72" s="78">
        <v>0</v>
      </c>
      <c r="Y72" s="78">
        <v>0</v>
      </c>
      <c r="Z72" s="78">
        <v>150844865</v>
      </c>
      <c r="AA72" s="78">
        <v>323023847</v>
      </c>
      <c r="AB72" s="78">
        <v>2793607304</v>
      </c>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1840</v>
      </c>
      <c r="B189" s="77">
        <v>181</v>
      </c>
      <c r="C189" s="77">
        <v>16</v>
      </c>
      <c r="D189" s="77">
        <v>1</v>
      </c>
      <c r="E189" s="77">
        <v>2022</v>
      </c>
      <c r="F189" s="77" t="s">
        <v>162</v>
      </c>
      <c r="G189" s="1017" t="s">
        <v>1577</v>
      </c>
      <c r="H189" s="77" t="s">
        <v>1578</v>
      </c>
      <c r="I189" s="1018"/>
      <c r="J189" s="80"/>
      <c r="K189" s="78"/>
      <c r="L189" s="78"/>
      <c r="M189" s="78"/>
      <c r="N189" s="78"/>
      <c r="O189" s="78"/>
      <c r="P189" s="78"/>
      <c r="Q189" s="78"/>
      <c r="R189" s="78"/>
      <c r="S189" s="78"/>
      <c r="T189" s="78"/>
      <c r="U189" s="78"/>
      <c r="V189" s="78"/>
      <c r="W189" s="78"/>
      <c r="X189" s="78"/>
      <c r="Y189" s="78"/>
      <c r="Z189" s="78"/>
      <c r="AA189" s="78"/>
      <c r="AB189" s="78"/>
      <c r="AC189" s="79"/>
      <c r="AD189" s="78">
        <v>8226502955.7881622</v>
      </c>
      <c r="AE189" s="78">
        <v>299127579.53609335</v>
      </c>
      <c r="AF189" s="78">
        <v>72658644.833683342</v>
      </c>
      <c r="AG189" s="78">
        <v>13214358128.385689</v>
      </c>
      <c r="AH189" s="78">
        <v>14558978152.849209</v>
      </c>
      <c r="AI189" s="78">
        <v>0</v>
      </c>
      <c r="AJ189" s="78">
        <v>0</v>
      </c>
      <c r="AK189" s="78">
        <v>953093079.47422409</v>
      </c>
      <c r="AL189" s="78">
        <v>0</v>
      </c>
      <c r="AM189" s="78">
        <v>0</v>
      </c>
      <c r="AN189" s="78">
        <v>37324718540.867065</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2899</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272628022.21749967</v>
      </c>
      <c r="AE190" s="78">
        <v>7413689.6750318967</v>
      </c>
      <c r="AF190" s="78">
        <v>1808006.1987889267</v>
      </c>
      <c r="AG190" s="78">
        <v>354117041.36597818</v>
      </c>
      <c r="AH190" s="78">
        <v>446814907.72829807</v>
      </c>
      <c r="AI190" s="78">
        <v>0</v>
      </c>
      <c r="AJ190" s="78">
        <v>0</v>
      </c>
      <c r="AK190" s="78">
        <v>29728847.864055809</v>
      </c>
      <c r="AL190" s="78">
        <v>0</v>
      </c>
      <c r="AM190" s="78">
        <v>0</v>
      </c>
      <c r="AN190" s="78">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2900</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50900326.107457414</v>
      </c>
      <c r="AE191" s="78">
        <v>5129674.1690877266</v>
      </c>
      <c r="AF191" s="78">
        <v>319059.91743333999</v>
      </c>
      <c r="AG191" s="78">
        <v>222832120.21713662</v>
      </c>
      <c r="AH191" s="78">
        <v>289623932.08627611</v>
      </c>
      <c r="AI191" s="78">
        <v>0</v>
      </c>
      <c r="AJ191" s="78">
        <v>0</v>
      </c>
      <c r="AK191" s="78">
        <v>18602336.286877882</v>
      </c>
      <c r="AL191" s="78">
        <v>0</v>
      </c>
      <c r="AM191" s="78">
        <v>0</v>
      </c>
      <c r="AN191" s="78">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2901</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56509947.639137238</v>
      </c>
      <c r="AE192" s="78">
        <v>1843615.9509338578</v>
      </c>
      <c r="AF192" s="78">
        <v>38673.929385859396</v>
      </c>
      <c r="AG192" s="78">
        <v>63410347.838286676</v>
      </c>
      <c r="AH192" s="78">
        <v>81557555.530488059</v>
      </c>
      <c r="AI192" s="78">
        <v>0</v>
      </c>
      <c r="AJ192" s="78">
        <v>0</v>
      </c>
      <c r="AK192" s="78">
        <v>5839265.3803841732</v>
      </c>
      <c r="AL192" s="78">
        <v>0</v>
      </c>
      <c r="AM192" s="78">
        <v>0</v>
      </c>
      <c r="AN192" s="78">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2902</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306598829.91310608</v>
      </c>
      <c r="AE193" s="78">
        <v>5106495.2451398158</v>
      </c>
      <c r="AF193" s="78">
        <v>628451.35252021521</v>
      </c>
      <c r="AG193" s="78">
        <v>234653144.65260854</v>
      </c>
      <c r="AH193" s="78">
        <v>283724970.04728919</v>
      </c>
      <c r="AI193" s="78">
        <v>0</v>
      </c>
      <c r="AJ193" s="78">
        <v>0</v>
      </c>
      <c r="AK193" s="78">
        <v>18816171.086416066</v>
      </c>
      <c r="AL193" s="78">
        <v>0</v>
      </c>
      <c r="AM193" s="78">
        <v>0</v>
      </c>
      <c r="AN193" s="78">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2903</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13485621.499882927</v>
      </c>
      <c r="AE194" s="78">
        <v>620481.96414408379</v>
      </c>
      <c r="AF194" s="78">
        <v>1256902.7050404304</v>
      </c>
      <c r="AG194" s="78">
        <v>17031325.945571262</v>
      </c>
      <c r="AH194" s="78">
        <v>19102399.831797525</v>
      </c>
      <c r="AI194" s="78">
        <v>0</v>
      </c>
      <c r="AJ194" s="78">
        <v>0</v>
      </c>
      <c r="AK194" s="78">
        <v>1371590.1211923815</v>
      </c>
      <c r="AL194" s="78">
        <v>0</v>
      </c>
      <c r="AM194" s="78">
        <v>0</v>
      </c>
      <c r="AN194" s="78">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2904</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64685613.385898232</v>
      </c>
      <c r="AE195" s="78">
        <v>748857.5429325148</v>
      </c>
      <c r="AF195" s="78">
        <v>570440.45844142605</v>
      </c>
      <c r="AG195" s="78">
        <v>40324798.307036579</v>
      </c>
      <c r="AH195" s="78">
        <v>54718536.922096059</v>
      </c>
      <c r="AI195" s="78">
        <v>0</v>
      </c>
      <c r="AJ195" s="78">
        <v>0</v>
      </c>
      <c r="AK195" s="78">
        <v>3647071.3032345721</v>
      </c>
      <c r="AL195" s="78">
        <v>0</v>
      </c>
      <c r="AM195" s="78">
        <v>0</v>
      </c>
      <c r="AN195" s="78">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2905</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72738374.530079171</v>
      </c>
      <c r="AE196" s="78">
        <v>2456965.9384785844</v>
      </c>
      <c r="AF196" s="78">
        <v>270717.50570101576</v>
      </c>
      <c r="AG196" s="78">
        <v>124631390.58195414</v>
      </c>
      <c r="AH196" s="78">
        <v>141512155.48576736</v>
      </c>
      <c r="AI196" s="78">
        <v>0</v>
      </c>
      <c r="AJ196" s="78">
        <v>0</v>
      </c>
      <c r="AK196" s="78">
        <v>9643226.3463233896</v>
      </c>
      <c r="AL196" s="78">
        <v>0</v>
      </c>
      <c r="AM196" s="78">
        <v>0</v>
      </c>
      <c r="AN196" s="78">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2906</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4523429.6638235999</v>
      </c>
      <c r="AE197" s="78">
        <v>367296.79486690013</v>
      </c>
      <c r="AF197" s="78">
        <v>270717.50570101576</v>
      </c>
      <c r="AG197" s="78">
        <v>15001020.662293106</v>
      </c>
      <c r="AH197" s="78">
        <v>21380590.71883158</v>
      </c>
      <c r="AI197" s="78">
        <v>0</v>
      </c>
      <c r="AJ197" s="78">
        <v>0</v>
      </c>
      <c r="AK197" s="78">
        <v>1429955.6582643976</v>
      </c>
      <c r="AL197" s="78">
        <v>0</v>
      </c>
      <c r="AM197" s="78">
        <v>0</v>
      </c>
      <c r="AN197" s="78">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2907</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137724609.76127329</v>
      </c>
      <c r="AE198" s="78">
        <v>6463353.793167538</v>
      </c>
      <c r="AF198" s="78">
        <v>860494.92883537163</v>
      </c>
      <c r="AG198" s="78">
        <v>371362405.51912397</v>
      </c>
      <c r="AH198" s="78">
        <v>464419491.45204556</v>
      </c>
      <c r="AI198" s="78">
        <v>0</v>
      </c>
      <c r="AJ198" s="78">
        <v>0</v>
      </c>
      <c r="AK198" s="78">
        <v>29922151.423783261</v>
      </c>
      <c r="AL198" s="78">
        <v>0</v>
      </c>
      <c r="AM198" s="78">
        <v>0</v>
      </c>
      <c r="AN198" s="78">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2908</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277398150.45089078</v>
      </c>
      <c r="AE199" s="78">
        <v>4853310.0758626321</v>
      </c>
      <c r="AF199" s="78">
        <v>4012420.1737829121</v>
      </c>
      <c r="AG199" s="78">
        <v>183357359.36303881</v>
      </c>
      <c r="AH199" s="78">
        <v>207676189.16629601</v>
      </c>
      <c r="AI199" s="78">
        <v>0</v>
      </c>
      <c r="AJ199" s="78">
        <v>0</v>
      </c>
      <c r="AK199" s="78">
        <v>14485370.759295817</v>
      </c>
      <c r="AL199" s="78">
        <v>0</v>
      </c>
      <c r="AM199" s="78">
        <v>0</v>
      </c>
      <c r="AN199" s="78">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2909</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39736279.222634248</v>
      </c>
      <c r="AE200" s="78">
        <v>668622.80618974532</v>
      </c>
      <c r="AF200" s="78">
        <v>1024859.128725274</v>
      </c>
      <c r="AG200" s="78">
        <v>17911940.285306361</v>
      </c>
      <c r="AH200" s="78">
        <v>24674107.931210466</v>
      </c>
      <c r="AI200" s="78">
        <v>0</v>
      </c>
      <c r="AJ200" s="78">
        <v>0</v>
      </c>
      <c r="AK200" s="78">
        <v>1694408.3572101705</v>
      </c>
      <c r="AL200" s="78">
        <v>0</v>
      </c>
      <c r="AM200" s="78">
        <v>0</v>
      </c>
      <c r="AN200" s="78">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2910</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79077363.812296942</v>
      </c>
      <c r="AE201" s="78">
        <v>1014523.6712585737</v>
      </c>
      <c r="AF201" s="78">
        <v>928174.30526062555</v>
      </c>
      <c r="AG201" s="78">
        <v>43584294.439528324</v>
      </c>
      <c r="AH201" s="78">
        <v>55725472.12078514</v>
      </c>
      <c r="AI201" s="78">
        <v>0</v>
      </c>
      <c r="AJ201" s="78">
        <v>0</v>
      </c>
      <c r="AK201" s="78">
        <v>3945355.3533150088</v>
      </c>
      <c r="AL201" s="78">
        <v>0</v>
      </c>
      <c r="AM201" s="78">
        <v>0</v>
      </c>
      <c r="AN201" s="78">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2911</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304522125.11205107</v>
      </c>
      <c r="AE202" s="78">
        <v>28322862.070197616</v>
      </c>
      <c r="AF202" s="78">
        <v>3258278.5507586543</v>
      </c>
      <c r="AG202" s="78">
        <v>880693839.64077342</v>
      </c>
      <c r="AH202" s="78">
        <v>1251129571.0611722</v>
      </c>
      <c r="AI202" s="78">
        <v>0</v>
      </c>
      <c r="AJ202" s="78">
        <v>0</v>
      </c>
      <c r="AK202" s="78">
        <v>78085211.837398887</v>
      </c>
      <c r="AL202" s="78">
        <v>0</v>
      </c>
      <c r="AM202" s="78">
        <v>0</v>
      </c>
      <c r="AN202" s="78">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2912</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472305712.13251799</v>
      </c>
      <c r="AE203" s="78">
        <v>13844949.573502328</v>
      </c>
      <c r="AF203" s="78">
        <v>2252756.38672631</v>
      </c>
      <c r="AG203" s="78">
        <v>701978051.69342172</v>
      </c>
      <c r="AH203" s="78">
        <v>695783831.1675024</v>
      </c>
      <c r="AI203" s="78">
        <v>0</v>
      </c>
      <c r="AJ203" s="78">
        <v>0</v>
      </c>
      <c r="AK203" s="78">
        <v>45605565.220588297</v>
      </c>
      <c r="AL203" s="78">
        <v>0</v>
      </c>
      <c r="AM203" s="78">
        <v>0</v>
      </c>
      <c r="AN203" s="78">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2913</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75464054.097767487</v>
      </c>
      <c r="AE204" s="78">
        <v>1051966.5484051995</v>
      </c>
      <c r="AF204" s="78">
        <v>425413.22324445337</v>
      </c>
      <c r="AG204" s="78">
        <v>43351910.099876001</v>
      </c>
      <c r="AH204" s="78">
        <v>34374250.345248654</v>
      </c>
      <c r="AI204" s="78">
        <v>0</v>
      </c>
      <c r="AJ204" s="78">
        <v>0</v>
      </c>
      <c r="AK204" s="78">
        <v>2477694.5250837333</v>
      </c>
      <c r="AL204" s="78">
        <v>0</v>
      </c>
      <c r="AM204" s="78">
        <v>0</v>
      </c>
      <c r="AN204" s="78">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2914</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39161110.584762998</v>
      </c>
      <c r="AE205" s="78">
        <v>2037962.3132663439</v>
      </c>
      <c r="AF205" s="78">
        <v>406076.25855152361</v>
      </c>
      <c r="AG205" s="78">
        <v>96164308.974545076</v>
      </c>
      <c r="AH205" s="78">
        <v>127159133.34112</v>
      </c>
      <c r="AI205" s="78">
        <v>0</v>
      </c>
      <c r="AJ205" s="78">
        <v>0</v>
      </c>
      <c r="AK205" s="78">
        <v>8490248.7345622554</v>
      </c>
      <c r="AL205" s="78">
        <v>0</v>
      </c>
      <c r="AM205" s="78">
        <v>0</v>
      </c>
      <c r="AN205" s="78">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2915</v>
      </c>
      <c r="B206" s="77">
        <v>198</v>
      </c>
      <c r="C206" s="77">
        <v>16</v>
      </c>
      <c r="D206" s="77">
        <v>18</v>
      </c>
      <c r="E206" s="77">
        <v>2022</v>
      </c>
      <c r="F206" s="77" t="s">
        <v>162</v>
      </c>
      <c r="G206" s="1017" t="s">
        <v>2760</v>
      </c>
      <c r="H206" s="77" t="s">
        <v>2761</v>
      </c>
      <c r="I206" s="1018"/>
      <c r="J206" s="80"/>
      <c r="K206" s="78"/>
      <c r="L206" s="78"/>
      <c r="M206" s="78"/>
      <c r="N206" s="78"/>
      <c r="O206" s="78"/>
      <c r="P206" s="78"/>
      <c r="Q206" s="78"/>
      <c r="R206" s="78"/>
      <c r="S206" s="78"/>
      <c r="T206" s="78"/>
      <c r="U206" s="78"/>
      <c r="V206" s="78"/>
      <c r="W206" s="78"/>
      <c r="X206" s="78"/>
      <c r="Y206" s="78"/>
      <c r="Z206" s="78"/>
      <c r="AA206" s="78"/>
      <c r="AB206" s="78"/>
      <c r="AC206" s="79"/>
      <c r="AD206" s="78">
        <v>202322854.21119604</v>
      </c>
      <c r="AE206" s="78">
        <v>3220087.4346098136</v>
      </c>
      <c r="AF206" s="78">
        <v>1073201.5404575984</v>
      </c>
      <c r="AG206" s="78">
        <v>139198219.45173895</v>
      </c>
      <c r="AH206" s="78">
        <v>149496312.49870622</v>
      </c>
      <c r="AI206" s="78">
        <v>0</v>
      </c>
      <c r="AJ206" s="78">
        <v>0</v>
      </c>
      <c r="AK206" s="78">
        <v>10167612.288910685</v>
      </c>
      <c r="AL206" s="78">
        <v>0</v>
      </c>
      <c r="AM206" s="78">
        <v>0</v>
      </c>
      <c r="AN206" s="78">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2916</v>
      </c>
      <c r="B207" s="77">
        <v>199</v>
      </c>
      <c r="C207" s="77">
        <v>16</v>
      </c>
      <c r="D207" s="77">
        <v>19</v>
      </c>
      <c r="E207" s="77">
        <v>2022</v>
      </c>
      <c r="F207" s="77" t="s">
        <v>162</v>
      </c>
      <c r="G207" s="1017" t="s">
        <v>2763</v>
      </c>
      <c r="H207" s="77" t="s">
        <v>2764</v>
      </c>
      <c r="I207" s="1018"/>
      <c r="J207" s="80"/>
      <c r="K207" s="78"/>
      <c r="L207" s="78"/>
      <c r="M207" s="78"/>
      <c r="N207" s="78"/>
      <c r="O207" s="78"/>
      <c r="P207" s="78"/>
      <c r="Q207" s="78"/>
      <c r="R207" s="78"/>
      <c r="S207" s="78"/>
      <c r="T207" s="78"/>
      <c r="U207" s="78"/>
      <c r="V207" s="78"/>
      <c r="W207" s="78"/>
      <c r="X207" s="78"/>
      <c r="Y207" s="78"/>
      <c r="Z207" s="78"/>
      <c r="AA207" s="78"/>
      <c r="AB207" s="78"/>
      <c r="AC207" s="79"/>
      <c r="AD207" s="78">
        <v>275279395.38894671</v>
      </c>
      <c r="AE207" s="78">
        <v>5099363.2685404588</v>
      </c>
      <c r="AF207" s="78">
        <v>1924027.9869465048</v>
      </c>
      <c r="AG207" s="78">
        <v>280909858.99813855</v>
      </c>
      <c r="AH207" s="78">
        <v>286141614.52414298</v>
      </c>
      <c r="AI207" s="78">
        <v>0</v>
      </c>
      <c r="AJ207" s="78">
        <v>0</v>
      </c>
      <c r="AK207" s="78">
        <v>19496542.800647154</v>
      </c>
      <c r="AL207" s="78">
        <v>0</v>
      </c>
      <c r="AM207" s="78">
        <v>0</v>
      </c>
      <c r="AN207" s="78">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2917</v>
      </c>
      <c r="B208" s="77">
        <v>200</v>
      </c>
      <c r="C208" s="77">
        <v>16</v>
      </c>
      <c r="D208" s="77">
        <v>20</v>
      </c>
      <c r="E208" s="77">
        <v>2022</v>
      </c>
      <c r="F208" s="77" t="s">
        <v>162</v>
      </c>
      <c r="G208" s="1017" t="s">
        <v>2766</v>
      </c>
      <c r="H208" s="77" t="s">
        <v>2767</v>
      </c>
      <c r="I208" s="1018"/>
      <c r="J208" s="80"/>
      <c r="K208" s="78"/>
      <c r="L208" s="78"/>
      <c r="M208" s="78"/>
      <c r="N208" s="78"/>
      <c r="O208" s="78"/>
      <c r="P208" s="78"/>
      <c r="Q208" s="78"/>
      <c r="R208" s="78"/>
      <c r="S208" s="78"/>
      <c r="T208" s="78"/>
      <c r="U208" s="78"/>
      <c r="V208" s="78"/>
      <c r="W208" s="78"/>
      <c r="X208" s="78"/>
      <c r="Y208" s="78"/>
      <c r="Z208" s="78"/>
      <c r="AA208" s="78"/>
      <c r="AB208" s="78"/>
      <c r="AC208" s="79"/>
      <c r="AD208" s="78">
        <v>597617724.11000693</v>
      </c>
      <c r="AE208" s="78">
        <v>9121798.070577966</v>
      </c>
      <c r="AF208" s="78">
        <v>2629827.1982384385</v>
      </c>
      <c r="AG208" s="78">
        <v>450672734.49151665</v>
      </c>
      <c r="AH208" s="78">
        <v>373782736.88004428</v>
      </c>
      <c r="AI208" s="78">
        <v>0</v>
      </c>
      <c r="AJ208" s="78">
        <v>0</v>
      </c>
      <c r="AK208" s="78">
        <v>24938612.623435043</v>
      </c>
      <c r="AL208" s="78">
        <v>0</v>
      </c>
      <c r="AM208" s="78">
        <v>0</v>
      </c>
      <c r="AN208" s="78">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2918</v>
      </c>
      <c r="B209" s="77">
        <v>201</v>
      </c>
      <c r="C209" s="77">
        <v>16</v>
      </c>
      <c r="D209" s="77">
        <v>21</v>
      </c>
      <c r="E209" s="77">
        <v>2022</v>
      </c>
      <c r="F209" s="77" t="s">
        <v>162</v>
      </c>
      <c r="G209" s="1017" t="s">
        <v>2769</v>
      </c>
      <c r="H209" s="77" t="s">
        <v>2770</v>
      </c>
      <c r="I209" s="1018"/>
      <c r="J209" s="80"/>
      <c r="K209" s="78"/>
      <c r="L209" s="78"/>
      <c r="M209" s="78"/>
      <c r="N209" s="78"/>
      <c r="O209" s="78"/>
      <c r="P209" s="78"/>
      <c r="Q209" s="78"/>
      <c r="R209" s="78"/>
      <c r="S209" s="78"/>
      <c r="T209" s="78"/>
      <c r="U209" s="78"/>
      <c r="V209" s="78"/>
      <c r="W209" s="78"/>
      <c r="X209" s="78"/>
      <c r="Y209" s="78"/>
      <c r="Z209" s="78"/>
      <c r="AA209" s="78"/>
      <c r="AB209" s="78"/>
      <c r="AC209" s="79"/>
      <c r="AD209" s="78">
        <v>129069226.41166906</v>
      </c>
      <c r="AE209" s="78">
        <v>2708368.1136059286</v>
      </c>
      <c r="AF209" s="78">
        <v>3412974.2683020919</v>
      </c>
      <c r="AG209" s="78">
        <v>153942394.26494268</v>
      </c>
      <c r="AH209" s="78">
        <v>218664369.52199066</v>
      </c>
      <c r="AI209" s="78">
        <v>0</v>
      </c>
      <c r="AJ209" s="78">
        <v>0</v>
      </c>
      <c r="AK209" s="78">
        <v>15210937.026569398</v>
      </c>
      <c r="AL209" s="78">
        <v>0</v>
      </c>
      <c r="AM209" s="78">
        <v>0</v>
      </c>
      <c r="AN209" s="78">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2919</v>
      </c>
      <c r="B210" s="77">
        <v>202</v>
      </c>
      <c r="C210" s="77">
        <v>16</v>
      </c>
      <c r="D210" s="77">
        <v>22</v>
      </c>
      <c r="E210" s="77">
        <v>2022</v>
      </c>
      <c r="F210" s="77" t="s">
        <v>162</v>
      </c>
      <c r="G210" s="1017" t="s">
        <v>2772</v>
      </c>
      <c r="H210" s="77" t="s">
        <v>2773</v>
      </c>
      <c r="I210" s="1018"/>
      <c r="J210" s="80"/>
      <c r="K210" s="78"/>
      <c r="L210" s="78"/>
      <c r="M210" s="78"/>
      <c r="N210" s="78"/>
      <c r="O210" s="78"/>
      <c r="P210" s="78"/>
      <c r="Q210" s="78"/>
      <c r="R210" s="78"/>
      <c r="S210" s="78"/>
      <c r="T210" s="78"/>
      <c r="U210" s="78"/>
      <c r="V210" s="78"/>
      <c r="W210" s="78"/>
      <c r="X210" s="78"/>
      <c r="Y210" s="78"/>
      <c r="Z210" s="78"/>
      <c r="AA210" s="78"/>
      <c r="AB210" s="78"/>
      <c r="AC210" s="79"/>
      <c r="AD210" s="78">
        <v>128430090.23879299</v>
      </c>
      <c r="AE210" s="78">
        <v>13957278.204942206</v>
      </c>
      <c r="AF210" s="78">
        <v>1005522.1640323441</v>
      </c>
      <c r="AG210" s="78">
        <v>612583465.45559013</v>
      </c>
      <c r="AH210" s="78">
        <v>672892837.65063715</v>
      </c>
      <c r="AI210" s="78">
        <v>0</v>
      </c>
      <c r="AJ210" s="78">
        <v>0</v>
      </c>
      <c r="AK210" s="78">
        <v>44402486.218597196</v>
      </c>
      <c r="AL210" s="78">
        <v>0</v>
      </c>
      <c r="AM210" s="78">
        <v>0</v>
      </c>
      <c r="AN210" s="78">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2920</v>
      </c>
      <c r="B211" s="77">
        <v>203</v>
      </c>
      <c r="C211" s="77">
        <v>16</v>
      </c>
      <c r="D211" s="77">
        <v>23</v>
      </c>
      <c r="E211" s="77">
        <v>2022</v>
      </c>
      <c r="F211" s="77" t="s">
        <v>162</v>
      </c>
      <c r="G211" s="1017" t="s">
        <v>2775</v>
      </c>
      <c r="H211" s="77" t="s">
        <v>2776</v>
      </c>
      <c r="I211" s="1018"/>
      <c r="J211" s="80"/>
      <c r="K211" s="78"/>
      <c r="L211" s="78"/>
      <c r="M211" s="78"/>
      <c r="N211" s="78"/>
      <c r="O211" s="78"/>
      <c r="P211" s="78"/>
      <c r="Q211" s="78"/>
      <c r="R211" s="78"/>
      <c r="S211" s="78"/>
      <c r="T211" s="78"/>
      <c r="U211" s="78"/>
      <c r="V211" s="78"/>
      <c r="W211" s="78"/>
      <c r="X211" s="78"/>
      <c r="Y211" s="78"/>
      <c r="Z211" s="78"/>
      <c r="AA211" s="78"/>
      <c r="AB211" s="78"/>
      <c r="AC211" s="79"/>
      <c r="AD211" s="78">
        <v>516659221.17132264</v>
      </c>
      <c r="AE211" s="78">
        <v>62936127.501028351</v>
      </c>
      <c r="AF211" s="78">
        <v>4756893.314460705</v>
      </c>
      <c r="AG211" s="78">
        <v>2967297286.888381</v>
      </c>
      <c r="AH211" s="78">
        <v>2649351396.8341808</v>
      </c>
      <c r="AI211" s="78">
        <v>0</v>
      </c>
      <c r="AJ211" s="78">
        <v>0</v>
      </c>
      <c r="AK211" s="78">
        <v>172944446.60016531</v>
      </c>
      <c r="AL211" s="78">
        <v>0</v>
      </c>
      <c r="AM211" s="78">
        <v>0</v>
      </c>
      <c r="AN211" s="78">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2921</v>
      </c>
      <c r="B212" s="77">
        <v>204</v>
      </c>
      <c r="C212" s="77">
        <v>16</v>
      </c>
      <c r="D212" s="77">
        <v>24</v>
      </c>
      <c r="E212" s="77">
        <v>2022</v>
      </c>
      <c r="F212" s="77" t="s">
        <v>162</v>
      </c>
      <c r="G212" s="1017" t="s">
        <v>2778</v>
      </c>
      <c r="H212" s="77" t="s">
        <v>2779</v>
      </c>
      <c r="I212" s="1018"/>
      <c r="J212" s="80"/>
      <c r="K212" s="78"/>
      <c r="L212" s="78"/>
      <c r="M212" s="78"/>
      <c r="N212" s="78"/>
      <c r="O212" s="78"/>
      <c r="P212" s="78"/>
      <c r="Q212" s="78"/>
      <c r="R212" s="78"/>
      <c r="S212" s="78"/>
      <c r="T212" s="78"/>
      <c r="U212" s="78"/>
      <c r="V212" s="78"/>
      <c r="W212" s="78"/>
      <c r="X212" s="78"/>
      <c r="Y212" s="78"/>
      <c r="Z212" s="78"/>
      <c r="AA212" s="78"/>
      <c r="AB212" s="78"/>
      <c r="AC212" s="79"/>
      <c r="AD212" s="78">
        <v>93626592.882614776</v>
      </c>
      <c r="AE212" s="78">
        <v>2829611.7157950029</v>
      </c>
      <c r="AF212" s="78">
        <v>96684.823464648493</v>
      </c>
      <c r="AG212" s="78">
        <v>143723598.69759989</v>
      </c>
      <c r="AH212" s="78">
        <v>199318627.0171766</v>
      </c>
      <c r="AI212" s="78">
        <v>0</v>
      </c>
      <c r="AJ212" s="78">
        <v>0</v>
      </c>
      <c r="AK212" s="78">
        <v>12882126.27193707</v>
      </c>
      <c r="AL212" s="78">
        <v>0</v>
      </c>
      <c r="AM212" s="78">
        <v>0</v>
      </c>
      <c r="AN212" s="78">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2922</v>
      </c>
      <c r="B213" s="77">
        <v>205</v>
      </c>
      <c r="C213" s="77">
        <v>16</v>
      </c>
      <c r="D213" s="77">
        <v>25</v>
      </c>
      <c r="E213" s="77">
        <v>2022</v>
      </c>
      <c r="F213" s="77" t="s">
        <v>162</v>
      </c>
      <c r="G213" s="1017" t="s">
        <v>2781</v>
      </c>
      <c r="H213" s="77" t="s">
        <v>2782</v>
      </c>
      <c r="I213" s="1018"/>
      <c r="J213" s="80"/>
      <c r="K213" s="78"/>
      <c r="L213" s="78"/>
      <c r="M213" s="78"/>
      <c r="N213" s="78"/>
      <c r="O213" s="78"/>
      <c r="P213" s="78"/>
      <c r="Q213" s="78"/>
      <c r="R213" s="78"/>
      <c r="S213" s="78"/>
      <c r="T213" s="78"/>
      <c r="U213" s="78"/>
      <c r="V213" s="78"/>
      <c r="W213" s="78"/>
      <c r="X213" s="78"/>
      <c r="Y213" s="78"/>
      <c r="Z213" s="78"/>
      <c r="AA213" s="78"/>
      <c r="AB213" s="78"/>
      <c r="AC213" s="79"/>
      <c r="AD213" s="78">
        <v>66334756.248078562</v>
      </c>
      <c r="AE213" s="78">
        <v>1786560.1381389997</v>
      </c>
      <c r="AF213" s="78">
        <v>1198891.8109616414</v>
      </c>
      <c r="AG213" s="78">
        <v>86917858.407326505</v>
      </c>
      <c r="AH213" s="78">
        <v>96862970.550562158</v>
      </c>
      <c r="AI213" s="78">
        <v>0</v>
      </c>
      <c r="AJ213" s="78">
        <v>0</v>
      </c>
      <c r="AK213" s="78">
        <v>6379404.8528891373</v>
      </c>
      <c r="AL213" s="78">
        <v>0</v>
      </c>
      <c r="AM213" s="78">
        <v>0</v>
      </c>
      <c r="AN213" s="78">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2923</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644573713.51195991</v>
      </c>
      <c r="AE214" s="78">
        <v>4669661.6784291817</v>
      </c>
      <c r="AF214" s="78">
        <v>812152.51710304723</v>
      </c>
      <c r="AG214" s="78">
        <v>285429122.86664021</v>
      </c>
      <c r="AH214" s="78">
        <v>299705870.76315057</v>
      </c>
      <c r="AI214" s="78">
        <v>0</v>
      </c>
      <c r="AJ214" s="78">
        <v>0</v>
      </c>
      <c r="AK214" s="78">
        <v>19286452.692646779</v>
      </c>
      <c r="AL214" s="78">
        <v>0</v>
      </c>
      <c r="AM214" s="78">
        <v>0</v>
      </c>
      <c r="AN214" s="78">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2924</v>
      </c>
      <c r="B215" s="77">
        <v>207</v>
      </c>
      <c r="C215" s="77">
        <v>16</v>
      </c>
      <c r="D215" s="77">
        <v>27</v>
      </c>
      <c r="E215" s="77">
        <v>2022</v>
      </c>
      <c r="F215" s="77" t="s">
        <v>162</v>
      </c>
      <c r="G215" s="1017" t="s">
        <v>2787</v>
      </c>
      <c r="H215" s="77" t="s">
        <v>2788</v>
      </c>
      <c r="I215" s="1018"/>
      <c r="J215" s="80"/>
      <c r="K215" s="78"/>
      <c r="L215" s="78"/>
      <c r="M215" s="78"/>
      <c r="N215" s="78"/>
      <c r="O215" s="78"/>
      <c r="P215" s="78"/>
      <c r="Q215" s="78"/>
      <c r="R215" s="78"/>
      <c r="S215" s="78"/>
      <c r="T215" s="78"/>
      <c r="U215" s="78"/>
      <c r="V215" s="78"/>
      <c r="W215" s="78"/>
      <c r="X215" s="78"/>
      <c r="Y215" s="78"/>
      <c r="Z215" s="78"/>
      <c r="AA215" s="78"/>
      <c r="AB215" s="78"/>
      <c r="AC215" s="79"/>
      <c r="AD215" s="78">
        <v>13028927.318137189</v>
      </c>
      <c r="AE215" s="78">
        <v>2654878.289110749</v>
      </c>
      <c r="AF215" s="78">
        <v>367402.32916566427</v>
      </c>
      <c r="AG215" s="78">
        <v>93332889.257202357</v>
      </c>
      <c r="AH215" s="78">
        <v>151375924.86959252</v>
      </c>
      <c r="AI215" s="78">
        <v>0</v>
      </c>
      <c r="AJ215" s="78">
        <v>0</v>
      </c>
      <c r="AK215" s="78">
        <v>9867391.3294141442</v>
      </c>
      <c r="AL215" s="78">
        <v>0</v>
      </c>
      <c r="AM215" s="78">
        <v>0</v>
      </c>
      <c r="AN215" s="78">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2925</v>
      </c>
      <c r="B216" s="77">
        <v>208</v>
      </c>
      <c r="C216" s="77">
        <v>16</v>
      </c>
      <c r="D216" s="77">
        <v>28</v>
      </c>
      <c r="E216" s="77">
        <v>2022</v>
      </c>
      <c r="F216" s="77" t="s">
        <v>162</v>
      </c>
      <c r="G216" s="1017" t="s">
        <v>2790</v>
      </c>
      <c r="H216" s="77" t="s">
        <v>2791</v>
      </c>
      <c r="I216" s="1018"/>
      <c r="J216" s="80"/>
      <c r="K216" s="78"/>
      <c r="L216" s="78"/>
      <c r="M216" s="78"/>
      <c r="N216" s="78"/>
      <c r="O216" s="78"/>
      <c r="P216" s="78"/>
      <c r="Q216" s="78"/>
      <c r="R216" s="78"/>
      <c r="S216" s="78"/>
      <c r="T216" s="78"/>
      <c r="U216" s="78"/>
      <c r="V216" s="78"/>
      <c r="W216" s="78"/>
      <c r="X216" s="78"/>
      <c r="Y216" s="78"/>
      <c r="Z216" s="78"/>
      <c r="AA216" s="78"/>
      <c r="AB216" s="78"/>
      <c r="AC216" s="79"/>
      <c r="AD216" s="78">
        <v>35675824.876683906</v>
      </c>
      <c r="AE216" s="78">
        <v>1392518.4310245097</v>
      </c>
      <c r="AF216" s="78">
        <v>937842.78760709043</v>
      </c>
      <c r="AG216" s="78">
        <v>73390643.68861784</v>
      </c>
      <c r="AH216" s="78">
        <v>95398718.94913511</v>
      </c>
      <c r="AI216" s="78">
        <v>0</v>
      </c>
      <c r="AJ216" s="78">
        <v>0</v>
      </c>
      <c r="AK216" s="78">
        <v>6811206.5253865318</v>
      </c>
      <c r="AL216" s="78">
        <v>0</v>
      </c>
      <c r="AM216" s="78">
        <v>0</v>
      </c>
      <c r="AN216" s="78">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2926</v>
      </c>
      <c r="B217" s="77">
        <v>209</v>
      </c>
      <c r="C217" s="77">
        <v>16</v>
      </c>
      <c r="D217" s="77">
        <v>29</v>
      </c>
      <c r="E217" s="77">
        <v>2022</v>
      </c>
      <c r="F217" s="77" t="s">
        <v>162</v>
      </c>
      <c r="G217" s="1017" t="s">
        <v>2793</v>
      </c>
      <c r="H217" s="77" t="s">
        <v>2794</v>
      </c>
      <c r="I217" s="1018"/>
      <c r="J217" s="80"/>
      <c r="K217" s="78"/>
      <c r="L217" s="78"/>
      <c r="M217" s="78"/>
      <c r="N217" s="78"/>
      <c r="O217" s="78"/>
      <c r="P217" s="78"/>
      <c r="Q217" s="78"/>
      <c r="R217" s="78"/>
      <c r="S217" s="78"/>
      <c r="T217" s="78"/>
      <c r="U217" s="78"/>
      <c r="V217" s="78"/>
      <c r="W217" s="78"/>
      <c r="X217" s="78"/>
      <c r="Y217" s="78"/>
      <c r="Z217" s="78"/>
      <c r="AA217" s="78"/>
      <c r="AB217" s="78"/>
      <c r="AC217" s="79"/>
      <c r="AD217" s="78">
        <v>29785992.412858855</v>
      </c>
      <c r="AE217" s="78">
        <v>1822220.0211357861</v>
      </c>
      <c r="AF217" s="78">
        <v>541435.01140203152</v>
      </c>
      <c r="AG217" s="78">
        <v>79206367.55728507</v>
      </c>
      <c r="AH217" s="78">
        <v>83474927.971325189</v>
      </c>
      <c r="AI217" s="78">
        <v>0</v>
      </c>
      <c r="AJ217" s="78">
        <v>0</v>
      </c>
      <c r="AK217" s="78">
        <v>5703294.3393734805</v>
      </c>
      <c r="AL217" s="78">
        <v>0</v>
      </c>
      <c r="AM217" s="78">
        <v>0</v>
      </c>
      <c r="AN217" s="78">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2927</v>
      </c>
      <c r="B218" s="77">
        <v>210</v>
      </c>
      <c r="C218" s="77">
        <v>16</v>
      </c>
      <c r="D218" s="77">
        <v>30</v>
      </c>
      <c r="E218" s="77">
        <v>2022</v>
      </c>
      <c r="F218" s="77" t="s">
        <v>162</v>
      </c>
      <c r="G218" s="1017" t="s">
        <v>2796</v>
      </c>
      <c r="H218" s="77" t="s">
        <v>2797</v>
      </c>
      <c r="I218" s="1018"/>
      <c r="J218" s="80"/>
      <c r="K218" s="78"/>
      <c r="L218" s="78"/>
      <c r="M218" s="78"/>
      <c r="N218" s="78"/>
      <c r="O218" s="78"/>
      <c r="P218" s="78"/>
      <c r="Q218" s="78"/>
      <c r="R218" s="78"/>
      <c r="S218" s="78"/>
      <c r="T218" s="78"/>
      <c r="U218" s="78"/>
      <c r="V218" s="78"/>
      <c r="W218" s="78"/>
      <c r="X218" s="78"/>
      <c r="Y218" s="78"/>
      <c r="Z218" s="78"/>
      <c r="AA218" s="78"/>
      <c r="AB218" s="78"/>
      <c r="AC218" s="79"/>
      <c r="AD218" s="78">
        <v>343550042.25974554</v>
      </c>
      <c r="AE218" s="78">
        <v>9023733.3923368026</v>
      </c>
      <c r="AF218" s="78">
        <v>241712.05866162121</v>
      </c>
      <c r="AG218" s="78">
        <v>348032240.89350307</v>
      </c>
      <c r="AH218" s="78">
        <v>516801099.60051745</v>
      </c>
      <c r="AI218" s="78">
        <v>0</v>
      </c>
      <c r="AJ218" s="78">
        <v>0</v>
      </c>
      <c r="AK218" s="78">
        <v>32406560.568176161</v>
      </c>
      <c r="AL218" s="78">
        <v>0</v>
      </c>
      <c r="AM218" s="78">
        <v>0</v>
      </c>
      <c r="AN218" s="78">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2928</v>
      </c>
      <c r="B219" s="77">
        <v>211</v>
      </c>
      <c r="C219" s="77">
        <v>16</v>
      </c>
      <c r="D219" s="77">
        <v>31</v>
      </c>
      <c r="E219" s="77">
        <v>2022</v>
      </c>
      <c r="F219" s="77" t="s">
        <v>162</v>
      </c>
      <c r="G219" s="1017" t="s">
        <v>2799</v>
      </c>
      <c r="H219" s="77" t="s">
        <v>2800</v>
      </c>
      <c r="I219" s="1018"/>
      <c r="J219" s="80"/>
      <c r="K219" s="78"/>
      <c r="L219" s="78"/>
      <c r="M219" s="78"/>
      <c r="N219" s="78"/>
      <c r="O219" s="78"/>
      <c r="P219" s="78"/>
      <c r="Q219" s="78"/>
      <c r="R219" s="78"/>
      <c r="S219" s="78"/>
      <c r="T219" s="78"/>
      <c r="U219" s="78"/>
      <c r="V219" s="78"/>
      <c r="W219" s="78"/>
      <c r="X219" s="78"/>
      <c r="Y219" s="78"/>
      <c r="Z219" s="78"/>
      <c r="AA219" s="78"/>
      <c r="AB219" s="78"/>
      <c r="AC219" s="79"/>
      <c r="AD219" s="78">
        <v>75336691.556095168</v>
      </c>
      <c r="AE219" s="78">
        <v>3592733.2119262321</v>
      </c>
      <c r="AF219" s="78">
        <v>1595299.5871667003</v>
      </c>
      <c r="AG219" s="78">
        <v>115965900.86386636</v>
      </c>
      <c r="AH219" s="78">
        <v>110330728.83302867</v>
      </c>
      <c r="AI219" s="78">
        <v>0</v>
      </c>
      <c r="AJ219" s="78">
        <v>0</v>
      </c>
      <c r="AK219" s="78">
        <v>7650017.4298551539</v>
      </c>
      <c r="AL219" s="78">
        <v>0</v>
      </c>
      <c r="AM219" s="78">
        <v>0</v>
      </c>
      <c r="AN219" s="78">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2929</v>
      </c>
      <c r="B220" s="77">
        <v>212</v>
      </c>
      <c r="C220" s="77">
        <v>16</v>
      </c>
      <c r="D220" s="77">
        <v>32</v>
      </c>
      <c r="E220" s="77">
        <v>2022</v>
      </c>
      <c r="F220" s="77" t="s">
        <v>162</v>
      </c>
      <c r="G220" s="1017" t="s">
        <v>2802</v>
      </c>
      <c r="H220" s="77" t="s">
        <v>2803</v>
      </c>
      <c r="I220" s="1018"/>
      <c r="J220" s="80"/>
      <c r="K220" s="78"/>
      <c r="L220" s="78"/>
      <c r="M220" s="78"/>
      <c r="N220" s="78"/>
      <c r="O220" s="78"/>
      <c r="P220" s="78"/>
      <c r="Q220" s="78"/>
      <c r="R220" s="78"/>
      <c r="S220" s="78"/>
      <c r="T220" s="78"/>
      <c r="U220" s="78"/>
      <c r="V220" s="78"/>
      <c r="W220" s="78"/>
      <c r="X220" s="78"/>
      <c r="Y220" s="78"/>
      <c r="Z220" s="78"/>
      <c r="AA220" s="78"/>
      <c r="AB220" s="78"/>
      <c r="AC220" s="79"/>
      <c r="AD220" s="78">
        <v>36311503.645426065</v>
      </c>
      <c r="AE220" s="78">
        <v>2014783.3893184327</v>
      </c>
      <c r="AF220" s="78">
        <v>183701.16458283213</v>
      </c>
      <c r="AG220" s="78">
        <v>116406208.0337339</v>
      </c>
      <c r="AH220" s="78">
        <v>138793430.44930682</v>
      </c>
      <c r="AI220" s="78">
        <v>0</v>
      </c>
      <c r="AJ220" s="78">
        <v>0</v>
      </c>
      <c r="AK220" s="78">
        <v>9063444.7944354415</v>
      </c>
      <c r="AL220" s="78">
        <v>0</v>
      </c>
      <c r="AM220" s="78">
        <v>0</v>
      </c>
      <c r="AN220" s="78">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2930</v>
      </c>
      <c r="B221" s="77">
        <v>213</v>
      </c>
      <c r="C221" s="77">
        <v>16</v>
      </c>
      <c r="D221" s="77">
        <v>33</v>
      </c>
      <c r="E221" s="77">
        <v>2022</v>
      </c>
      <c r="F221" s="77" t="s">
        <v>162</v>
      </c>
      <c r="G221" s="1017" t="s">
        <v>2805</v>
      </c>
      <c r="H221" s="77" t="s">
        <v>2806</v>
      </c>
      <c r="I221" s="1018"/>
      <c r="J221" s="80"/>
      <c r="K221" s="78"/>
      <c r="L221" s="78"/>
      <c r="M221" s="78"/>
      <c r="N221" s="78"/>
      <c r="O221" s="78"/>
      <c r="P221" s="78"/>
      <c r="Q221" s="78"/>
      <c r="R221" s="78"/>
      <c r="S221" s="78"/>
      <c r="T221" s="78"/>
      <c r="U221" s="78"/>
      <c r="V221" s="78"/>
      <c r="W221" s="78"/>
      <c r="X221" s="78"/>
      <c r="Y221" s="78"/>
      <c r="Z221" s="78"/>
      <c r="AA221" s="78"/>
      <c r="AB221" s="78"/>
      <c r="AC221" s="79"/>
      <c r="AD221" s="78">
        <v>35617827.200264007</v>
      </c>
      <c r="AE221" s="78">
        <v>483191.414606456</v>
      </c>
      <c r="AF221" s="78">
        <v>203038.12927576181</v>
      </c>
      <c r="AG221" s="78">
        <v>18107632.360803053</v>
      </c>
      <c r="AH221" s="78">
        <v>19882774.610781565</v>
      </c>
      <c r="AI221" s="78">
        <v>0</v>
      </c>
      <c r="AJ221" s="78">
        <v>0</v>
      </c>
      <c r="AK221" s="78">
        <v>1367328.9204769467</v>
      </c>
      <c r="AL221" s="78">
        <v>0</v>
      </c>
      <c r="AM221" s="78">
        <v>0</v>
      </c>
      <c r="AN221" s="78">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2931</v>
      </c>
      <c r="B222" s="77">
        <v>214</v>
      </c>
      <c r="C222" s="77">
        <v>16</v>
      </c>
      <c r="D222" s="77">
        <v>34</v>
      </c>
      <c r="E222" s="77">
        <v>2022</v>
      </c>
      <c r="F222" s="77" t="s">
        <v>162</v>
      </c>
      <c r="G222" s="1017" t="s">
        <v>2808</v>
      </c>
      <c r="H222" s="77" t="s">
        <v>2809</v>
      </c>
      <c r="I222" s="1018"/>
      <c r="J222" s="80"/>
      <c r="K222" s="78"/>
      <c r="L222" s="78"/>
      <c r="M222" s="78"/>
      <c r="N222" s="78"/>
      <c r="O222" s="78"/>
      <c r="P222" s="78"/>
      <c r="Q222" s="78"/>
      <c r="R222" s="78"/>
      <c r="S222" s="78"/>
      <c r="T222" s="78"/>
      <c r="U222" s="78"/>
      <c r="V222" s="78"/>
      <c r="W222" s="78"/>
      <c r="X222" s="78"/>
      <c r="Y222" s="78"/>
      <c r="Z222" s="78"/>
      <c r="AA222" s="78"/>
      <c r="AB222" s="78"/>
      <c r="AC222" s="79"/>
      <c r="AD222" s="78">
        <v>103314667.27244042</v>
      </c>
      <c r="AE222" s="78">
        <v>11651866.769199962</v>
      </c>
      <c r="AF222" s="78">
        <v>3345294.8918768377</v>
      </c>
      <c r="AG222" s="78">
        <v>601251671.20886004</v>
      </c>
      <c r="AH222" s="78">
        <v>702039416.08935821</v>
      </c>
      <c r="AI222" s="78">
        <v>0</v>
      </c>
      <c r="AJ222" s="78">
        <v>0</v>
      </c>
      <c r="AK222" s="78">
        <v>44428828.186656252</v>
      </c>
      <c r="AL222" s="78">
        <v>0</v>
      </c>
      <c r="AM222" s="78">
        <v>0</v>
      </c>
      <c r="AN222" s="78">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2932</v>
      </c>
      <c r="B223" s="77">
        <v>215</v>
      </c>
      <c r="C223" s="77">
        <v>16</v>
      </c>
      <c r="D223" s="77">
        <v>35</v>
      </c>
      <c r="E223" s="77">
        <v>2022</v>
      </c>
      <c r="F223" s="77" t="s">
        <v>162</v>
      </c>
      <c r="G223" s="1017" t="s">
        <v>2811</v>
      </c>
      <c r="H223" s="77" t="s">
        <v>2812</v>
      </c>
      <c r="I223" s="1018"/>
      <c r="J223" s="80"/>
      <c r="K223" s="78"/>
      <c r="L223" s="78"/>
      <c r="M223" s="78"/>
      <c r="N223" s="78"/>
      <c r="O223" s="78"/>
      <c r="P223" s="78"/>
      <c r="Q223" s="78"/>
      <c r="R223" s="78"/>
      <c r="S223" s="78"/>
      <c r="T223" s="78"/>
      <c r="U223" s="78"/>
      <c r="V223" s="78"/>
      <c r="W223" s="78"/>
      <c r="X223" s="78"/>
      <c r="Y223" s="78"/>
      <c r="Z223" s="78"/>
      <c r="AA223" s="78"/>
      <c r="AB223" s="78"/>
      <c r="AC223" s="79"/>
      <c r="AD223" s="78">
        <v>137293290.25777718</v>
      </c>
      <c r="AE223" s="78">
        <v>5955200.460463332</v>
      </c>
      <c r="AF223" s="78">
        <v>754141.6230242583</v>
      </c>
      <c r="AG223" s="78">
        <v>317571546.26697141</v>
      </c>
      <c r="AH223" s="78">
        <v>286691233.32009411</v>
      </c>
      <c r="AI223" s="78">
        <v>0</v>
      </c>
      <c r="AJ223" s="78">
        <v>0</v>
      </c>
      <c r="AK223" s="78">
        <v>18321484.421542406</v>
      </c>
      <c r="AL223" s="78">
        <v>0</v>
      </c>
      <c r="AM223" s="78">
        <v>0</v>
      </c>
      <c r="AN223" s="78">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2933</v>
      </c>
      <c r="B224" s="77">
        <v>216</v>
      </c>
      <c r="C224" s="77">
        <v>16</v>
      </c>
      <c r="D224" s="77">
        <v>36</v>
      </c>
      <c r="E224" s="77">
        <v>2022</v>
      </c>
      <c r="F224" s="77" t="s">
        <v>162</v>
      </c>
      <c r="G224" s="1017" t="s">
        <v>2814</v>
      </c>
      <c r="H224" s="77" t="s">
        <v>2815</v>
      </c>
      <c r="I224" s="1018"/>
      <c r="J224" s="80"/>
      <c r="K224" s="78"/>
      <c r="L224" s="78"/>
      <c r="M224" s="78"/>
      <c r="N224" s="78"/>
      <c r="O224" s="78"/>
      <c r="P224" s="78"/>
      <c r="Q224" s="78"/>
      <c r="R224" s="78"/>
      <c r="S224" s="78"/>
      <c r="T224" s="78"/>
      <c r="U224" s="78"/>
      <c r="V224" s="78"/>
      <c r="W224" s="78"/>
      <c r="X224" s="78"/>
      <c r="Y224" s="78"/>
      <c r="Z224" s="78"/>
      <c r="AA224" s="78"/>
      <c r="AB224" s="78"/>
      <c r="AC224" s="79"/>
      <c r="AD224" s="78">
        <v>5091872.4833636237</v>
      </c>
      <c r="AE224" s="78">
        <v>222874.26872991514</v>
      </c>
      <c r="AF224" s="78">
        <v>48342.411732324246</v>
      </c>
      <c r="AG224" s="78">
        <v>12567100.473303031</v>
      </c>
      <c r="AH224" s="78">
        <v>12154546.960842837</v>
      </c>
      <c r="AI224" s="78">
        <v>0</v>
      </c>
      <c r="AJ224" s="78">
        <v>0</v>
      </c>
      <c r="AK224" s="78">
        <v>859987.78075138957</v>
      </c>
      <c r="AL224" s="78">
        <v>0</v>
      </c>
      <c r="AM224" s="78">
        <v>0</v>
      </c>
      <c r="AN224" s="78">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2934</v>
      </c>
      <c r="B225" s="77">
        <v>217</v>
      </c>
      <c r="C225" s="77">
        <v>16</v>
      </c>
      <c r="D225" s="77">
        <v>37</v>
      </c>
      <c r="E225" s="77">
        <v>2022</v>
      </c>
      <c r="F225" s="77" t="s">
        <v>162</v>
      </c>
      <c r="G225" s="1017" t="s">
        <v>2817</v>
      </c>
      <c r="H225" s="77" t="s">
        <v>2818</v>
      </c>
      <c r="I225" s="1018"/>
      <c r="J225" s="80"/>
      <c r="K225" s="78"/>
      <c r="L225" s="78"/>
      <c r="M225" s="78"/>
      <c r="N225" s="78"/>
      <c r="O225" s="78"/>
      <c r="P225" s="78"/>
      <c r="Q225" s="78"/>
      <c r="R225" s="78"/>
      <c r="S225" s="78"/>
      <c r="T225" s="78"/>
      <c r="U225" s="78"/>
      <c r="V225" s="78"/>
      <c r="W225" s="78"/>
      <c r="X225" s="78"/>
      <c r="Y225" s="78"/>
      <c r="Z225" s="78"/>
      <c r="AA225" s="78"/>
      <c r="AB225" s="78"/>
      <c r="AC225" s="79"/>
      <c r="AD225" s="78">
        <v>66433564.63374465</v>
      </c>
      <c r="AE225" s="78">
        <v>511719.32100388518</v>
      </c>
      <c r="AF225" s="78">
        <v>1353587.528505079</v>
      </c>
      <c r="AG225" s="78">
        <v>32319769.343750123</v>
      </c>
      <c r="AH225" s="78">
        <v>34550464.00501924</v>
      </c>
      <c r="AI225" s="78">
        <v>0</v>
      </c>
      <c r="AJ225" s="78">
        <v>0</v>
      </c>
      <c r="AK225" s="78">
        <v>2545228.1000586548</v>
      </c>
      <c r="AL225" s="78">
        <v>0</v>
      </c>
      <c r="AM225" s="78">
        <v>0</v>
      </c>
      <c r="AN225" s="78">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2935</v>
      </c>
      <c r="B226" s="77">
        <v>218</v>
      </c>
      <c r="C226" s="77">
        <v>16</v>
      </c>
      <c r="D226" s="77">
        <v>38</v>
      </c>
      <c r="E226" s="77">
        <v>2022</v>
      </c>
      <c r="F226" s="77" t="s">
        <v>162</v>
      </c>
      <c r="G226" s="1017" t="s">
        <v>2820</v>
      </c>
      <c r="H226" s="77" t="s">
        <v>2821</v>
      </c>
      <c r="I226" s="1018"/>
      <c r="J226" s="80"/>
      <c r="K226" s="78"/>
      <c r="L226" s="78"/>
      <c r="M226" s="78"/>
      <c r="N226" s="78"/>
      <c r="O226" s="78"/>
      <c r="P226" s="78"/>
      <c r="Q226" s="78"/>
      <c r="R226" s="78"/>
      <c r="S226" s="78"/>
      <c r="T226" s="78"/>
      <c r="U226" s="78"/>
      <c r="V226" s="78"/>
      <c r="W226" s="78"/>
      <c r="X226" s="78"/>
      <c r="Y226" s="78"/>
      <c r="Z226" s="78"/>
      <c r="AA226" s="78"/>
      <c r="AB226" s="78"/>
      <c r="AC226" s="79"/>
      <c r="AD226" s="78">
        <v>74491467.415906087</v>
      </c>
      <c r="AE226" s="78">
        <v>7404774.7042827001</v>
      </c>
      <c r="AF226" s="78">
        <v>357733.84681919939</v>
      </c>
      <c r="AG226" s="78">
        <v>258815000.5990904</v>
      </c>
      <c r="AH226" s="78">
        <v>327895860.76311707</v>
      </c>
      <c r="AI226" s="78">
        <v>0</v>
      </c>
      <c r="AJ226" s="78">
        <v>0</v>
      </c>
      <c r="AK226" s="78">
        <v>21400266.502091262</v>
      </c>
      <c r="AL226" s="78">
        <v>0</v>
      </c>
      <c r="AM226" s="78">
        <v>0</v>
      </c>
      <c r="AN226" s="78">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2936</v>
      </c>
      <c r="B227" s="77">
        <v>219</v>
      </c>
      <c r="C227" s="77">
        <v>16</v>
      </c>
      <c r="D227" s="77">
        <v>39</v>
      </c>
      <c r="E227" s="77">
        <v>2022</v>
      </c>
      <c r="F227" s="77" t="s">
        <v>162</v>
      </c>
      <c r="G227" s="1017" t="s">
        <v>2823</v>
      </c>
      <c r="H227" s="77" t="s">
        <v>2824</v>
      </c>
      <c r="I227" s="1018"/>
      <c r="J227" s="80"/>
      <c r="K227" s="78"/>
      <c r="L227" s="78"/>
      <c r="M227" s="78"/>
      <c r="N227" s="78"/>
      <c r="O227" s="78"/>
      <c r="P227" s="78"/>
      <c r="Q227" s="78"/>
      <c r="R227" s="78"/>
      <c r="S227" s="78"/>
      <c r="T227" s="78"/>
      <c r="U227" s="78"/>
      <c r="V227" s="78"/>
      <c r="W227" s="78"/>
      <c r="X227" s="78"/>
      <c r="Y227" s="78"/>
      <c r="Z227" s="78"/>
      <c r="AA227" s="78"/>
      <c r="AB227" s="78"/>
      <c r="AC227" s="79"/>
      <c r="AD227" s="78">
        <v>85673134.833051562</v>
      </c>
      <c r="AE227" s="78">
        <v>2417740.067182119</v>
      </c>
      <c r="AF227" s="78">
        <v>1324582.0814656843</v>
      </c>
      <c r="AG227" s="78">
        <v>87884088.030091405</v>
      </c>
      <c r="AH227" s="78">
        <v>117282777.26731123</v>
      </c>
      <c r="AI227" s="78">
        <v>0</v>
      </c>
      <c r="AJ227" s="78">
        <v>0</v>
      </c>
      <c r="AK227" s="78">
        <v>7904010.8179539507</v>
      </c>
      <c r="AL227" s="78">
        <v>0</v>
      </c>
      <c r="AM227" s="78">
        <v>0</v>
      </c>
      <c r="AN227" s="78">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2937</v>
      </c>
      <c r="B228" s="77">
        <v>220</v>
      </c>
      <c r="C228" s="77">
        <v>16</v>
      </c>
      <c r="D228" s="77">
        <v>40</v>
      </c>
      <c r="E228" s="77">
        <v>2022</v>
      </c>
      <c r="F228" s="77" t="s">
        <v>162</v>
      </c>
      <c r="G228" s="1017" t="s">
        <v>2826</v>
      </c>
      <c r="H228" s="77" t="s">
        <v>2827</v>
      </c>
      <c r="I228" s="1018"/>
      <c r="J228" s="80"/>
      <c r="K228" s="78"/>
      <c r="L228" s="78"/>
      <c r="M228" s="78"/>
      <c r="N228" s="78"/>
      <c r="O228" s="78"/>
      <c r="P228" s="78"/>
      <c r="Q228" s="78"/>
      <c r="R228" s="78"/>
      <c r="S228" s="78"/>
      <c r="T228" s="78"/>
      <c r="U228" s="78"/>
      <c r="V228" s="78"/>
      <c r="W228" s="78"/>
      <c r="X228" s="78"/>
      <c r="Y228" s="78"/>
      <c r="Z228" s="78"/>
      <c r="AA228" s="78"/>
      <c r="AB228" s="78"/>
      <c r="AC228" s="79"/>
      <c r="AD228" s="78">
        <v>2678832.2975266534</v>
      </c>
      <c r="AE228" s="78">
        <v>608001.00509520853</v>
      </c>
      <c r="AF228" s="78">
        <v>415744.74089798849</v>
      </c>
      <c r="AG228" s="78">
        <v>19960591.70066233</v>
      </c>
      <c r="AH228" s="78">
        <v>25483851.653489605</v>
      </c>
      <c r="AI228" s="78">
        <v>0</v>
      </c>
      <c r="AJ228" s="78">
        <v>0</v>
      </c>
      <c r="AK228" s="78">
        <v>1699056.9398088264</v>
      </c>
      <c r="AL228" s="78">
        <v>0</v>
      </c>
      <c r="AM228" s="78">
        <v>0</v>
      </c>
      <c r="AN228" s="78">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2938</v>
      </c>
      <c r="B229" s="77">
        <v>221</v>
      </c>
      <c r="C229" s="77">
        <v>16</v>
      </c>
      <c r="D229" s="77">
        <v>41</v>
      </c>
      <c r="E229" s="77">
        <v>2022</v>
      </c>
      <c r="F229" s="77" t="s">
        <v>162</v>
      </c>
      <c r="G229" s="1017" t="s">
        <v>2829</v>
      </c>
      <c r="H229" s="77" t="s">
        <v>2830</v>
      </c>
      <c r="I229" s="1018"/>
      <c r="J229" s="80"/>
      <c r="K229" s="78"/>
      <c r="L229" s="78"/>
      <c r="M229" s="78"/>
      <c r="N229" s="78"/>
      <c r="O229" s="78"/>
      <c r="P229" s="78"/>
      <c r="Q229" s="78"/>
      <c r="R229" s="78"/>
      <c r="S229" s="78"/>
      <c r="T229" s="78"/>
      <c r="U229" s="78"/>
      <c r="V229" s="78"/>
      <c r="W229" s="78"/>
      <c r="X229" s="78"/>
      <c r="Y229" s="78"/>
      <c r="Z229" s="78"/>
      <c r="AA229" s="78"/>
      <c r="AB229" s="78"/>
      <c r="AC229" s="79"/>
      <c r="AD229" s="78">
        <v>140464469.13273266</v>
      </c>
      <c r="AE229" s="78">
        <v>1474536.1619171184</v>
      </c>
      <c r="AF229" s="78">
        <v>1779000.7517495323</v>
      </c>
      <c r="AG229" s="78">
        <v>104664683.50393254</v>
      </c>
      <c r="AH229" s="78">
        <v>101037556.061794</v>
      </c>
      <c r="AI229" s="78">
        <v>0</v>
      </c>
      <c r="AJ229" s="78">
        <v>0</v>
      </c>
      <c r="AK229" s="78">
        <v>6966546.6605582917</v>
      </c>
      <c r="AL229" s="78">
        <v>0</v>
      </c>
      <c r="AM229" s="78">
        <v>0</v>
      </c>
      <c r="AN229" s="78">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2939</v>
      </c>
      <c r="B230" s="77">
        <v>222</v>
      </c>
      <c r="C230" s="77">
        <v>16</v>
      </c>
      <c r="D230" s="77">
        <v>42</v>
      </c>
      <c r="E230" s="77">
        <v>2022</v>
      </c>
      <c r="F230" s="77" t="s">
        <v>162</v>
      </c>
      <c r="G230" s="1017" t="s">
        <v>2832</v>
      </c>
      <c r="H230" s="77" t="s">
        <v>2833</v>
      </c>
      <c r="I230" s="1018"/>
      <c r="J230" s="80"/>
      <c r="K230" s="78"/>
      <c r="L230" s="78"/>
      <c r="M230" s="78"/>
      <c r="N230" s="78"/>
      <c r="O230" s="78"/>
      <c r="P230" s="78"/>
      <c r="Q230" s="78"/>
      <c r="R230" s="78"/>
      <c r="S230" s="78"/>
      <c r="T230" s="78"/>
      <c r="U230" s="78"/>
      <c r="V230" s="78"/>
      <c r="W230" s="78"/>
      <c r="X230" s="78"/>
      <c r="Y230" s="78"/>
      <c r="Z230" s="78"/>
      <c r="AA230" s="78"/>
      <c r="AB230" s="78"/>
      <c r="AC230" s="79"/>
      <c r="AD230" s="78">
        <v>75852845.307005525</v>
      </c>
      <c r="AE230" s="78">
        <v>2895582.4993390571</v>
      </c>
      <c r="AF230" s="78">
        <v>696130.72894546913</v>
      </c>
      <c r="AG230" s="78">
        <v>132954419.16792271</v>
      </c>
      <c r="AH230" s="78">
        <v>151312991.41967446</v>
      </c>
      <c r="AI230" s="78">
        <v>0</v>
      </c>
      <c r="AJ230" s="78">
        <v>0</v>
      </c>
      <c r="AK230" s="78">
        <v>10129390.60976618</v>
      </c>
      <c r="AL230" s="78">
        <v>0</v>
      </c>
      <c r="AM230" s="78">
        <v>0</v>
      </c>
      <c r="AN230" s="78">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2940</v>
      </c>
      <c r="B231" s="77">
        <v>223</v>
      </c>
      <c r="C231" s="77">
        <v>16</v>
      </c>
      <c r="D231" s="77">
        <v>43</v>
      </c>
      <c r="E231" s="77">
        <v>2022</v>
      </c>
      <c r="F231" s="77" t="s">
        <v>162</v>
      </c>
      <c r="G231" s="1017" t="s">
        <v>2835</v>
      </c>
      <c r="H231" s="77" t="s">
        <v>2836</v>
      </c>
      <c r="I231" s="1018"/>
      <c r="J231" s="80"/>
      <c r="K231" s="78"/>
      <c r="L231" s="78"/>
      <c r="M231" s="78"/>
      <c r="N231" s="78"/>
      <c r="O231" s="78"/>
      <c r="P231" s="78"/>
      <c r="Q231" s="78"/>
      <c r="R231" s="78"/>
      <c r="S231" s="78"/>
      <c r="T231" s="78"/>
      <c r="U231" s="78"/>
      <c r="V231" s="78"/>
      <c r="W231" s="78"/>
      <c r="X231" s="78"/>
      <c r="Y231" s="78"/>
      <c r="Z231" s="78"/>
      <c r="AA231" s="78"/>
      <c r="AB231" s="78"/>
      <c r="AC231" s="79"/>
      <c r="AD231" s="78">
        <v>738767.22061903938</v>
      </c>
      <c r="AE231" s="78">
        <v>167601.45008489618</v>
      </c>
      <c r="AF231" s="78">
        <v>241712.05866162121</v>
      </c>
      <c r="AG231" s="78">
        <v>3522457.3589404114</v>
      </c>
      <c r="AH231" s="78">
        <v>4417928.1842483627</v>
      </c>
      <c r="AI231" s="78">
        <v>0</v>
      </c>
      <c r="AJ231" s="78">
        <v>0</v>
      </c>
      <c r="AK231" s="78">
        <v>329016.34614933043</v>
      </c>
      <c r="AL231" s="78">
        <v>0</v>
      </c>
      <c r="AM231" s="78">
        <v>0</v>
      </c>
      <c r="AN231" s="78">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2941</v>
      </c>
      <c r="B232" s="77">
        <v>224</v>
      </c>
      <c r="C232" s="77">
        <v>16</v>
      </c>
      <c r="D232" s="77">
        <v>44</v>
      </c>
      <c r="E232" s="77">
        <v>2022</v>
      </c>
      <c r="F232" s="77" t="s">
        <v>162</v>
      </c>
      <c r="G232" s="1017" t="s">
        <v>2838</v>
      </c>
      <c r="H232" s="77" t="s">
        <v>2839</v>
      </c>
      <c r="I232" s="1018"/>
      <c r="J232" s="80"/>
      <c r="K232" s="78"/>
      <c r="L232" s="78"/>
      <c r="M232" s="78"/>
      <c r="N232" s="78"/>
      <c r="O232" s="78"/>
      <c r="P232" s="78"/>
      <c r="Q232" s="78"/>
      <c r="R232" s="78"/>
      <c r="S232" s="78"/>
      <c r="T232" s="78"/>
      <c r="U232" s="78"/>
      <c r="V232" s="78"/>
      <c r="W232" s="78"/>
      <c r="X232" s="78"/>
      <c r="Y232" s="78"/>
      <c r="Z232" s="78"/>
      <c r="AA232" s="78"/>
      <c r="AB232" s="78"/>
      <c r="AC232" s="79"/>
      <c r="AD232" s="78">
        <v>183637674.87379169</v>
      </c>
      <c r="AE232" s="78">
        <v>3582035.247027196</v>
      </c>
      <c r="AF232" s="78">
        <v>966848.23464648484</v>
      </c>
      <c r="AG232" s="78">
        <v>199049417.6669296</v>
      </c>
      <c r="AH232" s="78">
        <v>177606586.79544321</v>
      </c>
      <c r="AI232" s="78">
        <v>0</v>
      </c>
      <c r="AJ232" s="78">
        <v>0</v>
      </c>
      <c r="AK232" s="78">
        <v>11705518.365299433</v>
      </c>
      <c r="AL232" s="78">
        <v>0</v>
      </c>
      <c r="AM232" s="78">
        <v>0</v>
      </c>
      <c r="AN232" s="78">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2942</v>
      </c>
      <c r="B233" s="77">
        <v>225</v>
      </c>
      <c r="C233" s="77">
        <v>16</v>
      </c>
      <c r="D233" s="77">
        <v>45</v>
      </c>
      <c r="E233" s="77">
        <v>2022</v>
      </c>
      <c r="F233" s="77" t="s">
        <v>162</v>
      </c>
      <c r="G233" s="1017" t="s">
        <v>2841</v>
      </c>
      <c r="H233" s="77" t="s">
        <v>2842</v>
      </c>
      <c r="I233" s="1018"/>
      <c r="J233" s="80"/>
      <c r="K233" s="78"/>
      <c r="L233" s="78"/>
      <c r="M233" s="78"/>
      <c r="N233" s="78"/>
      <c r="O233" s="78"/>
      <c r="P233" s="78"/>
      <c r="Q233" s="78"/>
      <c r="R233" s="78"/>
      <c r="S233" s="78"/>
      <c r="T233" s="78"/>
      <c r="U233" s="78"/>
      <c r="V233" s="78"/>
      <c r="W233" s="78"/>
      <c r="X233" s="78"/>
      <c r="Y233" s="78"/>
      <c r="Z233" s="78"/>
      <c r="AA233" s="78"/>
      <c r="AB233" s="78"/>
      <c r="AC233" s="79"/>
      <c r="AD233" s="78">
        <v>120927017.44221029</v>
      </c>
      <c r="AE233" s="78">
        <v>2030830.3366669866</v>
      </c>
      <c r="AF233" s="78">
        <v>986185.1993394146</v>
      </c>
      <c r="AG233" s="78">
        <v>105019375.39077027</v>
      </c>
      <c r="AH233" s="78">
        <v>103433222.72200844</v>
      </c>
      <c r="AI233" s="78">
        <v>0</v>
      </c>
      <c r="AJ233" s="78">
        <v>0</v>
      </c>
      <c r="AK233" s="78">
        <v>7052287.1840446163</v>
      </c>
      <c r="AL233" s="78">
        <v>0</v>
      </c>
      <c r="AM233" s="78">
        <v>0</v>
      </c>
      <c r="AN233" s="78">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2943</v>
      </c>
      <c r="B234" s="77">
        <v>226</v>
      </c>
      <c r="C234" s="77">
        <v>16</v>
      </c>
      <c r="D234" s="77">
        <v>46</v>
      </c>
      <c r="E234" s="77">
        <v>2022</v>
      </c>
      <c r="F234" s="77" t="s">
        <v>162</v>
      </c>
      <c r="G234" s="1017" t="s">
        <v>2844</v>
      </c>
      <c r="H234" s="77" t="s">
        <v>2845</v>
      </c>
      <c r="I234" s="1018"/>
      <c r="J234" s="80"/>
      <c r="K234" s="78"/>
      <c r="L234" s="78"/>
      <c r="M234" s="78"/>
      <c r="N234" s="78"/>
      <c r="O234" s="78"/>
      <c r="P234" s="78"/>
      <c r="Q234" s="78"/>
      <c r="R234" s="78"/>
      <c r="S234" s="78"/>
      <c r="T234" s="78"/>
      <c r="U234" s="78"/>
      <c r="V234" s="78"/>
      <c r="W234" s="78"/>
      <c r="X234" s="78"/>
      <c r="Y234" s="78"/>
      <c r="Z234" s="78"/>
      <c r="AA234" s="78"/>
      <c r="AB234" s="78"/>
      <c r="AC234" s="79"/>
      <c r="AD234" s="78">
        <v>249528304.77090707</v>
      </c>
      <c r="AE234" s="78">
        <v>5702015.2911861483</v>
      </c>
      <c r="AF234" s="78">
        <v>9542792.0759608056</v>
      </c>
      <c r="AG234" s="78">
        <v>250901702.29619303</v>
      </c>
      <c r="AH234" s="78">
        <v>260280162.17114499</v>
      </c>
      <c r="AI234" s="78">
        <v>0</v>
      </c>
      <c r="AJ234" s="78">
        <v>0</v>
      </c>
      <c r="AK234" s="78">
        <v>18294884.198894538</v>
      </c>
      <c r="AL234" s="78">
        <v>0</v>
      </c>
      <c r="AM234" s="78">
        <v>0</v>
      </c>
      <c r="AN234" s="78">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2944</v>
      </c>
      <c r="B235" s="77">
        <v>227</v>
      </c>
      <c r="C235" s="77">
        <v>16</v>
      </c>
      <c r="D235" s="77">
        <v>47</v>
      </c>
      <c r="E235" s="77">
        <v>2022</v>
      </c>
      <c r="F235" s="77" t="s">
        <v>162</v>
      </c>
      <c r="G235" s="1017" t="s">
        <v>2847</v>
      </c>
      <c r="H235" s="77" t="s">
        <v>2848</v>
      </c>
      <c r="I235" s="1018"/>
      <c r="J235" s="80"/>
      <c r="K235" s="78"/>
      <c r="L235" s="78"/>
      <c r="M235" s="78"/>
      <c r="N235" s="78"/>
      <c r="O235" s="78"/>
      <c r="P235" s="78"/>
      <c r="Q235" s="78"/>
      <c r="R235" s="78"/>
      <c r="S235" s="78"/>
      <c r="T235" s="78"/>
      <c r="U235" s="78"/>
      <c r="V235" s="78"/>
      <c r="W235" s="78"/>
      <c r="X235" s="78"/>
      <c r="Y235" s="78"/>
      <c r="Z235" s="78"/>
      <c r="AA235" s="78"/>
      <c r="AB235" s="78"/>
      <c r="AC235" s="79"/>
      <c r="AD235" s="78">
        <v>11859963.416586446</v>
      </c>
      <c r="AE235" s="78">
        <v>2786819.8561988589</v>
      </c>
      <c r="AF235" s="78">
        <v>357733.84681919939</v>
      </c>
      <c r="AG235" s="78">
        <v>157599389.92578706</v>
      </c>
      <c r="AH235" s="78">
        <v>228372903.0626846</v>
      </c>
      <c r="AI235" s="78">
        <v>0</v>
      </c>
      <c r="AJ235" s="78">
        <v>0</v>
      </c>
      <c r="AK235" s="78">
        <v>14570594.773604514</v>
      </c>
      <c r="AL235" s="78">
        <v>0</v>
      </c>
      <c r="AM235" s="78">
        <v>0</v>
      </c>
      <c r="AN235" s="78">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2945</v>
      </c>
      <c r="B236" s="77">
        <v>228</v>
      </c>
      <c r="C236" s="77">
        <v>16</v>
      </c>
      <c r="D236" s="77">
        <v>48</v>
      </c>
      <c r="E236" s="77">
        <v>2022</v>
      </c>
      <c r="F236" s="77" t="s">
        <v>162</v>
      </c>
      <c r="G236" s="1017" t="s">
        <v>2850</v>
      </c>
      <c r="H236" s="77" t="s">
        <v>2851</v>
      </c>
      <c r="I236" s="1018"/>
      <c r="J236" s="80"/>
      <c r="K236" s="78"/>
      <c r="L236" s="78"/>
      <c r="M236" s="78"/>
      <c r="N236" s="78"/>
      <c r="O236" s="78"/>
      <c r="P236" s="78"/>
      <c r="Q236" s="78"/>
      <c r="R236" s="78"/>
      <c r="S236" s="78"/>
      <c r="T236" s="78"/>
      <c r="U236" s="78"/>
      <c r="V236" s="78"/>
      <c r="W236" s="78"/>
      <c r="X236" s="78"/>
      <c r="Y236" s="78"/>
      <c r="Z236" s="78"/>
      <c r="AA236" s="78"/>
      <c r="AB236" s="78"/>
      <c r="AC236" s="79"/>
      <c r="AD236" s="78">
        <v>75888608.873239532</v>
      </c>
      <c r="AE236" s="78">
        <v>4195385.2345719226</v>
      </c>
      <c r="AF236" s="78">
        <v>763810.10537072306</v>
      </c>
      <c r="AG236" s="78">
        <v>146640633.69797245</v>
      </c>
      <c r="AH236" s="78">
        <v>226329663.72201133</v>
      </c>
      <c r="AI236" s="78">
        <v>0</v>
      </c>
      <c r="AJ236" s="78">
        <v>0</v>
      </c>
      <c r="AK236" s="78">
        <v>14740655.420338683</v>
      </c>
      <c r="AL236" s="78">
        <v>0</v>
      </c>
      <c r="AM236" s="78">
        <v>0</v>
      </c>
      <c r="AN236" s="78">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2946</v>
      </c>
      <c r="B237" s="77">
        <v>229</v>
      </c>
      <c r="C237" s="77">
        <v>16</v>
      </c>
      <c r="D237" s="77">
        <v>49</v>
      </c>
      <c r="E237" s="77">
        <v>2022</v>
      </c>
      <c r="F237" s="77" t="s">
        <v>162</v>
      </c>
      <c r="G237" s="1017" t="s">
        <v>2853</v>
      </c>
      <c r="H237" s="77" t="s">
        <v>2854</v>
      </c>
      <c r="I237" s="1018"/>
      <c r="J237" s="80"/>
      <c r="K237" s="78"/>
      <c r="L237" s="78"/>
      <c r="M237" s="78"/>
      <c r="N237" s="78"/>
      <c r="O237" s="78"/>
      <c r="P237" s="78"/>
      <c r="Q237" s="78"/>
      <c r="R237" s="78"/>
      <c r="S237" s="78"/>
      <c r="T237" s="78"/>
      <c r="U237" s="78"/>
      <c r="V237" s="78"/>
      <c r="W237" s="78"/>
      <c r="X237" s="78"/>
      <c r="Y237" s="78"/>
      <c r="Z237" s="78"/>
      <c r="AA237" s="78"/>
      <c r="AB237" s="78"/>
      <c r="AC237" s="79"/>
      <c r="AD237" s="78">
        <v>212528533.12762168</v>
      </c>
      <c r="AE237" s="78">
        <v>3762117.6561609674</v>
      </c>
      <c r="AF237" s="78">
        <v>2649164.1629313687</v>
      </c>
      <c r="AG237" s="78">
        <v>169181914.64424738</v>
      </c>
      <c r="AH237" s="78">
        <v>150289273.9676739</v>
      </c>
      <c r="AI237" s="78">
        <v>0</v>
      </c>
      <c r="AJ237" s="78">
        <v>0</v>
      </c>
      <c r="AK237" s="78">
        <v>10010722.62620604</v>
      </c>
      <c r="AL237" s="78">
        <v>0</v>
      </c>
      <c r="AM237" s="78">
        <v>0</v>
      </c>
      <c r="AN237" s="78">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2947</v>
      </c>
      <c r="B238" s="77">
        <v>230</v>
      </c>
      <c r="C238" s="77">
        <v>16</v>
      </c>
      <c r="D238" s="77">
        <v>50</v>
      </c>
      <c r="E238" s="77">
        <v>2022</v>
      </c>
      <c r="F238" s="77" t="s">
        <v>162</v>
      </c>
      <c r="G238" s="1017" t="s">
        <v>2856</v>
      </c>
      <c r="H238" s="77" t="s">
        <v>2857</v>
      </c>
      <c r="I238" s="1018"/>
      <c r="J238" s="80"/>
      <c r="K238" s="78"/>
      <c r="L238" s="78"/>
      <c r="M238" s="78"/>
      <c r="N238" s="78"/>
      <c r="O238" s="78"/>
      <c r="P238" s="78"/>
      <c r="Q238" s="78"/>
      <c r="R238" s="78"/>
      <c r="S238" s="78"/>
      <c r="T238" s="78"/>
      <c r="U238" s="78"/>
      <c r="V238" s="78"/>
      <c r="W238" s="78"/>
      <c r="X238" s="78"/>
      <c r="Y238" s="78"/>
      <c r="Z238" s="78"/>
      <c r="AA238" s="78"/>
      <c r="AB238" s="78"/>
      <c r="AC238" s="79"/>
      <c r="AD238" s="78">
        <v>18375013.500311192</v>
      </c>
      <c r="AE238" s="78">
        <v>1240963.9282881676</v>
      </c>
      <c r="AF238" s="78">
        <v>725136.17598486366</v>
      </c>
      <c r="AG238" s="78">
        <v>33353268.117467016</v>
      </c>
      <c r="AH238" s="78">
        <v>51450193.089684397</v>
      </c>
      <c r="AI238" s="78">
        <v>0</v>
      </c>
      <c r="AJ238" s="78">
        <v>0</v>
      </c>
      <c r="AK238" s="78">
        <v>3666956.9065732681</v>
      </c>
      <c r="AL238" s="78">
        <v>0</v>
      </c>
      <c r="AM238" s="78">
        <v>0</v>
      </c>
      <c r="AN238" s="78">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2948</v>
      </c>
      <c r="B239" s="77">
        <v>231</v>
      </c>
      <c r="C239" s="77">
        <v>16</v>
      </c>
      <c r="D239" s="77">
        <v>51</v>
      </c>
      <c r="E239" s="77">
        <v>2022</v>
      </c>
      <c r="F239" s="77" t="s">
        <v>162</v>
      </c>
      <c r="G239" s="1017" t="s">
        <v>2859</v>
      </c>
      <c r="H239" s="77" t="s">
        <v>2860</v>
      </c>
      <c r="I239" s="1018"/>
      <c r="J239" s="80"/>
      <c r="K239" s="78"/>
      <c r="L239" s="78"/>
      <c r="M239" s="78"/>
      <c r="N239" s="78"/>
      <c r="O239" s="78"/>
      <c r="P239" s="78"/>
      <c r="Q239" s="78"/>
      <c r="R239" s="78"/>
      <c r="S239" s="78"/>
      <c r="T239" s="78"/>
      <c r="U239" s="78"/>
      <c r="V239" s="78"/>
      <c r="W239" s="78"/>
      <c r="X239" s="78"/>
      <c r="Y239" s="78"/>
      <c r="Z239" s="78"/>
      <c r="AA239" s="78"/>
      <c r="AB239" s="78"/>
      <c r="AC239" s="79"/>
      <c r="AD239" s="78">
        <v>77427642.863251776</v>
      </c>
      <c r="AE239" s="78">
        <v>8228518.0015084669</v>
      </c>
      <c r="AF239" s="78">
        <v>222375.09396869154</v>
      </c>
      <c r="AG239" s="78">
        <v>266153453.43021631</v>
      </c>
      <c r="AH239" s="78">
        <v>281585232.75007492</v>
      </c>
      <c r="AI239" s="78">
        <v>0</v>
      </c>
      <c r="AJ239" s="78">
        <v>0</v>
      </c>
      <c r="AK239" s="78">
        <v>18389017.996517327</v>
      </c>
      <c r="AL239" s="78">
        <v>0</v>
      </c>
      <c r="AM239" s="78">
        <v>0</v>
      </c>
      <c r="AN239" s="78">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2949</v>
      </c>
      <c r="B240" s="77">
        <v>232</v>
      </c>
      <c r="C240" s="77">
        <v>16</v>
      </c>
      <c r="D240" s="77">
        <v>52</v>
      </c>
      <c r="E240" s="77">
        <v>2022</v>
      </c>
      <c r="F240" s="77" t="s">
        <v>162</v>
      </c>
      <c r="G240" s="1017" t="s">
        <v>2862</v>
      </c>
      <c r="H240" s="77" t="s">
        <v>2704</v>
      </c>
      <c r="I240" s="1018"/>
      <c r="J240" s="80"/>
      <c r="K240" s="78"/>
      <c r="L240" s="78"/>
      <c r="M240" s="78"/>
      <c r="N240" s="78"/>
      <c r="O240" s="78"/>
      <c r="P240" s="78"/>
      <c r="Q240" s="78"/>
      <c r="R240" s="78"/>
      <c r="S240" s="78"/>
      <c r="T240" s="78"/>
      <c r="U240" s="78"/>
      <c r="V240" s="78"/>
      <c r="W240" s="78"/>
      <c r="X240" s="78"/>
      <c r="Y240" s="78"/>
      <c r="Z240" s="78"/>
      <c r="AA240" s="78"/>
      <c r="AB240" s="78"/>
      <c r="AC240" s="79"/>
      <c r="AD240" s="78">
        <v>73736441.502213612</v>
      </c>
      <c r="AE240" s="78">
        <v>624047.95244376233</v>
      </c>
      <c r="AF240" s="78">
        <v>589777.42313435581</v>
      </c>
      <c r="AG240" s="78">
        <v>16169057.73791397</v>
      </c>
      <c r="AH240" s="78">
        <v>19257635.674928762</v>
      </c>
      <c r="AI240" s="78">
        <v>0</v>
      </c>
      <c r="AJ240" s="78">
        <v>0</v>
      </c>
      <c r="AK240" s="78">
        <v>1409553.5457480734</v>
      </c>
      <c r="AL240" s="78">
        <v>0</v>
      </c>
      <c r="AM240" s="78">
        <v>0</v>
      </c>
      <c r="AN240" s="78">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2950</v>
      </c>
      <c r="B241" s="77">
        <v>233</v>
      </c>
      <c r="C241" s="77">
        <v>16</v>
      </c>
      <c r="D241" s="77">
        <v>53</v>
      </c>
      <c r="E241" s="77">
        <v>2022</v>
      </c>
      <c r="F241" s="77" t="s">
        <v>162</v>
      </c>
      <c r="G241" s="1017" t="s">
        <v>2864</v>
      </c>
      <c r="H241" s="77" t="s">
        <v>2865</v>
      </c>
      <c r="I241" s="1018"/>
      <c r="J241" s="80"/>
      <c r="K241" s="78"/>
      <c r="L241" s="78"/>
      <c r="M241" s="78"/>
      <c r="N241" s="78"/>
      <c r="O241" s="78"/>
      <c r="P241" s="78"/>
      <c r="Q241" s="78"/>
      <c r="R241" s="78"/>
      <c r="S241" s="78"/>
      <c r="T241" s="78"/>
      <c r="U241" s="78"/>
      <c r="V241" s="78"/>
      <c r="W241" s="78"/>
      <c r="X241" s="78"/>
      <c r="Y241" s="78"/>
      <c r="Z241" s="78"/>
      <c r="AA241" s="78"/>
      <c r="AB241" s="78"/>
      <c r="AC241" s="79"/>
      <c r="AD241" s="78">
        <v>5509429.0726546496</v>
      </c>
      <c r="AE241" s="78">
        <v>677537.77693894203</v>
      </c>
      <c r="AF241" s="78">
        <v>145027.23519697276</v>
      </c>
      <c r="AG241" s="78">
        <v>19422438.493046436</v>
      </c>
      <c r="AH241" s="78">
        <v>16761275.494845403</v>
      </c>
      <c r="AI241" s="78">
        <v>0</v>
      </c>
      <c r="AJ241" s="78">
        <v>0</v>
      </c>
      <c r="AK241" s="78">
        <v>1192619.6911441192</v>
      </c>
      <c r="AL241" s="78">
        <v>0</v>
      </c>
      <c r="AM241" s="78">
        <v>0</v>
      </c>
      <c r="AN241" s="78">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2951</v>
      </c>
      <c r="B242" s="77">
        <v>234</v>
      </c>
      <c r="C242" s="77">
        <v>16</v>
      </c>
      <c r="D242" s="77">
        <v>54</v>
      </c>
      <c r="E242" s="77">
        <v>2022</v>
      </c>
      <c r="F242" s="77" t="s">
        <v>162</v>
      </c>
      <c r="G242" s="1017" t="s">
        <v>2867</v>
      </c>
      <c r="H242" s="77" t="s">
        <v>2868</v>
      </c>
      <c r="I242" s="1018"/>
      <c r="J242" s="80"/>
      <c r="K242" s="78"/>
      <c r="L242" s="78"/>
      <c r="M242" s="78"/>
      <c r="N242" s="78"/>
      <c r="O242" s="78"/>
      <c r="P242" s="78"/>
      <c r="Q242" s="78"/>
      <c r="R242" s="78"/>
      <c r="S242" s="78"/>
      <c r="T242" s="78"/>
      <c r="U242" s="78"/>
      <c r="V242" s="78"/>
      <c r="W242" s="78"/>
      <c r="X242" s="78"/>
      <c r="Y242" s="78"/>
      <c r="Z242" s="78"/>
      <c r="AA242" s="78"/>
      <c r="AB242" s="78"/>
      <c r="AC242" s="79"/>
      <c r="AD242" s="78">
        <v>4076868.6777950805</v>
      </c>
      <c r="AE242" s="78">
        <v>1273057.8229852752</v>
      </c>
      <c r="AF242" s="78">
        <v>338396.88212626975</v>
      </c>
      <c r="AG242" s="78">
        <v>39376914.816349491</v>
      </c>
      <c r="AH242" s="78">
        <v>64771106.655675426</v>
      </c>
      <c r="AI242" s="78">
        <v>0</v>
      </c>
      <c r="AJ242" s="78">
        <v>0</v>
      </c>
      <c r="AK242" s="78">
        <v>4327572.1447600704</v>
      </c>
      <c r="AL242" s="78">
        <v>0</v>
      </c>
      <c r="AM242" s="78">
        <v>0</v>
      </c>
      <c r="AN242" s="78">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2952</v>
      </c>
      <c r="B243" s="77">
        <v>235</v>
      </c>
      <c r="C243" s="77">
        <v>16</v>
      </c>
      <c r="D243" s="77">
        <v>55</v>
      </c>
      <c r="E243" s="77">
        <v>2022</v>
      </c>
      <c r="F243" s="77" t="s">
        <v>162</v>
      </c>
      <c r="G243" s="1017" t="s">
        <v>2870</v>
      </c>
      <c r="H243" s="77" t="s">
        <v>2871</v>
      </c>
      <c r="I243" s="1018"/>
      <c r="J243" s="80"/>
      <c r="K243" s="78"/>
      <c r="L243" s="78"/>
      <c r="M243" s="78"/>
      <c r="N243" s="78"/>
      <c r="O243" s="78"/>
      <c r="P243" s="78"/>
      <c r="Q243" s="78"/>
      <c r="R243" s="78"/>
      <c r="S243" s="78"/>
      <c r="T243" s="78"/>
      <c r="U243" s="78"/>
      <c r="V243" s="78"/>
      <c r="W243" s="78"/>
      <c r="X243" s="78"/>
      <c r="Y243" s="78"/>
      <c r="Z243" s="78"/>
      <c r="AA243" s="78"/>
      <c r="AB243" s="78"/>
      <c r="AC243" s="79"/>
      <c r="AD243" s="78">
        <v>174415721.92843059</v>
      </c>
      <c r="AE243" s="78">
        <v>2551464.6284200684</v>
      </c>
      <c r="AF243" s="78">
        <v>638119.83486667997</v>
      </c>
      <c r="AG243" s="78">
        <v>108376717.56101036</v>
      </c>
      <c r="AH243" s="78">
        <v>70863064.607744396</v>
      </c>
      <c r="AI243" s="78">
        <v>0</v>
      </c>
      <c r="AJ243" s="78">
        <v>0</v>
      </c>
      <c r="AK243" s="78">
        <v>4873005.836335727</v>
      </c>
      <c r="AL243" s="78">
        <v>0</v>
      </c>
      <c r="AM243" s="78">
        <v>0</v>
      </c>
      <c r="AN243" s="78">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2953</v>
      </c>
      <c r="B244" s="77">
        <v>236</v>
      </c>
      <c r="C244" s="77">
        <v>16</v>
      </c>
      <c r="D244" s="77">
        <v>56</v>
      </c>
      <c r="E244" s="77">
        <v>2022</v>
      </c>
      <c r="F244" s="77" t="s">
        <v>162</v>
      </c>
      <c r="G244" s="1017" t="s">
        <v>2873</v>
      </c>
      <c r="H244" s="77" t="s">
        <v>2874</v>
      </c>
      <c r="I244" s="1018"/>
      <c r="J244" s="80"/>
      <c r="K244" s="78"/>
      <c r="L244" s="78"/>
      <c r="M244" s="78"/>
      <c r="N244" s="78"/>
      <c r="O244" s="78"/>
      <c r="P244" s="78"/>
      <c r="Q244" s="78"/>
      <c r="R244" s="78"/>
      <c r="S244" s="78"/>
      <c r="T244" s="78"/>
      <c r="U244" s="78"/>
      <c r="V244" s="78"/>
      <c r="W244" s="78"/>
      <c r="X244" s="78"/>
      <c r="Y244" s="78"/>
      <c r="Z244" s="78"/>
      <c r="AA244" s="78"/>
      <c r="AB244" s="78"/>
      <c r="AC244" s="79"/>
      <c r="AD244" s="78">
        <v>18379610.402592126</v>
      </c>
      <c r="AE244" s="78">
        <v>877233.12172094593</v>
      </c>
      <c r="AF244" s="78">
        <v>647788.31721314485</v>
      </c>
      <c r="AG244" s="78">
        <v>67899034.819991991</v>
      </c>
      <c r="AH244" s="78">
        <v>67548569.578726158</v>
      </c>
      <c r="AI244" s="78">
        <v>0</v>
      </c>
      <c r="AJ244" s="78">
        <v>0</v>
      </c>
      <c r="AK244" s="78">
        <v>4211615.8343824819</v>
      </c>
      <c r="AL244" s="78">
        <v>0</v>
      </c>
      <c r="AM244" s="78">
        <v>0</v>
      </c>
      <c r="AN244" s="78">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2954</v>
      </c>
      <c r="B245" s="77">
        <v>237</v>
      </c>
      <c r="C245" s="77">
        <v>16</v>
      </c>
      <c r="D245" s="77">
        <v>57</v>
      </c>
      <c r="E245" s="77">
        <v>2022</v>
      </c>
      <c r="F245" s="77" t="s">
        <v>162</v>
      </c>
      <c r="G245" s="1017" t="s">
        <v>2876</v>
      </c>
      <c r="H245" s="77" t="s">
        <v>2877</v>
      </c>
      <c r="I245" s="1018"/>
      <c r="J245" s="80"/>
      <c r="K245" s="78"/>
      <c r="L245" s="78"/>
      <c r="M245" s="78"/>
      <c r="N245" s="78"/>
      <c r="O245" s="78"/>
      <c r="P245" s="78"/>
      <c r="Q245" s="78"/>
      <c r="R245" s="78"/>
      <c r="S245" s="78"/>
      <c r="T245" s="78"/>
      <c r="U245" s="78"/>
      <c r="V245" s="78"/>
      <c r="W245" s="78"/>
      <c r="X245" s="78"/>
      <c r="Y245" s="78"/>
      <c r="Z245" s="78"/>
      <c r="AA245" s="78"/>
      <c r="AB245" s="78"/>
      <c r="AC245" s="79"/>
      <c r="AD245" s="78">
        <v>243005811.81879762</v>
      </c>
      <c r="AE245" s="78">
        <v>7367331.8271360742</v>
      </c>
      <c r="AF245" s="78">
        <v>406076.25855152361</v>
      </c>
      <c r="AG245" s="78">
        <v>171108258.51241791</v>
      </c>
      <c r="AH245" s="78">
        <v>189362555.24013829</v>
      </c>
      <c r="AI245" s="78">
        <v>0</v>
      </c>
      <c r="AJ245" s="78">
        <v>0</v>
      </c>
      <c r="AK245" s="78">
        <v>11926842.547913229</v>
      </c>
      <c r="AL245" s="78">
        <v>0</v>
      </c>
      <c r="AM245" s="78">
        <v>0</v>
      </c>
      <c r="AN245" s="78">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2955</v>
      </c>
      <c r="B246" s="77">
        <v>238</v>
      </c>
      <c r="C246" s="77">
        <v>16</v>
      </c>
      <c r="D246" s="77">
        <v>58</v>
      </c>
      <c r="E246" s="77">
        <v>2022</v>
      </c>
      <c r="F246" s="77" t="s">
        <v>162</v>
      </c>
      <c r="G246" s="1017" t="s">
        <v>2879</v>
      </c>
      <c r="H246" s="77" t="s">
        <v>2880</v>
      </c>
      <c r="I246" s="1018"/>
      <c r="J246" s="80"/>
      <c r="K246" s="78"/>
      <c r="L246" s="78"/>
      <c r="M246" s="78"/>
      <c r="N246" s="78"/>
      <c r="O246" s="78"/>
      <c r="P246" s="78"/>
      <c r="Q246" s="78"/>
      <c r="R246" s="78"/>
      <c r="S246" s="78"/>
      <c r="T246" s="78"/>
      <c r="U246" s="78"/>
      <c r="V246" s="78"/>
      <c r="W246" s="78"/>
      <c r="X246" s="78"/>
      <c r="Y246" s="78"/>
      <c r="Z246" s="78"/>
      <c r="AA246" s="78"/>
      <c r="AB246" s="78"/>
      <c r="AC246" s="79"/>
      <c r="AD246" s="78">
        <v>21058726.185023647</v>
      </c>
      <c r="AE246" s="78">
        <v>591954.05774665449</v>
      </c>
      <c r="AF246" s="78">
        <v>415744.74089798849</v>
      </c>
      <c r="AG246" s="78">
        <v>10677448.869288122</v>
      </c>
      <c r="AH246" s="78">
        <v>13996399.261778288</v>
      </c>
      <c r="AI246" s="78">
        <v>0</v>
      </c>
      <c r="AJ246" s="78">
        <v>0</v>
      </c>
      <c r="AK246" s="78">
        <v>1011712.3516797504</v>
      </c>
      <c r="AL246" s="78">
        <v>0</v>
      </c>
      <c r="AM246" s="78">
        <v>0</v>
      </c>
      <c r="AN246" s="78">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2956</v>
      </c>
      <c r="B247" s="77">
        <v>239</v>
      </c>
      <c r="C247" s="77">
        <v>16</v>
      </c>
      <c r="D247" s="77">
        <v>59</v>
      </c>
      <c r="E247" s="77">
        <v>2022</v>
      </c>
      <c r="F247" s="77" t="s">
        <v>162</v>
      </c>
      <c r="G247" s="1017" t="s">
        <v>2882</v>
      </c>
      <c r="H247" s="77" t="s">
        <v>2883</v>
      </c>
      <c r="I247" s="1018"/>
      <c r="J247" s="80"/>
      <c r="K247" s="78"/>
      <c r="L247" s="78"/>
      <c r="M247" s="78"/>
      <c r="N247" s="78"/>
      <c r="O247" s="78"/>
      <c r="P247" s="78"/>
      <c r="Q247" s="78"/>
      <c r="R247" s="78"/>
      <c r="S247" s="78"/>
      <c r="T247" s="78"/>
      <c r="U247" s="78"/>
      <c r="V247" s="78"/>
      <c r="W247" s="78"/>
      <c r="X247" s="78"/>
      <c r="Y247" s="78"/>
      <c r="Z247" s="78"/>
      <c r="AA247" s="78"/>
      <c r="AB247" s="78"/>
      <c r="AC247" s="79"/>
      <c r="AD247" s="78">
        <v>51935729.709121518</v>
      </c>
      <c r="AE247" s="78">
        <v>2822479.7391956453</v>
      </c>
      <c r="AF247" s="78">
        <v>638119.83486667997</v>
      </c>
      <c r="AG247" s="78">
        <v>108193256.24023221</v>
      </c>
      <c r="AH247" s="78">
        <v>132655321.30063127</v>
      </c>
      <c r="AI247" s="78">
        <v>0</v>
      </c>
      <c r="AJ247" s="78">
        <v>0</v>
      </c>
      <c r="AK247" s="78">
        <v>9426421.6190138422</v>
      </c>
      <c r="AL247" s="78">
        <v>0</v>
      </c>
      <c r="AM247" s="78">
        <v>0</v>
      </c>
      <c r="AN247" s="78">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2957</v>
      </c>
      <c r="B248" s="77">
        <v>240</v>
      </c>
      <c r="C248" s="77">
        <v>16</v>
      </c>
      <c r="D248" s="77">
        <v>60</v>
      </c>
      <c r="E248" s="77">
        <v>2022</v>
      </c>
      <c r="F248" s="77" t="s">
        <v>162</v>
      </c>
      <c r="G248" s="1017" t="s">
        <v>2885</v>
      </c>
      <c r="H248" s="77" t="s">
        <v>2886</v>
      </c>
      <c r="I248" s="1018"/>
      <c r="J248" s="80"/>
      <c r="K248" s="78"/>
      <c r="L248" s="78"/>
      <c r="M248" s="78"/>
      <c r="N248" s="78"/>
      <c r="O248" s="78"/>
      <c r="P248" s="78"/>
      <c r="Q248" s="78"/>
      <c r="R248" s="78"/>
      <c r="S248" s="78"/>
      <c r="T248" s="78"/>
      <c r="U248" s="78"/>
      <c r="V248" s="78"/>
      <c r="W248" s="78"/>
      <c r="X248" s="78"/>
      <c r="Y248" s="78"/>
      <c r="Z248" s="78"/>
      <c r="AA248" s="78"/>
      <c r="AB248" s="78"/>
      <c r="AC248" s="79"/>
      <c r="AD248" s="78">
        <v>77639172.629032806</v>
      </c>
      <c r="AE248" s="78">
        <v>848705.21532351687</v>
      </c>
      <c r="AF248" s="78">
        <v>609114.38782728545</v>
      </c>
      <c r="AG248" s="78">
        <v>29549503.400000118</v>
      </c>
      <c r="AH248" s="78">
        <v>33035865.643657751</v>
      </c>
      <c r="AI248" s="78">
        <v>0</v>
      </c>
      <c r="AJ248" s="78">
        <v>0</v>
      </c>
      <c r="AK248" s="78">
        <v>2339399.1927737128</v>
      </c>
      <c r="AL248" s="78">
        <v>0</v>
      </c>
      <c r="AM248" s="78">
        <v>0</v>
      </c>
      <c r="AN248" s="78">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2958</v>
      </c>
      <c r="B249" s="77">
        <v>241</v>
      </c>
      <c r="C249" s="77">
        <v>16</v>
      </c>
      <c r="D249" s="77">
        <v>61</v>
      </c>
      <c r="E249" s="77">
        <v>2022</v>
      </c>
      <c r="F249" s="77" t="s">
        <v>162</v>
      </c>
      <c r="G249" s="1017" t="s">
        <v>2888</v>
      </c>
      <c r="H249" s="77" t="s">
        <v>2889</v>
      </c>
      <c r="I249" s="1018"/>
      <c r="J249" s="80"/>
      <c r="K249" s="78"/>
      <c r="L249" s="78"/>
      <c r="M249" s="78"/>
      <c r="N249" s="78"/>
      <c r="O249" s="78"/>
      <c r="P249" s="78"/>
      <c r="Q249" s="78"/>
      <c r="R249" s="78"/>
      <c r="S249" s="78"/>
      <c r="T249" s="78"/>
      <c r="U249" s="78"/>
      <c r="V249" s="78"/>
      <c r="W249" s="78"/>
      <c r="X249" s="78"/>
      <c r="Y249" s="78"/>
      <c r="Z249" s="78"/>
      <c r="AA249" s="78"/>
      <c r="AB249" s="78"/>
      <c r="AC249" s="79"/>
      <c r="AD249" s="78">
        <v>229923933.9672527</v>
      </c>
      <c r="AE249" s="78">
        <v>1207087.0394412202</v>
      </c>
      <c r="AF249" s="78">
        <v>1382592.9755444734</v>
      </c>
      <c r="AG249" s="78">
        <v>54824358.025869422</v>
      </c>
      <c r="AH249" s="78">
        <v>62455155.698690534</v>
      </c>
      <c r="AI249" s="78">
        <v>0</v>
      </c>
      <c r="AJ249" s="78">
        <v>0</v>
      </c>
      <c r="AK249" s="78">
        <v>4162676.5898021841</v>
      </c>
      <c r="AL249" s="78">
        <v>0</v>
      </c>
      <c r="AM249" s="78">
        <v>0</v>
      </c>
      <c r="AN249" s="78">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2959</v>
      </c>
      <c r="B250" s="77">
        <v>242</v>
      </c>
      <c r="C250" s="77">
        <v>16</v>
      </c>
      <c r="D250" s="77">
        <v>62</v>
      </c>
      <c r="E250" s="77">
        <v>2022</v>
      </c>
      <c r="F250" s="77" t="s">
        <v>162</v>
      </c>
      <c r="G250" s="1017" t="s">
        <v>2891</v>
      </c>
      <c r="H250" s="77" t="s">
        <v>2892</v>
      </c>
      <c r="I250" s="1018"/>
      <c r="J250" s="80"/>
      <c r="K250" s="78"/>
      <c r="L250" s="78"/>
      <c r="M250" s="78"/>
      <c r="N250" s="78"/>
      <c r="O250" s="78"/>
      <c r="P250" s="78"/>
      <c r="Q250" s="78"/>
      <c r="R250" s="78"/>
      <c r="S250" s="78"/>
      <c r="T250" s="78"/>
      <c r="U250" s="78"/>
      <c r="V250" s="78"/>
      <c r="W250" s="78"/>
      <c r="X250" s="78"/>
      <c r="Y250" s="78"/>
      <c r="Z250" s="78"/>
      <c r="AA250" s="78"/>
      <c r="AB250" s="78"/>
      <c r="AC250" s="79"/>
      <c r="AD250" s="78">
        <v>98677804.736975938</v>
      </c>
      <c r="AE250" s="78">
        <v>609783.9992450478</v>
      </c>
      <c r="AF250" s="78">
        <v>928174.30526062555</v>
      </c>
      <c r="AG250" s="78">
        <v>32295307.834313042</v>
      </c>
      <c r="AH250" s="78">
        <v>34751851.044757061</v>
      </c>
      <c r="AI250" s="78">
        <v>0</v>
      </c>
      <c r="AJ250" s="78">
        <v>0</v>
      </c>
      <c r="AK250" s="78">
        <v>2272123.8723876053</v>
      </c>
      <c r="AL250" s="78">
        <v>0</v>
      </c>
      <c r="AM250" s="78">
        <v>0</v>
      </c>
      <c r="AN250" s="78">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2960</v>
      </c>
      <c r="B251" s="77">
        <v>243</v>
      </c>
      <c r="C251" s="77">
        <v>16</v>
      </c>
      <c r="D251" s="77">
        <v>63</v>
      </c>
      <c r="E251" s="77">
        <v>2022</v>
      </c>
      <c r="F251" s="77" t="s">
        <v>162</v>
      </c>
      <c r="G251" s="1017" t="s">
        <v>2894</v>
      </c>
      <c r="H251" s="77" t="s">
        <v>2895</v>
      </c>
      <c r="I251" s="1018"/>
      <c r="J251" s="80"/>
      <c r="K251" s="78"/>
      <c r="L251" s="78"/>
      <c r="M251" s="78"/>
      <c r="N251" s="78"/>
      <c r="O251" s="78"/>
      <c r="P251" s="78"/>
      <c r="Q251" s="78"/>
      <c r="R251" s="78"/>
      <c r="S251" s="78"/>
      <c r="T251" s="78"/>
      <c r="U251" s="78"/>
      <c r="V251" s="78"/>
      <c r="W251" s="78"/>
      <c r="X251" s="78"/>
      <c r="Y251" s="78"/>
      <c r="Z251" s="78"/>
      <c r="AA251" s="78"/>
      <c r="AB251" s="78"/>
      <c r="AC251" s="79"/>
      <c r="AD251" s="78">
        <v>19416281.348536819</v>
      </c>
      <c r="AE251" s="78">
        <v>2943723.3413847191</v>
      </c>
      <c r="AF251" s="78">
        <v>77347.858771718791</v>
      </c>
      <c r="AG251" s="78">
        <v>171554681.0596447</v>
      </c>
      <c r="AH251" s="78">
        <v>180199444.9320676</v>
      </c>
      <c r="AI251" s="78">
        <v>0</v>
      </c>
      <c r="AJ251" s="78">
        <v>0</v>
      </c>
      <c r="AK251" s="78">
        <v>10841785.893010236</v>
      </c>
      <c r="AL251" s="78">
        <v>0</v>
      </c>
      <c r="AM251" s="78">
        <v>0</v>
      </c>
      <c r="AN251" s="78">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2961</v>
      </c>
      <c r="B252" s="77">
        <v>244</v>
      </c>
      <c r="C252" s="77">
        <v>16</v>
      </c>
      <c r="D252" s="77">
        <v>64</v>
      </c>
      <c r="E252" s="77">
        <v>2022</v>
      </c>
      <c r="F252" s="77" t="s">
        <v>162</v>
      </c>
      <c r="G252" s="1017" t="s">
        <v>2897</v>
      </c>
      <c r="H252" s="77" t="s">
        <v>2898</v>
      </c>
      <c r="I252" s="1018"/>
      <c r="J252" s="80"/>
      <c r="K252" s="78"/>
      <c r="L252" s="78"/>
      <c r="M252" s="78"/>
      <c r="N252" s="78"/>
      <c r="O252" s="78"/>
      <c r="P252" s="78"/>
      <c r="Q252" s="78"/>
      <c r="R252" s="78"/>
      <c r="S252" s="78"/>
      <c r="T252" s="78"/>
      <c r="U252" s="78"/>
      <c r="V252" s="78"/>
      <c r="W252" s="78"/>
      <c r="X252" s="78"/>
      <c r="Y252" s="78"/>
      <c r="Z252" s="78"/>
      <c r="AA252" s="78"/>
      <c r="AB252" s="78"/>
      <c r="AC252" s="79"/>
      <c r="AD252" s="78">
        <v>75841800.512770668</v>
      </c>
      <c r="AE252" s="78">
        <v>2637048.3476123558</v>
      </c>
      <c r="AF252" s="78">
        <v>0</v>
      </c>
      <c r="AG252" s="78">
        <v>109978946.42913951</v>
      </c>
      <c r="AH252" s="78">
        <v>169454607.24938947</v>
      </c>
      <c r="AI252" s="78">
        <v>0</v>
      </c>
      <c r="AJ252" s="78">
        <v>0</v>
      </c>
      <c r="AK252" s="78">
        <v>9720960.9775564726</v>
      </c>
      <c r="AL252" s="78">
        <v>0</v>
      </c>
      <c r="AM252" s="78">
        <v>0</v>
      </c>
      <c r="AN252" s="78">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1577</v>
      </c>
      <c r="H6" s="84" t="s">
        <v>1578</v>
      </c>
      <c r="I6" s="84" t="s">
        <v>1577</v>
      </c>
      <c r="J6" s="84" t="s">
        <v>1578</v>
      </c>
      <c r="K6" s="1005" t="s">
        <v>2576</v>
      </c>
      <c r="L6" s="1006">
        <v>11</v>
      </c>
      <c r="M6" s="1002"/>
      <c r="N6" s="998">
        <v>1</v>
      </c>
      <c r="O6" s="84" t="s">
        <v>1559</v>
      </c>
      <c r="P6" s="84" t="s">
        <v>1560</v>
      </c>
      <c r="Q6" s="84" t="s">
        <v>1528</v>
      </c>
      <c r="R6" s="17"/>
      <c r="S6" s="84">
        <v>1</v>
      </c>
      <c r="T6" s="84" t="s">
        <v>1577</v>
      </c>
      <c r="U6" s="84" t="s">
        <v>1578</v>
      </c>
      <c r="V6" s="84" t="s">
        <v>1528</v>
      </c>
      <c r="W6" s="17"/>
      <c r="X6" s="84">
        <v>1</v>
      </c>
      <c r="Y6" s="704" t="s">
        <v>1559</v>
      </c>
      <c r="Z6" s="84" t="s">
        <v>1560</v>
      </c>
      <c r="AA6" s="84" t="s">
        <v>1528</v>
      </c>
      <c r="AB6" s="17"/>
      <c r="AC6" s="84">
        <v>1</v>
      </c>
      <c r="AD6" s="84" t="s">
        <v>1577</v>
      </c>
      <c r="AE6" s="84" t="s">
        <v>1578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1577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1577</v>
      </c>
      <c r="H12" s="84" t="s">
        <v>1578</v>
      </c>
      <c r="I12" s="84" t="s">
        <v>1577</v>
      </c>
      <c r="J12" s="84" t="s">
        <v>1578</v>
      </c>
      <c r="K12" s="1003" t="s">
        <v>2576</v>
      </c>
      <c r="L12" s="1004">
        <v>11</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2761</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2763</v>
      </c>
      <c r="AE24" s="84" t="s">
        <v>2764</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2766</v>
      </c>
      <c r="AE25" s="84" t="s">
        <v>2767</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2769</v>
      </c>
      <c r="AE26" s="84" t="s">
        <v>2770</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2772</v>
      </c>
      <c r="AE27" s="84" t="s">
        <v>2773</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2775</v>
      </c>
      <c r="AE28" s="84" t="s">
        <v>2776</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2778</v>
      </c>
      <c r="AE29" s="84" t="s">
        <v>2779</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2781</v>
      </c>
      <c r="AE30" s="84" t="s">
        <v>2782</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2788</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2790</v>
      </c>
      <c r="AE33" s="84" t="s">
        <v>2791</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2793</v>
      </c>
      <c r="AE34" s="84" t="s">
        <v>2794</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2796</v>
      </c>
      <c r="AE35" s="84" t="s">
        <v>2797</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2799</v>
      </c>
      <c r="AE36" s="84" t="s">
        <v>2800</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2802</v>
      </c>
      <c r="AE37" s="84" t="s">
        <v>2803</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2805</v>
      </c>
      <c r="AE38" s="84" t="s">
        <v>2806</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2808</v>
      </c>
      <c r="AE39" s="84" t="s">
        <v>2809</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2811</v>
      </c>
      <c r="AE40" s="84" t="s">
        <v>2812</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2814</v>
      </c>
      <c r="AE41" s="84" t="s">
        <v>2815</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2817</v>
      </c>
      <c r="AE42" s="84" t="s">
        <v>2818</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2820</v>
      </c>
      <c r="AE43" s="84" t="s">
        <v>2821</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2823</v>
      </c>
      <c r="AE44" s="84" t="s">
        <v>2824</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2826</v>
      </c>
      <c r="AE45" s="84" t="s">
        <v>2827</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2829</v>
      </c>
      <c r="AE46" s="84" t="s">
        <v>2830</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2832</v>
      </c>
      <c r="AE47" s="84" t="s">
        <v>2833</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2835</v>
      </c>
      <c r="AE48" s="84" t="s">
        <v>2836</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2838</v>
      </c>
      <c r="AE49" s="84" t="s">
        <v>2839</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2841</v>
      </c>
      <c r="AE50" s="84" t="s">
        <v>2842</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2844</v>
      </c>
      <c r="AE51" s="84" t="s">
        <v>2845</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2847</v>
      </c>
      <c r="AE52" s="84" t="s">
        <v>2848</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2850</v>
      </c>
      <c r="AE53" s="84" t="s">
        <v>2851</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2853</v>
      </c>
      <c r="AE54" s="84" t="s">
        <v>2854</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2856</v>
      </c>
      <c r="AE55" s="84" t="s">
        <v>2857</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2859</v>
      </c>
      <c r="AE56" s="84" t="s">
        <v>2860</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2862</v>
      </c>
      <c r="AE57" s="84" t="s">
        <v>2704</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2864</v>
      </c>
      <c r="AE58" s="84" t="s">
        <v>2865</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2867</v>
      </c>
      <c r="AE59" s="84" t="s">
        <v>2868</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2870</v>
      </c>
      <c r="AE60" s="84" t="s">
        <v>2871</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t="s">
        <v>2873</v>
      </c>
      <c r="AE61" s="84" t="s">
        <v>2874</v>
      </c>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t="s">
        <v>2876</v>
      </c>
      <c r="AE62" s="84" t="s">
        <v>2877</v>
      </c>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t="s">
        <v>2879</v>
      </c>
      <c r="AE63" s="84" t="s">
        <v>2880</v>
      </c>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t="s">
        <v>2882</v>
      </c>
      <c r="AE64" s="84" t="s">
        <v>2883</v>
      </c>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t="s">
        <v>2885</v>
      </c>
      <c r="AE65" s="84" t="s">
        <v>2886</v>
      </c>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t="s">
        <v>2888</v>
      </c>
      <c r="AE66" s="84" t="s">
        <v>2889</v>
      </c>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t="s">
        <v>2891</v>
      </c>
      <c r="AE67" s="84" t="s">
        <v>2892</v>
      </c>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t="s">
        <v>2894</v>
      </c>
      <c r="AE68" s="84" t="s">
        <v>2895</v>
      </c>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t="s">
        <v>2897</v>
      </c>
      <c r="AE69" s="84" t="s">
        <v>2898</v>
      </c>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11</v>
      </c>
      <c r="I4" s="77" t="str">
        <f>HLOOKUP(I3,比較地域マスタ!$E$5:$L$6,2,0)</f>
        <v>埼玉県</v>
      </c>
      <c r="J4" s="77" t="str">
        <f>HLOOKUP(J3,比較地域マスタ!$E$5:$L$6,2,0)</f>
        <v>埼玉県</v>
      </c>
      <c r="K4" s="77" t="str">
        <f>HLOOKUP(K3,比較地域マスタ!$E$5:$L$6,2,0)</f>
        <v>11</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埼玉県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9853.8466106779633</v>
      </c>
      <c r="BB5" s="31"/>
      <c r="BC5" s="18"/>
      <c r="BD5" s="1058">
        <f>SUM(BC6:BC8)</f>
        <v>9975.7901564282147</v>
      </c>
      <c r="BE5" s="31"/>
      <c r="BF5" s="18"/>
      <c r="BG5" s="1058">
        <f>AK35</f>
        <v>7287.2581669532128</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9109.393136882858</v>
      </c>
      <c r="BA6" s="18"/>
      <c r="BB6" s="31"/>
      <c r="BC6" s="1058">
        <f>O32</f>
        <v>9333.5309826931498</v>
      </c>
      <c r="BD6" s="18"/>
      <c r="BE6" s="31"/>
      <c r="BF6" s="1058">
        <f>AK36</f>
        <v>6646.3683827529821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411.83925456682857</v>
      </c>
      <c r="BA7" s="18"/>
      <c r="BB7" s="31"/>
      <c r="BC7" s="1058">
        <f>O33</f>
        <v>400.29035260823213</v>
      </c>
      <c r="BD7" s="18"/>
      <c r="BE7" s="31"/>
      <c r="BF7" s="1058">
        <f t="shared" ref="BF7:BF8" si="0">AK37</f>
        <v>373.52493858685392</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332.61421922827748</v>
      </c>
      <c r="BA8" s="18"/>
      <c r="BB8" s="31"/>
      <c r="BC8" s="1058">
        <f>O34</f>
        <v>241.96882112683369</v>
      </c>
      <c r="BD8" s="18"/>
      <c r="BE8" s="31"/>
      <c r="BF8" s="1058">
        <f t="shared" si="0"/>
        <v>267.36484561337704</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37575.506436277145</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8315.7043584289822</v>
      </c>
      <c r="BA9" s="1058">
        <f>AZ9</f>
        <v>8315.7043584289822</v>
      </c>
      <c r="BB9" s="31"/>
      <c r="BC9" s="1058">
        <f>O35</f>
        <v>10221.229122944889</v>
      </c>
      <c r="BD9" s="1058">
        <f>BC9</f>
        <v>10221.229122944889</v>
      </c>
      <c r="BE9" s="31"/>
      <c r="BF9" s="1058">
        <f>AK39</f>
        <v>7978.5422662492056</v>
      </c>
      <c r="BG9" s="1058">
        <f>AK39</f>
        <v>7978.5422662492056</v>
      </c>
      <c r="BH9" s="31"/>
    </row>
    <row r="10" spans="1:62" ht="17.100000000000001" customHeight="1" thickBot="1">
      <c r="B10" s="336"/>
      <c r="C10" s="337"/>
      <c r="D10" s="339"/>
      <c r="E10" s="339"/>
      <c r="F10" s="339"/>
      <c r="G10" s="338"/>
      <c r="H10" s="338"/>
      <c r="I10" s="339"/>
      <c r="J10" s="340"/>
      <c r="K10" s="347"/>
      <c r="L10" s="259" t="s">
        <v>115</v>
      </c>
      <c r="M10" s="259"/>
      <c r="N10" s="575"/>
      <c r="O10" s="916">
        <f>SUM(O11:O13)</f>
        <v>9853.8466106779633</v>
      </c>
      <c r="P10" s="465">
        <f t="shared" ref="P10:P22" si="1">O10/$O$9</f>
        <v>0.26224121895439312</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8166.8738992244289</v>
      </c>
      <c r="BA10" s="1058">
        <f>AZ10</f>
        <v>8166.8738992244289</v>
      </c>
      <c r="BB10" s="31"/>
      <c r="BC10" s="1058">
        <f>O36</f>
        <v>11158.917581400139</v>
      </c>
      <c r="BD10" s="1058">
        <f>BC10</f>
        <v>11158.917581400139</v>
      </c>
      <c r="BE10" s="31"/>
      <c r="BF10" s="1058">
        <f>AK40</f>
        <v>8751.5815913629795</v>
      </c>
      <c r="BG10" s="1058">
        <f>AK40</f>
        <v>8751.5815913629795</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9109.393136882858</v>
      </c>
      <c r="P11" s="466">
        <f t="shared" si="1"/>
        <v>0.24242901828432112</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10453.106922485651</v>
      </c>
      <c r="BB11" s="31"/>
      <c r="BC11" s="1058"/>
      <c r="BD11" s="1058">
        <f>SUM(BC12:BC14)</f>
        <v>9853.8802751823641</v>
      </c>
      <c r="BE11" s="31"/>
      <c r="BF11" s="18"/>
      <c r="BG11" s="1058">
        <f>AK41</f>
        <v>8543.3776600702458</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411.83925456682857</v>
      </c>
      <c r="P12" s="466">
        <f t="shared" si="1"/>
        <v>1.0960311480172621E-2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10039.533189623176</v>
      </c>
      <c r="BA12" s="18"/>
      <c r="BB12" s="31"/>
      <c r="BC12" s="1058">
        <f>O38</f>
        <v>9290.0522122325892</v>
      </c>
      <c r="BD12" s="18"/>
      <c r="BE12" s="31"/>
      <c r="BF12" s="1058">
        <f>AK42</f>
        <v>8108.8572920809693</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332.61421922827748</v>
      </c>
      <c r="P13" s="466">
        <f t="shared" si="1"/>
        <v>8.8518891898994138E-3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413.57373286247503</v>
      </c>
      <c r="BA13" s="18"/>
      <c r="BB13" s="31"/>
      <c r="BC13" s="1058">
        <f>O41</f>
        <v>563.82806294977502</v>
      </c>
      <c r="BD13" s="18"/>
      <c r="BE13" s="31"/>
      <c r="BF13" s="1058">
        <f>AK45</f>
        <v>434.52036798927674</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8315.7043584289822</v>
      </c>
      <c r="P14" s="465">
        <f t="shared" si="1"/>
        <v>0.22130651445859459</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0</v>
      </c>
      <c r="BA14" s="18"/>
      <c r="BB14" s="31"/>
      <c r="BC14" s="1058">
        <f>O42</f>
        <v>0</v>
      </c>
      <c r="BD14" s="18"/>
      <c r="BE14" s="31"/>
      <c r="BF14" s="1058">
        <f t="shared" ref="BF14" si="2">AK46</f>
        <v>0</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8166.8738992244289</v>
      </c>
      <c r="P15" s="465">
        <f t="shared" si="1"/>
        <v>0.21734567737827609</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785.97464546012031</v>
      </c>
      <c r="BA15" s="1058">
        <f>AZ15</f>
        <v>785.97464546012031</v>
      </c>
      <c r="BB15" s="31"/>
      <c r="BC15" s="1058">
        <f>O43</f>
        <v>808.38699044716952</v>
      </c>
      <c r="BD15" s="1058">
        <f>BC15</f>
        <v>808.38699044716952</v>
      </c>
      <c r="BE15" s="31"/>
      <c r="BF15" s="1058">
        <f>AK47</f>
        <v>810.72879639389134</v>
      </c>
      <c r="BG15" s="1058">
        <f>AK47</f>
        <v>810.72879639389134</v>
      </c>
      <c r="BH15" s="31"/>
    </row>
    <row r="16" spans="1:62" ht="17.100000000000001" customHeight="1" thickBot="1">
      <c r="B16" s="336"/>
      <c r="C16" s="337"/>
      <c r="D16" s="339"/>
      <c r="E16" s="339"/>
      <c r="F16" s="339"/>
      <c r="G16" s="338"/>
      <c r="H16" s="338"/>
      <c r="I16" s="339"/>
      <c r="J16" s="340"/>
      <c r="K16" s="348"/>
      <c r="L16" s="259" t="s">
        <v>129</v>
      </c>
      <c r="M16" s="357"/>
      <c r="N16" s="358"/>
      <c r="O16" s="916">
        <f>SUM(O18:O21)</f>
        <v>10453.106922485651</v>
      </c>
      <c r="P16" s="465">
        <f t="shared" si="1"/>
        <v>0.27818938222995537</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10039.533189623176</v>
      </c>
      <c r="P17" s="466">
        <f t="shared" si="1"/>
        <v>0.26718291093824204</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6434.4189480878404</v>
      </c>
      <c r="P18" s="466">
        <f t="shared" si="1"/>
        <v>0.17123971326906062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3605.1142415353352</v>
      </c>
      <c r="P19" s="466">
        <f t="shared" si="1"/>
        <v>9.5943197669181371E-2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413.57373286247503</v>
      </c>
      <c r="P20" s="466">
        <f t="shared" si="1"/>
        <v>1.1006471291713362E-2</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0</v>
      </c>
      <c r="P21" s="466">
        <f t="shared" si="1"/>
        <v>0</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785.97464546012031</v>
      </c>
      <c r="P22" s="624">
        <f t="shared" si="1"/>
        <v>2.0917206978780831E-2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8422.4620437455542</v>
      </c>
      <c r="AZ22" s="1058">
        <f t="shared" si="3"/>
        <v>8567.4336235124392</v>
      </c>
      <c r="BA22" s="1058">
        <f t="shared" si="3"/>
        <v>9221.1876043538086</v>
      </c>
      <c r="BB22" s="1058">
        <f t="shared" si="3"/>
        <v>9593.6002923454143</v>
      </c>
      <c r="BC22" s="1058">
        <f t="shared" si="3"/>
        <v>9975.7901564282147</v>
      </c>
      <c r="BD22" s="1058">
        <f t="shared" si="3"/>
        <v>9517.6730889855062</v>
      </c>
      <c r="BE22" s="1058">
        <f t="shared" si="3"/>
        <v>9168.1688552360665</v>
      </c>
      <c r="BF22" s="1058">
        <f t="shared" si="3"/>
        <v>8806.4450694123188</v>
      </c>
      <c r="BG22" s="1058">
        <f t="shared" si="3"/>
        <v>8611.5196352410167</v>
      </c>
      <c r="BH22" s="1058">
        <f t="shared" si="3"/>
        <v>8443.8751369656547</v>
      </c>
      <c r="BI22" s="1058">
        <f t="shared" si="3"/>
        <v>7864.2503340240228</v>
      </c>
      <c r="BJ22" s="1058">
        <f t="shared" si="3"/>
        <v>7885.6852513838503</v>
      </c>
      <c r="BK22" s="1058">
        <f t="shared" si="3"/>
        <v>7603.6172027411958</v>
      </c>
      <c r="BL22" s="1058">
        <f t="shared" si="3"/>
        <v>7287.2581669532128</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7936.8769121672804</v>
      </c>
      <c r="AZ23" s="1058">
        <f t="shared" ref="AZ23:BL23" si="4">Y39</f>
        <v>8088.016107065484</v>
      </c>
      <c r="BA23" s="1058">
        <f t="shared" si="4"/>
        <v>10262.80204867626</v>
      </c>
      <c r="BB23" s="1058">
        <f t="shared" si="4"/>
        <v>10609.328249243399</v>
      </c>
      <c r="BC23" s="1058">
        <f t="shared" si="4"/>
        <v>10221.229122944889</v>
      </c>
      <c r="BD23" s="1058">
        <f t="shared" si="4"/>
        <v>9491.7936808402301</v>
      </c>
      <c r="BE23" s="1058">
        <f t="shared" si="4"/>
        <v>9946.5519996918483</v>
      </c>
      <c r="BF23" s="1058">
        <f t="shared" si="4"/>
        <v>8704.8709923866463</v>
      </c>
      <c r="BG23" s="1058">
        <f t="shared" si="4"/>
        <v>8396.2300483089221</v>
      </c>
      <c r="BH23" s="1058">
        <f t="shared" si="4"/>
        <v>8301.1319076235723</v>
      </c>
      <c r="BI23" s="1058">
        <f t="shared" si="4"/>
        <v>7859.951805990092</v>
      </c>
      <c r="BJ23" s="1058">
        <f t="shared" si="4"/>
        <v>7307.7556088670135</v>
      </c>
      <c r="BK23" s="1058">
        <f t="shared" si="4"/>
        <v>8283.5055231539645</v>
      </c>
      <c r="BL23" s="1058">
        <f t="shared" si="4"/>
        <v>7978.5422662492056</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8557.9682372620136</v>
      </c>
      <c r="AZ24" s="1058">
        <f t="shared" ref="AZ24:BL24" si="5">Y40</f>
        <v>9475.8445492624796</v>
      </c>
      <c r="BA24" s="1058">
        <f t="shared" si="5"/>
        <v>10247.715655161101</v>
      </c>
      <c r="BB24" s="1058">
        <f t="shared" si="5"/>
        <v>11072.742165580319</v>
      </c>
      <c r="BC24" s="1058">
        <f t="shared" si="5"/>
        <v>11158.917581400139</v>
      </c>
      <c r="BD24" s="1058">
        <f t="shared" si="5"/>
        <v>9815.6793492754405</v>
      </c>
      <c r="BE24" s="1058">
        <f t="shared" si="5"/>
        <v>9857.4570627095563</v>
      </c>
      <c r="BF24" s="1058">
        <f t="shared" si="5"/>
        <v>8792.4884655761944</v>
      </c>
      <c r="BG24" s="1058">
        <f t="shared" si="5"/>
        <v>9655.0671382491691</v>
      </c>
      <c r="BH24" s="1058">
        <f t="shared" si="5"/>
        <v>9227.0180914774119</v>
      </c>
      <c r="BI24" s="1058">
        <f t="shared" si="5"/>
        <v>8137.404826363344</v>
      </c>
      <c r="BJ24" s="1058">
        <f t="shared" si="5"/>
        <v>8585.1731380589135</v>
      </c>
      <c r="BK24" s="1058">
        <f t="shared" si="5"/>
        <v>8550.0228163955926</v>
      </c>
      <c r="BL24" s="1058">
        <f t="shared" si="5"/>
        <v>8751.5815913629795</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9954.3662854080085</v>
      </c>
      <c r="AZ25" s="1058">
        <f t="shared" ref="AZ25:BL25" si="6">Y41</f>
        <v>10030.217702344884</v>
      </c>
      <c r="BA25" s="1058">
        <f t="shared" si="6"/>
        <v>9926.9862431072506</v>
      </c>
      <c r="BB25" s="1058">
        <f t="shared" si="6"/>
        <v>10006.120800508981</v>
      </c>
      <c r="BC25" s="1058">
        <f t="shared" si="6"/>
        <v>9853.8802751823641</v>
      </c>
      <c r="BD25" s="1058">
        <f t="shared" si="6"/>
        <v>9616.008682300846</v>
      </c>
      <c r="BE25" s="1058">
        <f t="shared" si="6"/>
        <v>9596.1563261121355</v>
      </c>
      <c r="BF25" s="1058">
        <f t="shared" si="6"/>
        <v>9495.6467876401839</v>
      </c>
      <c r="BG25" s="1058">
        <f t="shared" si="6"/>
        <v>9419.1463932301867</v>
      </c>
      <c r="BH25" s="1058">
        <f t="shared" si="6"/>
        <v>9294.0145111085949</v>
      </c>
      <c r="BI25" s="1058">
        <f t="shared" si="6"/>
        <v>9150.5513281893545</v>
      </c>
      <c r="BJ25" s="1058">
        <f t="shared" si="6"/>
        <v>8316.0385502384961</v>
      </c>
      <c r="BK25" s="1058">
        <f t="shared" si="6"/>
        <v>8295.2818530830718</v>
      </c>
      <c r="BL25" s="1058">
        <f t="shared" si="6"/>
        <v>8543.3776600702458</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756.37651417746747</v>
      </c>
      <c r="AZ26" s="1058">
        <f t="shared" si="7"/>
        <v>758.31277035871744</v>
      </c>
      <c r="BA26" s="1058">
        <f t="shared" si="7"/>
        <v>809.87373245510855</v>
      </c>
      <c r="BB26" s="1058">
        <f t="shared" si="7"/>
        <v>825.89242410994768</v>
      </c>
      <c r="BC26" s="1058">
        <f t="shared" si="7"/>
        <v>808.38699044716952</v>
      </c>
      <c r="BD26" s="1058">
        <f t="shared" si="7"/>
        <v>865.23918104452844</v>
      </c>
      <c r="BE26" s="1058">
        <f t="shared" si="7"/>
        <v>836.71769198381423</v>
      </c>
      <c r="BF26" s="1058">
        <f t="shared" si="7"/>
        <v>826.56527397648574</v>
      </c>
      <c r="BG26" s="1058">
        <f t="shared" si="7"/>
        <v>811.34817308889035</v>
      </c>
      <c r="BH26" s="1058">
        <f t="shared" si="7"/>
        <v>826.53218260538245</v>
      </c>
      <c r="BI26" s="1058">
        <f t="shared" si="7"/>
        <v>831.16266433897624</v>
      </c>
      <c r="BJ26" s="1058">
        <f t="shared" si="7"/>
        <v>828.55727888091781</v>
      </c>
      <c r="BK26" s="1058">
        <f t="shared" si="7"/>
        <v>826.38992055120491</v>
      </c>
      <c r="BL26" s="1058">
        <f t="shared" si="7"/>
        <v>810.72879639389134</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35628.049992760323</v>
      </c>
      <c r="AZ27" s="1058">
        <f t="shared" si="8"/>
        <v>36919.824752544002</v>
      </c>
      <c r="BA27" s="1058">
        <f t="shared" si="8"/>
        <v>40468.565283753531</v>
      </c>
      <c r="BB27" s="1058">
        <f t="shared" si="8"/>
        <v>42107.683931788059</v>
      </c>
      <c r="BC27" s="1058">
        <f t="shared" si="8"/>
        <v>42018.204126402779</v>
      </c>
      <c r="BD27" s="1058">
        <f t="shared" si="8"/>
        <v>39306.393982446549</v>
      </c>
      <c r="BE27" s="1058">
        <f t="shared" si="8"/>
        <v>39405.051935733427</v>
      </c>
      <c r="BF27" s="1058">
        <f t="shared" si="8"/>
        <v>36626.016588991821</v>
      </c>
      <c r="BG27" s="1058">
        <f t="shared" si="8"/>
        <v>36893.311388118185</v>
      </c>
      <c r="BH27" s="1058">
        <f t="shared" si="8"/>
        <v>36092.571829780616</v>
      </c>
      <c r="BI27" s="1058">
        <f t="shared" si="8"/>
        <v>33843.320958905788</v>
      </c>
      <c r="BJ27" s="1058">
        <f t="shared" si="8"/>
        <v>32923.209827429186</v>
      </c>
      <c r="BK27" s="1058">
        <f t="shared" si="8"/>
        <v>33558.817315925029</v>
      </c>
      <c r="BL27" s="1058">
        <f t="shared" si="8"/>
        <v>33371.488481029541</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42018.204126402779</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9975.7901564282147</v>
      </c>
      <c r="P31" s="465">
        <f t="shared" ref="P31:P43" si="9">O31/$O$30</f>
        <v>0.23741590969519269</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9333.5309826931498</v>
      </c>
      <c r="P32" s="466">
        <f t="shared" si="9"/>
        <v>0.2221306497206596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400.29035260823213</v>
      </c>
      <c r="P33" s="466">
        <f t="shared" si="9"/>
        <v>9.5265935546422747E-3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241.96882112683369</v>
      </c>
      <c r="P34" s="466">
        <f t="shared" si="9"/>
        <v>5.7586664198908226E-3</v>
      </c>
      <c r="Q34" s="341"/>
      <c r="R34" s="14"/>
      <c r="S34" s="336"/>
      <c r="T34" s="575" t="s">
        <v>113</v>
      </c>
      <c r="U34" s="345"/>
      <c r="V34" s="345"/>
      <c r="W34" s="345"/>
      <c r="X34" s="903">
        <f>X35+X39+X40+X41+X47</f>
        <v>35628.049992760323</v>
      </c>
      <c r="Y34" s="904">
        <f t="shared" ref="Y34:AK34" si="10">Y35+Y39+Y40+Y41+Y47</f>
        <v>36919.824752544002</v>
      </c>
      <c r="Z34" s="904">
        <f t="shared" si="10"/>
        <v>40468.565283753531</v>
      </c>
      <c r="AA34" s="904">
        <f t="shared" si="10"/>
        <v>42107.683931788059</v>
      </c>
      <c r="AB34" s="904">
        <f t="shared" si="10"/>
        <v>42018.204126402779</v>
      </c>
      <c r="AC34" s="904">
        <f t="shared" si="10"/>
        <v>39306.393982446549</v>
      </c>
      <c r="AD34" s="904">
        <f t="shared" si="10"/>
        <v>39405.051935733427</v>
      </c>
      <c r="AE34" s="904">
        <f t="shared" si="10"/>
        <v>36626.016588991821</v>
      </c>
      <c r="AF34" s="904">
        <f t="shared" si="10"/>
        <v>36893.311388118185</v>
      </c>
      <c r="AG34" s="904">
        <f t="shared" si="10"/>
        <v>36092.571829780616</v>
      </c>
      <c r="AH34" s="904">
        <f t="shared" si="10"/>
        <v>33843.320958905788</v>
      </c>
      <c r="AI34" s="904">
        <f t="shared" si="10"/>
        <v>32923.209827429186</v>
      </c>
      <c r="AJ34" s="904">
        <f t="shared" si="10"/>
        <v>33558.817315925029</v>
      </c>
      <c r="AK34" s="905">
        <f t="shared" si="10"/>
        <v>33371.488481029541</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10221.229122944889</v>
      </c>
      <c r="P35" s="465">
        <f t="shared" si="9"/>
        <v>0.24325716282867557</v>
      </c>
      <c r="Q35" s="341"/>
      <c r="R35" s="14"/>
      <c r="S35" s="336"/>
      <c r="T35" s="347"/>
      <c r="U35" s="259" t="s">
        <v>115</v>
      </c>
      <c r="V35" s="357"/>
      <c r="W35" s="357"/>
      <c r="X35" s="906">
        <f>SUM(X36:X38)</f>
        <v>8422.4620437455542</v>
      </c>
      <c r="Y35" s="907">
        <f t="shared" ref="Y35:AK35" si="11">SUM(Y36:Y38)</f>
        <v>8567.4336235124392</v>
      </c>
      <c r="Z35" s="907">
        <f t="shared" si="11"/>
        <v>9221.1876043538086</v>
      </c>
      <c r="AA35" s="907">
        <f t="shared" si="11"/>
        <v>9593.6002923454143</v>
      </c>
      <c r="AB35" s="907">
        <f t="shared" si="11"/>
        <v>9975.7901564282147</v>
      </c>
      <c r="AC35" s="907">
        <f t="shared" si="11"/>
        <v>9517.6730889855062</v>
      </c>
      <c r="AD35" s="907">
        <f t="shared" si="11"/>
        <v>9168.1688552360665</v>
      </c>
      <c r="AE35" s="907">
        <f t="shared" si="11"/>
        <v>8806.4450694123188</v>
      </c>
      <c r="AF35" s="907">
        <f t="shared" si="11"/>
        <v>8611.5196352410167</v>
      </c>
      <c r="AG35" s="907">
        <f t="shared" si="11"/>
        <v>8443.8751369656547</v>
      </c>
      <c r="AH35" s="907">
        <f t="shared" si="11"/>
        <v>7864.2503340240228</v>
      </c>
      <c r="AI35" s="907">
        <f t="shared" si="11"/>
        <v>7885.6852513838503</v>
      </c>
      <c r="AJ35" s="907">
        <f t="shared" si="11"/>
        <v>7603.6172027411958</v>
      </c>
      <c r="AK35" s="908">
        <f t="shared" si="11"/>
        <v>7287.2581669532128</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11158.917581400139</v>
      </c>
      <c r="P36" s="465">
        <f t="shared" si="9"/>
        <v>0.26557340594164669</v>
      </c>
      <c r="Q36" s="341"/>
      <c r="R36" s="14"/>
      <c r="S36" s="369" t="s">
        <v>185</v>
      </c>
      <c r="T36" s="348"/>
      <c r="U36" s="359"/>
      <c r="V36" s="349" t="s">
        <v>185</v>
      </c>
      <c r="W36" s="370"/>
      <c r="X36" s="909">
        <f>VLOOKUP(年度マスタ!$K$4&amp;"_"&amp;X$33,データシート1!$A:$BT,MATCH("aa_"&amp;$S36,データシート1!$A$1:$BT$1,0),0)</f>
        <v>7736.3248958499416</v>
      </c>
      <c r="Y36" s="910">
        <f>VLOOKUP(年度マスタ!$K$4&amp;"_"&amp;Y$33,データシート1!$A:$BT,MATCH("aa_"&amp;$S36,データシート1!$A$1:$BT$1,0),0)</f>
        <v>7822.9821676662941</v>
      </c>
      <c r="Z36" s="910">
        <f>VLOOKUP(年度マスタ!$K$4&amp;"_"&amp;Z$33,データシート1!$A:$BT,MATCH("aa_"&amp;$S36,データシート1!$A$1:$BT$1,0),0)</f>
        <v>8508.6589356469467</v>
      </c>
      <c r="AA36" s="910">
        <f>VLOOKUP(年度マスタ!$K$4&amp;"_"&amp;AA$33,データシート1!$A:$BT,MATCH("aa_"&amp;$S36,データシート1!$A$1:$BT$1,0),0)</f>
        <v>8894.6298561235726</v>
      </c>
      <c r="AB36" s="910">
        <f>VLOOKUP(年度マスタ!$K$4&amp;"_"&amp;AB$33,データシート1!$A:$BT,MATCH("aa_"&amp;$S36,データシート1!$A$1:$BT$1,0),0)</f>
        <v>9333.5309826931498</v>
      </c>
      <c r="AC36" s="910">
        <f>VLOOKUP(年度マスタ!$K$4&amp;"_"&amp;AC$33,データシート1!$A:$BT,MATCH("aa_"&amp;$S36,データシート1!$A$1:$BT$1,0),0)</f>
        <v>8828.8863434586292</v>
      </c>
      <c r="AD36" s="910">
        <f>VLOOKUP(年度マスタ!$K$4&amp;"_"&amp;AD$33,データシート1!$A:$BT,MATCH("aa_"&amp;$S36,データシート1!$A$1:$BT$1,0),0)</f>
        <v>8466.6015045576514</v>
      </c>
      <c r="AE36" s="910">
        <f>VLOOKUP(年度マスタ!$K$4&amp;"_"&amp;AE$33,データシート1!$A:$BT,MATCH("aa_"&amp;$S36,データシート1!$A$1:$BT$1,0),0)</f>
        <v>8049.2358477603402</v>
      </c>
      <c r="AF36" s="910">
        <f>VLOOKUP(年度マスタ!$K$4&amp;"_"&amp;AF$33,データシート1!$A:$BT,MATCH("aa_"&amp;$S36,データシート1!$A$1:$BT$1,0),0)</f>
        <v>7886.625366154517</v>
      </c>
      <c r="AG36" s="910">
        <f>VLOOKUP(年度マスタ!$K$4&amp;"_"&amp;AG$33,データシート1!$A:$BT,MATCH("aa_"&amp;$S36,データシート1!$A$1:$BT$1,0),0)</f>
        <v>7763.441628295649</v>
      </c>
      <c r="AH36" s="910">
        <f>VLOOKUP(年度マスタ!$K$4&amp;"_"&amp;AH$33,データシート1!$A:$BT,MATCH("aa_"&amp;$S36,データシート1!$A$1:$BT$1,0),0)</f>
        <v>7224.1333506739102</v>
      </c>
      <c r="AI36" s="910">
        <f>VLOOKUP(年度マスタ!$K$4&amp;"_"&amp;AI$33,データシート1!$A:$BT,MATCH("aa_"&amp;$S36,データシート1!$A$1:$BT$1,0),0)</f>
        <v>7184.7711934055123</v>
      </c>
      <c r="AJ36" s="910">
        <f>VLOOKUP(年度マスタ!$K$4&amp;"_"&amp;AJ$33,データシート1!$A:$BT,MATCH("aa_"&amp;$S36,データシート1!$A$1:$BT$1,0),0)</f>
        <v>6891.7654063844375</v>
      </c>
      <c r="AK36" s="911">
        <f>VLOOKUP(年度マスタ!$K$4&amp;"_"&amp;AK$33,データシート1!$A:$BT,MATCH("aa_"&amp;$S36,データシート1!$A$1:$BT$1,0),0)</f>
        <v>6646.3683827529821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9853.8802751823641</v>
      </c>
      <c r="P37" s="465">
        <f t="shared" si="9"/>
        <v>0.23451455101553301</v>
      </c>
      <c r="Q37" s="341"/>
      <c r="R37" s="14"/>
      <c r="S37" s="369" t="s">
        <v>188</v>
      </c>
      <c r="T37" s="348"/>
      <c r="U37" s="359"/>
      <c r="V37" s="349" t="s">
        <v>195</v>
      </c>
      <c r="W37" s="370"/>
      <c r="X37" s="909">
        <f>VLOOKUP(年度マスタ!$K$4&amp;"_"&amp;X$33,データシート1!$A:$BT,MATCH("aa_"&amp;$S37,データシート1!$A$1:$BT$1,0),0)</f>
        <v>312.47841787064118</v>
      </c>
      <c r="Y37" s="910">
        <f>VLOOKUP(年度マスタ!$K$4&amp;"_"&amp;Y$33,データシート1!$A:$BT,MATCH("aa_"&amp;$S37,データシート1!$A$1:$BT$1,0),0)</f>
        <v>327.44133113320203</v>
      </c>
      <c r="Z37" s="910">
        <f>VLOOKUP(年度マスタ!$K$4&amp;"_"&amp;Z$33,データシート1!$A:$BT,MATCH("aa_"&amp;$S37,データシート1!$A$1:$BT$1,0),0)</f>
        <v>476.1913419851021</v>
      </c>
      <c r="AA37" s="910">
        <f>VLOOKUP(年度マスタ!$K$4&amp;"_"&amp;AA$33,データシート1!$A:$BT,MATCH("aa_"&amp;$S37,データシート1!$A$1:$BT$1,0),0)</f>
        <v>464.35055190468807</v>
      </c>
      <c r="AB37" s="910">
        <f>VLOOKUP(年度マスタ!$K$4&amp;"_"&amp;AB$33,データシート1!$A:$BT,MATCH("aa_"&amp;$S37,データシート1!$A$1:$BT$1,0),0)</f>
        <v>400.29035260823213</v>
      </c>
      <c r="AC37" s="910">
        <f>VLOOKUP(年度マスタ!$K$4&amp;"_"&amp;AC$33,データシート1!$A:$BT,MATCH("aa_"&amp;$S37,データシート1!$A$1:$BT$1,0),0)</f>
        <v>392.41447888953343</v>
      </c>
      <c r="AD37" s="910">
        <f>VLOOKUP(年度マスタ!$K$4&amp;"_"&amp;AD$33,データシート1!$A:$BT,MATCH("aa_"&amp;$S37,データシート1!$A$1:$BT$1,0),0)</f>
        <v>374.80606961467231</v>
      </c>
      <c r="AE37" s="910">
        <f>VLOOKUP(年度マスタ!$K$4&amp;"_"&amp;AE$33,データシート1!$A:$BT,MATCH("aa_"&amp;$S37,データシート1!$A$1:$BT$1,0),0)</f>
        <v>374.35265637987089</v>
      </c>
      <c r="AF37" s="910">
        <f>VLOOKUP(年度マスタ!$K$4&amp;"_"&amp;AF$33,データシート1!$A:$BT,MATCH("aa_"&amp;$S37,データシート1!$A$1:$BT$1,0),0)</f>
        <v>389.94703996302491</v>
      </c>
      <c r="AG37" s="910">
        <f>VLOOKUP(年度マスタ!$K$4&amp;"_"&amp;AG$33,データシート1!$A:$BT,MATCH("aa_"&amp;$S37,データシート1!$A$1:$BT$1,0),0)</f>
        <v>366.64924087254502</v>
      </c>
      <c r="AH37" s="910">
        <f>VLOOKUP(年度マスタ!$K$4&amp;"_"&amp;AH$33,データシート1!$A:$BT,MATCH("aa_"&amp;$S37,データシート1!$A$1:$BT$1,0),0)</f>
        <v>323.69126111885458</v>
      </c>
      <c r="AI37" s="910">
        <f>VLOOKUP(年度マスタ!$K$4&amp;"_"&amp;AI$33,データシート1!$A:$BT,MATCH("aa_"&amp;$S37,データシート1!$A$1:$BT$1,0),0)</f>
        <v>347.43976775026857</v>
      </c>
      <c r="AJ37" s="910">
        <f>VLOOKUP(年度マスタ!$K$4&amp;"_"&amp;AJ$33,データシート1!$A:$BT,MATCH("aa_"&amp;$S37,データシート1!$A$1:$BT$1,0),0)</f>
        <v>386.85369224443588</v>
      </c>
      <c r="AK37" s="911">
        <f>VLOOKUP(年度マスタ!$K$4&amp;"_"&amp;AK$33,データシート1!$A:$BT,MATCH("aa_"&amp;$S37,データシート1!$A$1:$BT$1,0),0)</f>
        <v>373.52493858685392</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9290.0522122325892</v>
      </c>
      <c r="P38" s="466">
        <f t="shared" si="9"/>
        <v>0.2210958893979727</v>
      </c>
      <c r="Q38" s="341"/>
      <c r="R38" s="14"/>
      <c r="S38" s="369" t="s">
        <v>189</v>
      </c>
      <c r="T38" s="348"/>
      <c r="U38" s="361"/>
      <c r="V38" s="371" t="s">
        <v>198</v>
      </c>
      <c r="W38" s="371"/>
      <c r="X38" s="909">
        <f>VLOOKUP(年度マスタ!$K$4&amp;"_"&amp;X$33,データシート1!$A:$BT,MATCH("aa_"&amp;$S38,データシート1!$A$1:$BT$1,0),0)</f>
        <v>373.65873002497148</v>
      </c>
      <c r="Y38" s="910">
        <f>VLOOKUP(年度マスタ!$K$4&amp;"_"&amp;Y$33,データシート1!$A:$BT,MATCH("aa_"&amp;$S38,データシート1!$A$1:$BT$1,0),0)</f>
        <v>417.01012471294251</v>
      </c>
      <c r="Z38" s="910">
        <f>VLOOKUP(年度マスタ!$K$4&amp;"_"&amp;Z$33,データシート1!$A:$BT,MATCH("aa_"&amp;$S38,データシート1!$A$1:$BT$1,0),0)</f>
        <v>236.3373267217587</v>
      </c>
      <c r="AA38" s="910">
        <f>VLOOKUP(年度マスタ!$K$4&amp;"_"&amp;AA$33,データシート1!$A:$BT,MATCH("aa_"&amp;$S38,データシート1!$A$1:$BT$1,0),0)</f>
        <v>234.61988431715329</v>
      </c>
      <c r="AB38" s="910">
        <f>VLOOKUP(年度マスタ!$K$4&amp;"_"&amp;AB$33,データシート1!$A:$BT,MATCH("aa_"&amp;$S38,データシート1!$A$1:$BT$1,0),0)</f>
        <v>241.96882112683369</v>
      </c>
      <c r="AC38" s="910">
        <f>VLOOKUP(年度マスタ!$K$4&amp;"_"&amp;AC$33,データシート1!$A:$BT,MATCH("aa_"&amp;$S38,データシート1!$A$1:$BT$1,0),0)</f>
        <v>296.37226663734401</v>
      </c>
      <c r="AD38" s="910">
        <f>VLOOKUP(年度マスタ!$K$4&amp;"_"&amp;AD$33,データシート1!$A:$BT,MATCH("aa_"&amp;$S38,データシート1!$A$1:$BT$1,0),0)</f>
        <v>326.76128106374199</v>
      </c>
      <c r="AE38" s="910">
        <f>VLOOKUP(年度マスタ!$K$4&amp;"_"&amp;AE$33,データシート1!$A:$BT,MATCH("aa_"&amp;$S38,データシート1!$A$1:$BT$1,0),0)</f>
        <v>382.85656527210864</v>
      </c>
      <c r="AF38" s="910">
        <f>VLOOKUP(年度マスタ!$K$4&amp;"_"&amp;AF$33,データシート1!$A:$BT,MATCH("aa_"&amp;$S38,データシート1!$A$1:$BT$1,0),0)</f>
        <v>334.94722912347436</v>
      </c>
      <c r="AG38" s="910">
        <f>VLOOKUP(年度マスタ!$K$4&amp;"_"&amp;AG$33,データシート1!$A:$BT,MATCH("aa_"&amp;$S38,データシート1!$A$1:$BT$1,0),0)</f>
        <v>313.78426779746087</v>
      </c>
      <c r="AH38" s="910">
        <f>VLOOKUP(年度マスタ!$K$4&amp;"_"&amp;AH$33,データシート1!$A:$BT,MATCH("aa_"&amp;$S38,データシート1!$A$1:$BT$1,0),0)</f>
        <v>316.42572223125785</v>
      </c>
      <c r="AI38" s="910">
        <f>VLOOKUP(年度マスタ!$K$4&amp;"_"&amp;AI$33,データシート1!$A:$BT,MATCH("aa_"&amp;$S38,データシート1!$A$1:$BT$1,0),0)</f>
        <v>353.47429022806983</v>
      </c>
      <c r="AJ38" s="910">
        <f>VLOOKUP(年度マスタ!$K$4&amp;"_"&amp;AJ$33,データシート1!$A:$BT,MATCH("aa_"&amp;$S38,データシート1!$A$1:$BT$1,0),0)</f>
        <v>324.99810411232306</v>
      </c>
      <c r="AK38" s="911">
        <f>VLOOKUP(年度マスタ!$K$4&amp;"_"&amp;AK$33,データシート1!$A:$BT,MATCH("aa_"&amp;$S38,データシート1!$A$1:$BT$1,0),0)</f>
        <v>267.36484561337704</v>
      </c>
      <c r="AL38" s="343"/>
      <c r="AW38" s="18" t="str">
        <f>年度マスタ!H4</f>
        <v>11</v>
      </c>
      <c r="AX38" s="18" t="s">
        <v>199</v>
      </c>
      <c r="AY38" s="18">
        <f>VLOOKUP($AW38&amp;"_"&amp;$AY$34,データシート1!$A:$BT,MATCH($AY$31&amp;"_"&amp;AY$36,データシート1!$A$1:$BT$1,0),0)</f>
        <v>6646.3683827529821</v>
      </c>
      <c r="AZ38" s="18">
        <f>VLOOKUP($AW38&amp;"_"&amp;$AY$34,データシート1!$A:$BT,MATCH($AY$31&amp;"_"&amp;AZ$36,データシート1!$A$1:$BT$1,0),0)</f>
        <v>373.52493858685392</v>
      </c>
      <c r="BA38" s="18">
        <f>VLOOKUP($AW38&amp;"_"&amp;$AY$34,データシート1!$A:$BT,MATCH($AY$31&amp;"_"&amp;BA$36,データシート1!$A$1:$BT$1,0),0)</f>
        <v>267.36484561337704</v>
      </c>
      <c r="BB38" s="18">
        <f>VLOOKUP($AW38&amp;"_"&amp;$AY$34,データシート1!$A:$BT,MATCH($AY$31&amp;"_"&amp;BB$36,データシート1!$A$1:$BT$1,0),0)</f>
        <v>7978.5422662492056</v>
      </c>
      <c r="BC38" s="18">
        <f>VLOOKUP($AW38&amp;"_"&amp;$AY$34,データシート1!$A:$BT,MATCH($AY$31&amp;"_"&amp;BC$36,データシート1!$A$1:$BT$1,0),0)</f>
        <v>8751.5815913629795</v>
      </c>
      <c r="BD38" s="18">
        <f>VLOOKUP($AW38&amp;"_"&amp;$AY$34,データシート1!$A:$BT,MATCH($AY$31&amp;"_"&amp;BD$36,データシート1!$A$1:$BT$1,0),0)</f>
        <v>4811.8354602649188</v>
      </c>
      <c r="BE38" s="18">
        <f>VLOOKUP($AW38&amp;"_"&amp;$AY$34,データシート1!$A:$BT,MATCH($AY$31&amp;"_"&amp;BE$36,データシート1!$A$1:$BT$1,0),0)</f>
        <v>3297.0218318160505</v>
      </c>
      <c r="BF38" s="18">
        <f>VLOOKUP($AW38&amp;"_"&amp;$AY$34,データシート1!$A:$BT,MATCH($AY$31&amp;"_"&amp;BF$36,データシート1!$A$1:$BT$1,0),0)</f>
        <v>434.52036798927674</v>
      </c>
      <c r="BG38" s="18">
        <f>VLOOKUP($AW38&amp;"_"&amp;$AY$34,データシート1!$A:$BT,MATCH($AY$31&amp;"_"&amp;BG$36,データシート1!$A$1:$BT$1,0),0)</f>
        <v>0</v>
      </c>
      <c r="BH38" s="18">
        <f>VLOOKUP($AW38&amp;"_"&amp;$AY$34,データシート1!$A:$BT,MATCH($AY$31&amp;"_"&amp;BH$36,データシート1!$A$1:$BT$1,0),0)</f>
        <v>810.72879639389134</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5895.6324935742696</v>
      </c>
      <c r="P39" s="466">
        <f t="shared" si="9"/>
        <v>0.14031138684172509</v>
      </c>
      <c r="Q39" s="341"/>
      <c r="R39" s="14"/>
      <c r="S39" s="369" t="s">
        <v>190</v>
      </c>
      <c r="T39" s="348"/>
      <c r="U39" s="356" t="s">
        <v>200</v>
      </c>
      <c r="V39" s="357"/>
      <c r="W39" s="357"/>
      <c r="X39" s="906">
        <f>VLOOKUP(年度マスタ!$K$4&amp;"_"&amp;X$33,データシート1!$A:$BT,MATCH("aa_"&amp;$S39,データシート1!$A$1:$BT$1,0),0)</f>
        <v>7936.8769121672804</v>
      </c>
      <c r="Y39" s="907">
        <f>VLOOKUP(年度マスタ!$K$4&amp;"_"&amp;Y$33,データシート1!$A:$BT,MATCH("aa_"&amp;$S39,データシート1!$A$1:$BT$1,0),0)</f>
        <v>8088.016107065484</v>
      </c>
      <c r="Z39" s="907">
        <f>VLOOKUP(年度マスタ!$K$4&amp;"_"&amp;Z$33,データシート1!$A:$BT,MATCH("aa_"&amp;$S39,データシート1!$A$1:$BT$1,0),0)</f>
        <v>10262.80204867626</v>
      </c>
      <c r="AA39" s="907">
        <f>VLOOKUP(年度マスタ!$K$4&amp;"_"&amp;AA$33,データシート1!$A:$BT,MATCH("aa_"&amp;$S39,データシート1!$A$1:$BT$1,0),0)</f>
        <v>10609.328249243399</v>
      </c>
      <c r="AB39" s="907">
        <f>VLOOKUP(年度マスタ!$K$4&amp;"_"&amp;AB$33,データシート1!$A:$BT,MATCH("aa_"&amp;$S39,データシート1!$A$1:$BT$1,0),0)</f>
        <v>10221.229122944889</v>
      </c>
      <c r="AC39" s="907">
        <f>VLOOKUP(年度マスタ!$K$4&amp;"_"&amp;AC$33,データシート1!$A:$BT,MATCH("aa_"&amp;$S39,データシート1!$A$1:$BT$1,0),0)</f>
        <v>9491.7936808402301</v>
      </c>
      <c r="AD39" s="907">
        <f>VLOOKUP(年度マスタ!$K$4&amp;"_"&amp;AD$33,データシート1!$A:$BT,MATCH("aa_"&amp;$S39,データシート1!$A$1:$BT$1,0),0)</f>
        <v>9946.5519996918483</v>
      </c>
      <c r="AE39" s="907">
        <f>VLOOKUP(年度マスタ!$K$4&amp;"_"&amp;AE$33,データシート1!$A:$BT,MATCH("aa_"&amp;$S39,データシート1!$A$1:$BT$1,0),0)</f>
        <v>8704.8709923866463</v>
      </c>
      <c r="AF39" s="907">
        <f>VLOOKUP(年度マスタ!$K$4&amp;"_"&amp;AF$33,データシート1!$A:$BT,MATCH("aa_"&amp;$S39,データシート1!$A$1:$BT$1,0),0)</f>
        <v>8396.2300483089221</v>
      </c>
      <c r="AG39" s="907">
        <f>VLOOKUP(年度マスタ!$K$4&amp;"_"&amp;AG$33,データシート1!$A:$BT,MATCH("aa_"&amp;$S39,データシート1!$A$1:$BT$1,0),0)</f>
        <v>8301.1319076235723</v>
      </c>
      <c r="AH39" s="907">
        <f>VLOOKUP(年度マスタ!$K$4&amp;"_"&amp;AH$33,データシート1!$A:$BT,MATCH("aa_"&amp;$S39,データシート1!$A$1:$BT$1,0),0)</f>
        <v>7859.951805990092</v>
      </c>
      <c r="AI39" s="907">
        <f>VLOOKUP(年度マスタ!$K$4&amp;"_"&amp;AI$33,データシート1!$A:$BT,MATCH("aa_"&amp;$S39,データシート1!$A$1:$BT$1,0),0)</f>
        <v>7307.7556088670135</v>
      </c>
      <c r="AJ39" s="907">
        <f>VLOOKUP(年度マスタ!$K$4&amp;"_"&amp;AJ$33,データシート1!$A:$BT,MATCH("aa_"&amp;$S39,データシート1!$A$1:$BT$1,0),0)</f>
        <v>8283.5055231539645</v>
      </c>
      <c r="AK39" s="908">
        <f>VLOOKUP(年度マスタ!$K$4&amp;"_"&amp;AK$33,データシート1!$A:$BT,MATCH("aa_"&amp;$S39,データシート1!$A$1:$BT$1,0),0)</f>
        <v>7978.5422662492056</v>
      </c>
      <c r="AL39" s="343"/>
      <c r="AW39" s="18" t="str">
        <f>年度マスタ!K4</f>
        <v>11</v>
      </c>
      <c r="AX39" s="18" t="s">
        <v>201</v>
      </c>
      <c r="AY39" s="18">
        <f>VLOOKUP($AW39&amp;"_"&amp;$AY$34,データシート1!$A:$BT,MATCH($AY$31&amp;"_"&amp;AY$36,データシート1!$A$1:$BT$1,0),0)</f>
        <v>6646.3683827529821</v>
      </c>
      <c r="AZ39" s="18">
        <f>VLOOKUP($AW39&amp;"_"&amp;$AY$34,データシート1!$A:$BT,MATCH($AY$31&amp;"_"&amp;AZ$36,データシート1!$A$1:$BT$1,0),0)</f>
        <v>373.52493858685392</v>
      </c>
      <c r="BA39" s="18">
        <f>VLOOKUP($AW39&amp;"_"&amp;$AY$34,データシート1!$A:$BT,MATCH($AY$31&amp;"_"&amp;BA$36,データシート1!$A$1:$BT$1,0),0)</f>
        <v>267.36484561337704</v>
      </c>
      <c r="BB39" s="18">
        <f>VLOOKUP($AW39&amp;"_"&amp;$AY$34,データシート1!$A:$BT,MATCH($AY$31&amp;"_"&amp;BB$36,データシート1!$A$1:$BT$1,0),0)</f>
        <v>7978.5422662492056</v>
      </c>
      <c r="BC39" s="18">
        <f>VLOOKUP($AW39&amp;"_"&amp;$AY$34,データシート1!$A:$BT,MATCH($AY$31&amp;"_"&amp;BC$36,データシート1!$A$1:$BT$1,0),0)</f>
        <v>8751.5815913629795</v>
      </c>
      <c r="BD39" s="18">
        <f>VLOOKUP($AW39&amp;"_"&amp;$AY$34,データシート1!$A:$BT,MATCH($AY$31&amp;"_"&amp;BD$36,データシート1!$A$1:$BT$1,0),0)</f>
        <v>4811.8354602649188</v>
      </c>
      <c r="BE39" s="18">
        <f>VLOOKUP($AW39&amp;"_"&amp;$AY$34,データシート1!$A:$BT,MATCH($AY$31&amp;"_"&amp;BE$36,データシート1!$A$1:$BT$1,0),0)</f>
        <v>3297.0218318160505</v>
      </c>
      <c r="BF39" s="18">
        <f>VLOOKUP($AW39&amp;"_"&amp;$AY$34,データシート1!$A:$BT,MATCH($AY$31&amp;"_"&amp;BF$36,データシート1!$A$1:$BT$1,0),0)</f>
        <v>434.52036798927674</v>
      </c>
      <c r="BG39" s="18">
        <f>VLOOKUP($AW39&amp;"_"&amp;$AY$34,データシート1!$A:$BT,MATCH($AY$31&amp;"_"&amp;BG$36,データシート1!$A$1:$BT$1,0),0)</f>
        <v>0</v>
      </c>
      <c r="BH39" s="18">
        <f>VLOOKUP($AW39&amp;"_"&amp;$AY$34,データシート1!$A:$BT,MATCH($AY$31&amp;"_"&amp;BH$36,データシート1!$A$1:$BT$1,0),0)</f>
        <v>810.72879639389134</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3394.4197186583197</v>
      </c>
      <c r="P40" s="466">
        <f t="shared" si="9"/>
        <v>8.0784502556247625E-2</v>
      </c>
      <c r="Q40" s="341"/>
      <c r="R40" s="14"/>
      <c r="S40" s="369" t="s">
        <v>166</v>
      </c>
      <c r="T40" s="348"/>
      <c r="U40" s="356" t="s">
        <v>166</v>
      </c>
      <c r="V40" s="357"/>
      <c r="W40" s="357"/>
      <c r="X40" s="906">
        <f>VLOOKUP(年度マスタ!$K$4&amp;"_"&amp;X$33,データシート1!$A:$BT,MATCH("aa_"&amp;$S40,データシート1!$A$1:$BT$1,0),0)</f>
        <v>8557.9682372620136</v>
      </c>
      <c r="Y40" s="907">
        <f>VLOOKUP(年度マスタ!$K$4&amp;"_"&amp;Y$33,データシート1!$A:$BT,MATCH("aa_"&amp;$S40,データシート1!$A$1:$BT$1,0),0)</f>
        <v>9475.8445492624796</v>
      </c>
      <c r="Z40" s="907">
        <f>VLOOKUP(年度マスタ!$K$4&amp;"_"&amp;Z$33,データシート1!$A:$BT,MATCH("aa_"&amp;$S40,データシート1!$A$1:$BT$1,0),0)</f>
        <v>10247.715655161101</v>
      </c>
      <c r="AA40" s="907">
        <f>VLOOKUP(年度マスタ!$K$4&amp;"_"&amp;AA$33,データシート1!$A:$BT,MATCH("aa_"&amp;$S40,データシート1!$A$1:$BT$1,0),0)</f>
        <v>11072.742165580319</v>
      </c>
      <c r="AB40" s="907">
        <f>VLOOKUP(年度マスタ!$K$4&amp;"_"&amp;AB$33,データシート1!$A:$BT,MATCH("aa_"&amp;$S40,データシート1!$A$1:$BT$1,0),0)</f>
        <v>11158.917581400139</v>
      </c>
      <c r="AC40" s="907">
        <f>VLOOKUP(年度マスタ!$K$4&amp;"_"&amp;AC$33,データシート1!$A:$BT,MATCH("aa_"&amp;$S40,データシート1!$A$1:$BT$1,0),0)</f>
        <v>9815.6793492754405</v>
      </c>
      <c r="AD40" s="907">
        <f>VLOOKUP(年度マスタ!$K$4&amp;"_"&amp;AD$33,データシート1!$A:$BT,MATCH("aa_"&amp;$S40,データシート1!$A$1:$BT$1,0),0)</f>
        <v>9857.4570627095563</v>
      </c>
      <c r="AE40" s="907">
        <f>VLOOKUP(年度マスタ!$K$4&amp;"_"&amp;AE$33,データシート1!$A:$BT,MATCH("aa_"&amp;$S40,データシート1!$A$1:$BT$1,0),0)</f>
        <v>8792.4884655761944</v>
      </c>
      <c r="AF40" s="907">
        <f>VLOOKUP(年度マスタ!$K$4&amp;"_"&amp;AF$33,データシート1!$A:$BT,MATCH("aa_"&amp;$S40,データシート1!$A$1:$BT$1,0),0)</f>
        <v>9655.0671382491691</v>
      </c>
      <c r="AG40" s="907">
        <f>VLOOKUP(年度マスタ!$K$4&amp;"_"&amp;AG$33,データシート1!$A:$BT,MATCH("aa_"&amp;$S40,データシート1!$A$1:$BT$1,0),0)</f>
        <v>9227.0180914774119</v>
      </c>
      <c r="AH40" s="907">
        <f>VLOOKUP(年度マスタ!$K$4&amp;"_"&amp;AH$33,データシート1!$A:$BT,MATCH("aa_"&amp;$S40,データシート1!$A$1:$BT$1,0),0)</f>
        <v>8137.404826363344</v>
      </c>
      <c r="AI40" s="907">
        <f>VLOOKUP(年度マスタ!$K$4&amp;"_"&amp;AI$33,データシート1!$A:$BT,MATCH("aa_"&amp;$S40,データシート1!$A$1:$BT$1,0),0)</f>
        <v>8585.1731380589135</v>
      </c>
      <c r="AJ40" s="907">
        <f>VLOOKUP(年度マスタ!$K$4&amp;"_"&amp;AJ$33,データシート1!$A:$BT,MATCH("aa_"&amp;$S40,データシート1!$A$1:$BT$1,0),0)</f>
        <v>8550.0228163955926</v>
      </c>
      <c r="AK40" s="908">
        <f>VLOOKUP(年度マスタ!$K$4&amp;"_"&amp;AK$33,データシート1!$A:$BT,MATCH("aa_"&amp;$S40,データシート1!$A$1:$BT$1,0),0)</f>
        <v>8751.5815913629795</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563.82806294977502</v>
      </c>
      <c r="P41" s="466">
        <f t="shared" si="9"/>
        <v>1.3418661617560305E-2</v>
      </c>
      <c r="Q41" s="341"/>
      <c r="R41" s="14"/>
      <c r="S41" s="369" t="s">
        <v>202</v>
      </c>
      <c r="T41" s="348"/>
      <c r="U41" s="259" t="s">
        <v>129</v>
      </c>
      <c r="V41" s="357"/>
      <c r="W41" s="357"/>
      <c r="X41" s="906">
        <f>X42+X45+X46</f>
        <v>9954.3662854080085</v>
      </c>
      <c r="Y41" s="907">
        <f t="shared" ref="Y41:AH41" si="12">Y42+Y45+Y46</f>
        <v>10030.217702344884</v>
      </c>
      <c r="Z41" s="907">
        <f t="shared" si="12"/>
        <v>9926.9862431072506</v>
      </c>
      <c r="AA41" s="907">
        <f t="shared" si="12"/>
        <v>10006.120800508981</v>
      </c>
      <c r="AB41" s="907">
        <f t="shared" si="12"/>
        <v>9853.8802751823641</v>
      </c>
      <c r="AC41" s="907">
        <f t="shared" si="12"/>
        <v>9616.008682300846</v>
      </c>
      <c r="AD41" s="907">
        <f t="shared" si="12"/>
        <v>9596.1563261121355</v>
      </c>
      <c r="AE41" s="907">
        <f t="shared" si="12"/>
        <v>9495.6467876401839</v>
      </c>
      <c r="AF41" s="907">
        <f t="shared" si="12"/>
        <v>9419.1463932301867</v>
      </c>
      <c r="AG41" s="907">
        <f t="shared" si="12"/>
        <v>9294.0145111085949</v>
      </c>
      <c r="AH41" s="907">
        <f t="shared" si="12"/>
        <v>9150.5513281893545</v>
      </c>
      <c r="AI41" s="907">
        <f>AI42+AI45+AI46</f>
        <v>8316.0385502384961</v>
      </c>
      <c r="AJ41" s="907">
        <f>AJ42+AJ45+AJ46</f>
        <v>8295.2818530830718</v>
      </c>
      <c r="AK41" s="908">
        <f>AK42+AK45+AK46</f>
        <v>8543.3776600702458</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0</v>
      </c>
      <c r="P42" s="466">
        <f t="shared" si="9"/>
        <v>0</v>
      </c>
      <c r="Q42" s="341"/>
      <c r="R42" s="14"/>
      <c r="S42" s="369"/>
      <c r="T42" s="348"/>
      <c r="U42" s="359"/>
      <c r="V42" s="576" t="s">
        <v>130</v>
      </c>
      <c r="W42" s="349"/>
      <c r="X42" s="909">
        <f>SUM(X43:X44)</f>
        <v>9539.1093048558851</v>
      </c>
      <c r="Y42" s="910">
        <f t="shared" ref="Y42:AK42" si="13">SUM(Y43:Y44)</f>
        <v>9595.7709642698665</v>
      </c>
      <c r="Z42" s="910">
        <f t="shared" si="13"/>
        <v>9425.2552722009641</v>
      </c>
      <c r="AA42" s="910">
        <f t="shared" si="13"/>
        <v>9451.6371325875734</v>
      </c>
      <c r="AB42" s="910">
        <f t="shared" si="13"/>
        <v>9290.0522122325892</v>
      </c>
      <c r="AC42" s="910">
        <f t="shared" si="13"/>
        <v>9073.8581983179301</v>
      </c>
      <c r="AD42" s="910">
        <f t="shared" si="13"/>
        <v>9064.0806079481881</v>
      </c>
      <c r="AE42" s="910">
        <f t="shared" si="13"/>
        <v>8976.9388070815676</v>
      </c>
      <c r="AF42" s="910">
        <f t="shared" si="13"/>
        <v>8916.2325442321744</v>
      </c>
      <c r="AG42" s="910">
        <f t="shared" si="13"/>
        <v>8826.4358495828528</v>
      </c>
      <c r="AH42" s="910">
        <f t="shared" si="13"/>
        <v>8694.5094734075283</v>
      </c>
      <c r="AI42" s="910">
        <f t="shared" si="13"/>
        <v>7880.0918644961166</v>
      </c>
      <c r="AJ42" s="910">
        <f t="shared" si="13"/>
        <v>7864.0435526859346</v>
      </c>
      <c r="AK42" s="911">
        <f t="shared" si="13"/>
        <v>8108.8572920809693</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808.38699044716952</v>
      </c>
      <c r="P43" s="624">
        <f t="shared" si="9"/>
        <v>1.923897051895198E-2</v>
      </c>
      <c r="Q43" s="341"/>
      <c r="R43" s="14"/>
      <c r="S43" s="369" t="s">
        <v>191</v>
      </c>
      <c r="T43" s="372"/>
      <c r="U43" s="359"/>
      <c r="V43" s="373"/>
      <c r="W43" s="360" t="s">
        <v>191</v>
      </c>
      <c r="X43" s="909">
        <f>VLOOKUP(年度マスタ!$K$4&amp;"_"&amp;X$33,データシート1!$A:$BT,MATCH("aa_"&amp;$S43,データシート1!$A$1:$BT$1,0),0)</f>
        <v>6154.2387504088856</v>
      </c>
      <c r="Y43" s="910">
        <f>VLOOKUP(年度マスタ!$K$4&amp;"_"&amp;Y$33,データシート1!$A:$BT,MATCH("aa_"&amp;$S43,データシート1!$A$1:$BT$1,0),0)</f>
        <v>6151.6480626037983</v>
      </c>
      <c r="Z43" s="910">
        <f>VLOOKUP(年度マスタ!$K$4&amp;"_"&amp;Z$33,データシート1!$A:$BT,MATCH("aa_"&amp;$S43,データシート1!$A$1:$BT$1,0),0)</f>
        <v>6072.571236962579</v>
      </c>
      <c r="AA43" s="910">
        <f>VLOOKUP(年度マスタ!$K$4&amp;"_"&amp;AA$33,データシート1!$A:$BT,MATCH("aa_"&amp;$S43,データシート1!$A$1:$BT$1,0),0)</f>
        <v>6084.4365637345491</v>
      </c>
      <c r="AB43" s="910">
        <f>VLOOKUP(年度マスタ!$K$4&amp;"_"&amp;AB$33,データシート1!$A:$BT,MATCH("aa_"&amp;$S43,データシート1!$A$1:$BT$1,0),0)</f>
        <v>5895.6324935742696</v>
      </c>
      <c r="AC43" s="910">
        <f>VLOOKUP(年度マスタ!$K$4&amp;"_"&amp;AC$33,データシート1!$A:$BT,MATCH("aa_"&amp;$S43,データシート1!$A$1:$BT$1,0),0)</f>
        <v>5638.6966907189435</v>
      </c>
      <c r="AD43" s="910">
        <f>VLOOKUP(年度マスタ!$K$4&amp;"_"&amp;AD$33,データシート1!$A:$BT,MATCH("aa_"&amp;$S43,データシート1!$A$1:$BT$1,0),0)</f>
        <v>5618.1545975048984</v>
      </c>
      <c r="AE43" s="910">
        <f>VLOOKUP(年度マスタ!$K$4&amp;"_"&amp;AE$33,データシート1!$A:$BT,MATCH("aa_"&amp;$S43,データシート1!$A$1:$BT$1,0),0)</f>
        <v>5594.3014553104294</v>
      </c>
      <c r="AF43" s="910">
        <f>VLOOKUP(年度マスタ!$K$4&amp;"_"&amp;AF$33,データシート1!$A:$BT,MATCH("aa_"&amp;$S43,データシート1!$A$1:$BT$1,0),0)</f>
        <v>5535.8512278922817</v>
      </c>
      <c r="AG43" s="910">
        <f>VLOOKUP(年度マスタ!$K$4&amp;"_"&amp;AG$33,データシート1!$A:$BT,MATCH("aa_"&amp;$S43,データシート1!$A$1:$BT$1,0),0)</f>
        <v>5453.2613264710262</v>
      </c>
      <c r="AH43" s="910">
        <f>VLOOKUP(年度マスタ!$K$4&amp;"_"&amp;AH$33,データシート1!$A:$BT,MATCH("aa_"&amp;$S43,データシート1!$A$1:$BT$1,0),0)</f>
        <v>5316.3589892499213</v>
      </c>
      <c r="AI43" s="910">
        <f>VLOOKUP(年度マスタ!$K$4&amp;"_"&amp;AI$33,データシート1!$A:$BT,MATCH("aa_"&amp;$S43,データシート1!$A$1:$BT$1,0),0)</f>
        <v>4675.9558469424928</v>
      </c>
      <c r="AJ43" s="910">
        <f>VLOOKUP(年度マスタ!$K$4&amp;"_"&amp;AJ$33,データシート1!$A:$BT,MATCH("aa_"&amp;$S43,データシート1!$A$1:$BT$1,0),0)</f>
        <v>4555.9872120298523</v>
      </c>
      <c r="AK43" s="911">
        <f>VLOOKUP(年度マスタ!$K$4&amp;"_"&amp;AK$33,データシート1!$A:$BT,MATCH("aa_"&amp;$S43,データシート1!$A$1:$BT$1,0),0)</f>
        <v>4811.8354602649188</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3384.870554446999</v>
      </c>
      <c r="Y44" s="910">
        <f>VLOOKUP(年度マスタ!$K$4&amp;"_"&amp;Y$33,データシート1!$A:$BT,MATCH("aa_"&amp;$S44,データシート1!$A$1:$BT$1,0),0)</f>
        <v>3444.1229016660682</v>
      </c>
      <c r="Z44" s="910">
        <f>VLOOKUP(年度マスタ!$K$4&amp;"_"&amp;Z$33,データシート1!$A:$BT,MATCH("aa_"&amp;$S44,データシート1!$A$1:$BT$1,0),0)</f>
        <v>3352.6840352383861</v>
      </c>
      <c r="AA44" s="910">
        <f>VLOOKUP(年度マスタ!$K$4&amp;"_"&amp;AA$33,データシート1!$A:$BT,MATCH("aa_"&amp;$S44,データシート1!$A$1:$BT$1,0),0)</f>
        <v>3367.2005688530248</v>
      </c>
      <c r="AB44" s="910">
        <f>VLOOKUP(年度マスタ!$K$4&amp;"_"&amp;AB$33,データシート1!$A:$BT,MATCH("aa_"&amp;$S44,データシート1!$A$1:$BT$1,0),0)</f>
        <v>3394.4197186583197</v>
      </c>
      <c r="AC44" s="910">
        <f>VLOOKUP(年度マスタ!$K$4&amp;"_"&amp;AC$33,データシート1!$A:$BT,MATCH("aa_"&amp;$S44,データシート1!$A$1:$BT$1,0),0)</f>
        <v>3435.1615075989862</v>
      </c>
      <c r="AD44" s="910">
        <f>VLOOKUP(年度マスタ!$K$4&amp;"_"&amp;AD$33,データシート1!$A:$BT,MATCH("aa_"&amp;$S44,データシート1!$A$1:$BT$1,0),0)</f>
        <v>3445.9260104432897</v>
      </c>
      <c r="AE44" s="910">
        <f>VLOOKUP(年度マスタ!$K$4&amp;"_"&amp;AE$33,データシート1!$A:$BT,MATCH("aa_"&amp;$S44,データシート1!$A$1:$BT$1,0),0)</f>
        <v>3382.6373517711377</v>
      </c>
      <c r="AF44" s="910">
        <f>VLOOKUP(年度マスタ!$K$4&amp;"_"&amp;AF$33,データシート1!$A:$BT,MATCH("aa_"&amp;$S44,データシート1!$A$1:$BT$1,0),0)</f>
        <v>3380.3813163398922</v>
      </c>
      <c r="AG44" s="910">
        <f>VLOOKUP(年度マスタ!$K$4&amp;"_"&amp;AG$33,データシート1!$A:$BT,MATCH("aa_"&amp;$S44,データシート1!$A$1:$BT$1,0),0)</f>
        <v>3373.1745231118271</v>
      </c>
      <c r="AH44" s="910">
        <f>VLOOKUP(年度マスタ!$K$4&amp;"_"&amp;AH$33,データシート1!$A:$BT,MATCH("aa_"&amp;$S44,データシート1!$A$1:$BT$1,0),0)</f>
        <v>3378.1504841576061</v>
      </c>
      <c r="AI44" s="910">
        <f>VLOOKUP(年度マスタ!$K$4&amp;"_"&amp;AI$33,データシート1!$A:$BT,MATCH("aa_"&amp;$S44,データシート1!$A$1:$BT$1,0),0)</f>
        <v>3204.1360175536242</v>
      </c>
      <c r="AJ44" s="910">
        <f>VLOOKUP(年度マスタ!$K$4&amp;"_"&amp;AJ$33,データシート1!$A:$BT,MATCH("aa_"&amp;$S44,データシート1!$A$1:$BT$1,0),0)</f>
        <v>3308.0563406560818</v>
      </c>
      <c r="AK44" s="911">
        <f>VLOOKUP(年度マスタ!$K$4&amp;"_"&amp;AK$33,データシート1!$A:$BT,MATCH("aa_"&amp;$S44,データシート1!$A$1:$BT$1,0),0)</f>
        <v>3297.0218318160505</v>
      </c>
      <c r="AL44" s="343"/>
      <c r="AW44" s="18" t="str">
        <f>AW47</f>
        <v>埼玉県</v>
      </c>
      <c r="AX44" s="1065">
        <f t="shared" si="14"/>
        <v>0.218367789350953</v>
      </c>
      <c r="AY44" s="1065">
        <f t="shared" si="14"/>
        <v>0.23908260102886067</v>
      </c>
      <c r="AZ44" s="1065">
        <f t="shared" si="14"/>
        <v>0.26224726524673692</v>
      </c>
      <c r="BA44" s="1065">
        <f t="shared" si="14"/>
        <v>0.25600828878001175</v>
      </c>
      <c r="BB44" s="1065">
        <f t="shared" si="14"/>
        <v>2.4294055593437516E-2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415.25698055212399</v>
      </c>
      <c r="Y45" s="910">
        <f>VLOOKUP(年度マスタ!$K$4&amp;"_"&amp;Y$33,データシート1!$A:$BT,MATCH("aa_"&amp;$S45,データシート1!$A$1:$BT$1,0),0)</f>
        <v>434.446738075018</v>
      </c>
      <c r="Z45" s="910">
        <f>VLOOKUP(年度マスタ!$K$4&amp;"_"&amp;Z$33,データシート1!$A:$BT,MATCH("aa_"&amp;$S45,データシート1!$A$1:$BT$1,0),0)</f>
        <v>501.73097090628698</v>
      </c>
      <c r="AA45" s="910">
        <f>VLOOKUP(年度マスタ!$K$4&amp;"_"&amp;AA$33,データシート1!$A:$BT,MATCH("aa_"&amp;$S45,データシート1!$A$1:$BT$1,0),0)</f>
        <v>554.48366792140803</v>
      </c>
      <c r="AB45" s="910">
        <f>VLOOKUP(年度マスタ!$K$4&amp;"_"&amp;AB$33,データシート1!$A:$BT,MATCH("aa_"&amp;$S45,データシート1!$A$1:$BT$1,0),0)</f>
        <v>563.82806294977502</v>
      </c>
      <c r="AC45" s="910">
        <f>VLOOKUP(年度マスタ!$K$4&amp;"_"&amp;AC$33,データシート1!$A:$BT,MATCH("aa_"&amp;$S45,データシート1!$A$1:$BT$1,0),0)</f>
        <v>542.15048398291503</v>
      </c>
      <c r="AD45" s="910">
        <f>VLOOKUP(年度マスタ!$K$4&amp;"_"&amp;AD$33,データシート1!$A:$BT,MATCH("aa_"&amp;$S45,データシート1!$A$1:$BT$1,0),0)</f>
        <v>532.07571816394795</v>
      </c>
      <c r="AE45" s="910">
        <f>VLOOKUP(年度マスタ!$K$4&amp;"_"&amp;AE$33,データシート1!$A:$BT,MATCH("aa_"&amp;$S45,データシート1!$A$1:$BT$1,0),0)</f>
        <v>518.70798055861644</v>
      </c>
      <c r="AF45" s="910">
        <f>VLOOKUP(年度マスタ!$K$4&amp;"_"&amp;AF$33,データシート1!$A:$BT,MATCH("aa_"&amp;$S45,データシート1!$A$1:$BT$1,0),0)</f>
        <v>502.91384899801199</v>
      </c>
      <c r="AG45" s="910">
        <f>VLOOKUP(年度マスタ!$K$4&amp;"_"&amp;AG$33,データシート1!$A:$BT,MATCH("aa_"&amp;$S45,データシート1!$A$1:$BT$1,0),0)</f>
        <v>467.57866152574297</v>
      </c>
      <c r="AH45" s="910">
        <f>VLOOKUP(年度マスタ!$K$4&amp;"_"&amp;AH$33,データシート1!$A:$BT,MATCH("aa_"&amp;$S45,データシート1!$A$1:$BT$1,0),0)</f>
        <v>456.04185478182598</v>
      </c>
      <c r="AI45" s="910">
        <f>VLOOKUP(年度マスタ!$K$4&amp;"_"&amp;AI$33,データシート1!$A:$BT,MATCH("aa_"&amp;$S45,データシート1!$A$1:$BT$1,0),0)</f>
        <v>435.94668574238</v>
      </c>
      <c r="AJ45" s="910">
        <f>VLOOKUP(年度マスタ!$K$4&amp;"_"&amp;AJ$33,データシート1!$A:$BT,MATCH("aa_"&amp;$S45,データシート1!$A$1:$BT$1,0),0)</f>
        <v>431.238300397138</v>
      </c>
      <c r="AK45" s="911">
        <f>VLOOKUP(年度マスタ!$K$4&amp;"_"&amp;AK$33,データシート1!$A:$BT,MATCH("aa_"&amp;$S45,データシート1!$A$1:$BT$1,0),0)</f>
        <v>434.52036798927674</v>
      </c>
      <c r="AL45" s="343"/>
      <c r="AW45" s="18" t="str">
        <f>AW48</f>
        <v>埼玉県</v>
      </c>
      <c r="AX45" s="1065">
        <f t="shared" ref="AX45:BB45" si="15">AX48/$BC48</f>
        <v>0.218367789350953</v>
      </c>
      <c r="AY45" s="1065">
        <f t="shared" si="15"/>
        <v>0.23908260102886067</v>
      </c>
      <c r="AZ45" s="1065">
        <f t="shared" si="15"/>
        <v>0.26224726524673692</v>
      </c>
      <c r="BA45" s="1065">
        <f t="shared" si="15"/>
        <v>0.25600828878001175</v>
      </c>
      <c r="BB45" s="1065">
        <f t="shared" si="15"/>
        <v>2.4294055593437516E-2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0</v>
      </c>
      <c r="Y46" s="910">
        <f>VLOOKUP(年度マスタ!$K$4&amp;"_"&amp;Y$33,データシート1!$A:$BT,MATCH("aa_"&amp;$S46,データシート1!$A$1:$BT$1,0),0)</f>
        <v>0</v>
      </c>
      <c r="Z46" s="910">
        <f>VLOOKUP(年度マスタ!$K$4&amp;"_"&amp;Z$33,データシート1!$A:$BT,MATCH("aa_"&amp;$S46,データシート1!$A$1:$BT$1,0),0)</f>
        <v>0</v>
      </c>
      <c r="AA46" s="910">
        <f>VLOOKUP(年度マスタ!$K$4&amp;"_"&amp;AA$33,データシート1!$A:$BT,MATCH("aa_"&amp;$S46,データシート1!$A$1:$BT$1,0),0)</f>
        <v>0</v>
      </c>
      <c r="AB46" s="910">
        <f>VLOOKUP(年度マスタ!$K$4&amp;"_"&amp;AB$33,データシート1!$A:$BT,MATCH("aa_"&amp;$S46,データシート1!$A$1:$BT$1,0),0)</f>
        <v>0</v>
      </c>
      <c r="AC46" s="910">
        <f>VLOOKUP(年度マスタ!$K$4&amp;"_"&amp;AC$33,データシート1!$A:$BT,MATCH("aa_"&amp;$S46,データシート1!$A$1:$BT$1,0),0)</f>
        <v>0</v>
      </c>
      <c r="AD46" s="910">
        <f>VLOOKUP(年度マスタ!$K$4&amp;"_"&amp;AD$33,データシート1!$A:$BT,MATCH("aa_"&amp;$S46,データシート1!$A$1:$BT$1,0),0)</f>
        <v>0</v>
      </c>
      <c r="AE46" s="910">
        <f>VLOOKUP(年度マスタ!$K$4&amp;"_"&amp;AE$33,データシート1!$A:$BT,MATCH("aa_"&amp;$S46,データシート1!$A$1:$BT$1,0),0)</f>
        <v>0</v>
      </c>
      <c r="AF46" s="910">
        <f>VLOOKUP(年度マスタ!$K$4&amp;"_"&amp;AF$33,データシート1!$A:$BT,MATCH("aa_"&amp;$S46,データシート1!$A$1:$BT$1,0),0)</f>
        <v>0</v>
      </c>
      <c r="AG46" s="910">
        <f>VLOOKUP(年度マスタ!$K$4&amp;"_"&amp;AG$33,データシート1!$A:$BT,MATCH("aa_"&amp;$S46,データシート1!$A$1:$BT$1,0),0)</f>
        <v>0</v>
      </c>
      <c r="AH46" s="910">
        <f>VLOOKUP(年度マスタ!$K$4&amp;"_"&amp;AH$33,データシート1!$A:$BT,MATCH("aa_"&amp;$S46,データシート1!$A$1:$BT$1,0),0)</f>
        <v>0</v>
      </c>
      <c r="AI46" s="910">
        <f>VLOOKUP(年度マスタ!$K$4&amp;"_"&amp;AI$33,データシート1!$A:$BT,MATCH("aa_"&amp;$S46,データシート1!$A$1:$BT$1,0),0)</f>
        <v>0</v>
      </c>
      <c r="AJ46" s="910">
        <f>VLOOKUP(年度マスタ!$K$4&amp;"_"&amp;AJ$33,データシート1!$A:$BT,MATCH("aa_"&amp;$S46,データシート1!$A$1:$BT$1,0),0)</f>
        <v>0</v>
      </c>
      <c r="AK46" s="911">
        <f>VLOOKUP(年度マスタ!$K$4&amp;"_"&amp;AK$33,データシート1!$A:$BT,MATCH("aa_"&amp;$S46,データシート1!$A$1:$BT$1,0),0)</f>
        <v>0</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756.37651417746747</v>
      </c>
      <c r="Y47" s="913">
        <f>VLOOKUP(年度マスタ!$K$4&amp;"_"&amp;Y$33,データシート1!$A:$BT,MATCH("aa_"&amp;$S47,データシート1!$A$1:$BT$1,0),0)</f>
        <v>758.31277035871744</v>
      </c>
      <c r="Z47" s="913">
        <f>VLOOKUP(年度マスタ!$K$4&amp;"_"&amp;Z$33,データシート1!$A:$BT,MATCH("aa_"&amp;$S47,データシート1!$A$1:$BT$1,0),0)</f>
        <v>809.87373245510855</v>
      </c>
      <c r="AA47" s="913">
        <f>VLOOKUP(年度マスタ!$K$4&amp;"_"&amp;AA$33,データシート1!$A:$BT,MATCH("aa_"&amp;$S47,データシート1!$A$1:$BT$1,0),0)</f>
        <v>825.89242410994768</v>
      </c>
      <c r="AB47" s="913">
        <f>VLOOKUP(年度マスタ!$K$4&amp;"_"&amp;AB$33,データシート1!$A:$BT,MATCH("aa_"&amp;$S47,データシート1!$A$1:$BT$1,0),0)</f>
        <v>808.38699044716952</v>
      </c>
      <c r="AC47" s="913">
        <f>VLOOKUP(年度マスタ!$K$4&amp;"_"&amp;AC$33,データシート1!$A:$BT,MATCH("aa_"&amp;$S47,データシート1!$A$1:$BT$1,0),0)</f>
        <v>865.23918104452844</v>
      </c>
      <c r="AD47" s="913">
        <f>VLOOKUP(年度マスタ!$K$4&amp;"_"&amp;AD$33,データシート1!$A:$BT,MATCH("aa_"&amp;$S47,データシート1!$A$1:$BT$1,0),0)</f>
        <v>836.71769198381423</v>
      </c>
      <c r="AE47" s="913">
        <f>VLOOKUP(年度マスタ!$K$4&amp;"_"&amp;AE$33,データシート1!$A:$BT,MATCH("aa_"&amp;$S47,データシート1!$A$1:$BT$1,0),0)</f>
        <v>826.56527397648574</v>
      </c>
      <c r="AF47" s="913">
        <f>VLOOKUP(年度マスタ!$K$4&amp;"_"&amp;AF$33,データシート1!$A:$BT,MATCH("aa_"&amp;$S47,データシート1!$A$1:$BT$1,0),0)</f>
        <v>811.34817308889035</v>
      </c>
      <c r="AG47" s="913">
        <f>VLOOKUP(年度マスタ!$K$4&amp;"_"&amp;AG$33,データシート1!$A:$BT,MATCH("aa_"&amp;$S47,データシート1!$A$1:$BT$1,0),0)</f>
        <v>826.53218260538245</v>
      </c>
      <c r="AH47" s="913">
        <f>VLOOKUP(年度マスタ!$K$4&amp;"_"&amp;AH$33,データシート1!$A:$BT,MATCH("aa_"&amp;$S47,データシート1!$A$1:$BT$1,0),0)</f>
        <v>831.16266433897624</v>
      </c>
      <c r="AI47" s="913">
        <f>VLOOKUP(年度マスタ!$K$4&amp;"_"&amp;AI$33,データシート1!$A:$BT,MATCH("aa_"&amp;$S47,データシート1!$A$1:$BT$1,0),0)</f>
        <v>828.55727888091781</v>
      </c>
      <c r="AJ47" s="913">
        <f>VLOOKUP(年度マスタ!$K$4&amp;"_"&amp;AJ$33,データシート1!$A:$BT,MATCH("aa_"&amp;$S47,データシート1!$A$1:$BT$1,0),0)</f>
        <v>826.38992055120491</v>
      </c>
      <c r="AK47" s="914">
        <f>VLOOKUP(年度マスタ!$K$4&amp;"_"&amp;AK$33,データシート1!$A:$BT,MATCH("aa_"&amp;$S47,データシート1!$A$1:$BT$1,0),0)</f>
        <v>810.72879639389134</v>
      </c>
      <c r="AL47" s="343"/>
      <c r="AW47" s="18" t="str">
        <f>年度マスタ!I4</f>
        <v>埼玉県</v>
      </c>
      <c r="AX47" s="1066">
        <f>SUM(AY38:BA38)</f>
        <v>7287.2581669532128</v>
      </c>
      <c r="AY47" s="1066">
        <f t="shared" si="17"/>
        <v>7978.5422662492056</v>
      </c>
      <c r="AZ47" s="1066">
        <f t="shared" si="17"/>
        <v>8751.5815913629795</v>
      </c>
      <c r="BA47" s="1066">
        <f>SUM(BD38:BG38)</f>
        <v>8543.3776600702458</v>
      </c>
      <c r="BB47" s="1066">
        <f>BH38</f>
        <v>810.72879639389134</v>
      </c>
      <c r="BC47" s="1066">
        <f>SUM(AX47:BB47)</f>
        <v>33371.488481029541</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埼玉県</v>
      </c>
      <c r="AX48" s="1066">
        <f>SUM(AY39:BA39)</f>
        <v>7287.2581669532128</v>
      </c>
      <c r="AY48" s="1066">
        <f>BB39</f>
        <v>7978.5422662492056</v>
      </c>
      <c r="AZ48" s="1066">
        <f>BC39</f>
        <v>8751.5815913629795</v>
      </c>
      <c r="BA48" s="1066">
        <f>SUM(BD39:BG39)</f>
        <v>8543.3776600702458</v>
      </c>
      <c r="BB48" s="1066">
        <f>BH39</f>
        <v>810.72879639389134</v>
      </c>
      <c r="BC48" s="1066">
        <f>SUM(AX48:BB48)</f>
        <v>33371.488481029541</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33371.488481029541</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7287.2581669532128</v>
      </c>
      <c r="P52" s="465">
        <f t="shared" ref="P52:P64" si="18">O52/$O$51</f>
        <v>0.218367789350953</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6646.3683827529821</v>
      </c>
      <c r="P53" s="466">
        <f t="shared" si="18"/>
        <v>0.19916307858222138</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373.52493858685392</v>
      </c>
      <c r="P54" s="466">
        <f t="shared" si="18"/>
        <v>1.1192936113688459E-2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267.36484561337704</v>
      </c>
      <c r="P55" s="466">
        <f t="shared" si="18"/>
        <v>8.0117746550431544E-3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7978.5422662492056</v>
      </c>
      <c r="P56" s="465">
        <f t="shared" si="18"/>
        <v>0.23908260102886067</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8751.5815913629795</v>
      </c>
      <c r="P57" s="465">
        <f t="shared" si="18"/>
        <v>0.26224726524673692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8543.3776600702458</v>
      </c>
      <c r="P58" s="465">
        <f t="shared" si="18"/>
        <v>0.25600828878001175</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8108.8572920809693</v>
      </c>
      <c r="P59" s="466">
        <f t="shared" si="18"/>
        <v>0.24298758195009956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4811.8354602649188</v>
      </c>
      <c r="P60" s="466">
        <f t="shared" si="18"/>
        <v>0.14419001606716672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3297.0218318160505</v>
      </c>
      <c r="P61" s="466">
        <f t="shared" si="18"/>
        <v>9.8797565882932842E-2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434.52036798927674</v>
      </c>
      <c r="P62" s="466">
        <f t="shared" si="18"/>
        <v>1.3020706829912172E-2</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0</v>
      </c>
      <c r="P63" s="466">
        <f t="shared" si="18"/>
        <v>0</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810.72879639389134</v>
      </c>
      <c r="P64" s="624">
        <f t="shared" si="18"/>
        <v>2.4294055593437516E-2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埼玉県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117747.6133</v>
      </c>
      <c r="AI7" s="85">
        <f>VLOOKUP(年度マスタ!$K$4&amp;"_"&amp;$AG7,データシート1!$A:$BT,MATCH("ab_"&amp;AI$2,データシート1!$A$1:$BT$1,0),0)</f>
        <v>198521</v>
      </c>
      <c r="AJ7" s="85">
        <f>VLOOKUP(年度マスタ!$K$4&amp;"_"&amp;$AG7,データシート1!$A:$BT,MATCH("ab_"&amp;AJ$2,データシート1!$A$1:$BT$1,0),0)</f>
        <v>5736</v>
      </c>
      <c r="AK7" s="85">
        <f>VLOOKUP(年度マスタ!$K$4&amp;"_"&amp;$AG7,データシート1!$A:$BT,MATCH("ab_"&amp;AK$2,データシート1!$A$1:$BT$1,0),0)</f>
        <v>2070264</v>
      </c>
      <c r="AL7" s="85">
        <f>VLOOKUP(年度マスタ!$K$4&amp;"_"&amp;$AG7,データシート1!$A:$BT,MATCH("ab_"&amp;AL$2,データシート1!$A$1:$BT$1,0),0)</f>
        <v>2910960</v>
      </c>
      <c r="AM7" s="85">
        <f>VLOOKUP(年度マスタ!$K$4&amp;"_"&amp;$AG7,データシート1!$A:$BT,MATCH("ab_"&amp;AM$2,データシート1!$A$1:$BT$1,0),0)</f>
        <v>3111118</v>
      </c>
      <c r="AN7" s="85">
        <f>VLOOKUP(年度マスタ!$K$4&amp;"_"&amp;$AG7,データシート1!$A:$BT,MATCH("ab_"&amp;AN$2,データシート1!$A$1:$BT$1,0),0)</f>
        <v>681272</v>
      </c>
      <c r="AO7" s="85">
        <f>VLOOKUP(年度マスタ!$K$4&amp;"_"&amp;$AG7,データシート1!$A:$BT,MATCH("ab_"&amp;AO$2,データシート1!$A$1:$BT$1,0),0)</f>
        <v>7123084</v>
      </c>
      <c r="AP7" s="85">
        <f>VLOOKUP(年度マスタ!$K$4&amp;"_"&amp;$AG7,データシート1!$A:$BT,MATCH("ab_"&amp;AP$2,データシート1!$A$1:$BT$1,0),0)</f>
        <v>0</v>
      </c>
      <c r="AQ7" s="964">
        <f>VLOOKUP(年度マスタ!$K$4&amp;"_"&amp;$AG7,データシート1!$A:$BT,MATCH("ab_"&amp;AQ$2,データシート1!$A$1:$BT$1,0),0)</f>
        <v>756.37651417746747</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128531.5534</v>
      </c>
      <c r="AI8" s="85">
        <f>VLOOKUP(年度マスタ!$K$4&amp;"_"&amp;$AG8,データシート1!$A:$BT,MATCH("ab_"&amp;AI$2,データシート1!$A$1:$BT$1,0),0)</f>
        <v>198521</v>
      </c>
      <c r="AJ8" s="85">
        <f>VLOOKUP(年度マスタ!$K$4&amp;"_"&amp;$AG8,データシート1!$A:$BT,MATCH("ab_"&amp;AJ$2,データシート1!$A$1:$BT$1,0),0)</f>
        <v>5736</v>
      </c>
      <c r="AK8" s="85">
        <f>VLOOKUP(年度マスタ!$K$4&amp;"_"&amp;$AG8,データシート1!$A:$BT,MATCH("ab_"&amp;AK$2,データシート1!$A$1:$BT$1,0),0)</f>
        <v>2070264</v>
      </c>
      <c r="AL8" s="85">
        <f>VLOOKUP(年度マスタ!$K$4&amp;"_"&amp;$AG8,データシート1!$A:$BT,MATCH("ab_"&amp;AL$2,データシート1!$A$1:$BT$1,0),0)</f>
        <v>2944273</v>
      </c>
      <c r="AM8" s="85">
        <f>VLOOKUP(年度マスタ!$K$4&amp;"_"&amp;$AG8,データシート1!$A:$BT,MATCH("ab_"&amp;AM$2,データシート1!$A$1:$BT$1,0),0)</f>
        <v>3124259</v>
      </c>
      <c r="AN8" s="85">
        <f>VLOOKUP(年度マスタ!$K$4&amp;"_"&amp;$AG8,データシート1!$A:$BT,MATCH("ab_"&amp;AN$2,データシート1!$A$1:$BT$1,0),0)</f>
        <v>675886</v>
      </c>
      <c r="AO8" s="85">
        <f>VLOOKUP(年度マスタ!$K$4&amp;"_"&amp;$AG8,データシート1!$A:$BT,MATCH("ab_"&amp;AO$2,データシート1!$A$1:$BT$1,0),0)</f>
        <v>7140929</v>
      </c>
      <c r="AP8" s="85">
        <f>VLOOKUP(年度マスタ!$K$4&amp;"_"&amp;$AG8,データシート1!$A:$BT,MATCH("ab_"&amp;AP$2,データシート1!$A$1:$BT$1,0),0)</f>
        <v>0</v>
      </c>
      <c r="AQ8" s="964">
        <f>VLOOKUP(年度マスタ!$K$4&amp;"_"&amp;$AG8,データシート1!$A:$BT,MATCH("ab_"&amp;AQ$2,データシート1!$A$1:$BT$1,0),0)</f>
        <v>758.3127703587171</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121437.20759999999</v>
      </c>
      <c r="AI9" s="85">
        <f>VLOOKUP(年度マスタ!$K$4&amp;"_"&amp;$AG9,データシート1!$A:$BT,MATCH("ab_"&amp;AI$2,データシート1!$A$1:$BT$1,0),0)</f>
        <v>198521</v>
      </c>
      <c r="AJ9" s="85">
        <f>VLOOKUP(年度マスタ!$K$4&amp;"_"&amp;$AG9,データシート1!$A:$BT,MATCH("ab_"&amp;AJ$2,データシート1!$A$1:$BT$1,0),0)</f>
        <v>5736</v>
      </c>
      <c r="AK9" s="85">
        <f>VLOOKUP(年度マスタ!$K$4&amp;"_"&amp;$AG9,データシート1!$A:$BT,MATCH("ab_"&amp;AK$2,データシート1!$A$1:$BT$1,0),0)</f>
        <v>2070264</v>
      </c>
      <c r="AL9" s="85">
        <f>VLOOKUP(年度マスタ!$K$4&amp;"_"&amp;$AG9,データシート1!$A:$BT,MATCH("ab_"&amp;AL$2,データシート1!$A$1:$BT$1,0),0)</f>
        <v>2978999</v>
      </c>
      <c r="AM9" s="85">
        <f>VLOOKUP(年度マスタ!$K$4&amp;"_"&amp;$AG9,データシート1!$A:$BT,MATCH("ab_"&amp;AM$2,データシート1!$A$1:$BT$1,0),0)</f>
        <v>3151100</v>
      </c>
      <c r="AN9" s="85">
        <f>VLOOKUP(年度マスタ!$K$4&amp;"_"&amp;$AG9,データシート1!$A:$BT,MATCH("ab_"&amp;AN$2,データシート1!$A$1:$BT$1,0),0)</f>
        <v>677521</v>
      </c>
      <c r="AO9" s="85">
        <f>VLOOKUP(年度マスタ!$K$4&amp;"_"&amp;$AG9,データシート1!$A:$BT,MATCH("ab_"&amp;AO$2,データシート1!$A$1:$BT$1,0),0)</f>
        <v>7149503</v>
      </c>
      <c r="AP9" s="85">
        <f>VLOOKUP(年度マスタ!$K$4&amp;"_"&amp;$AG9,データシート1!$A:$BT,MATCH("ab_"&amp;AP$2,データシート1!$A$1:$BT$1,0),0)</f>
        <v>0</v>
      </c>
      <c r="AQ9" s="964">
        <f>VLOOKUP(年度マスタ!$K$4&amp;"_"&amp;$AG9,データシート1!$A:$BT,MATCH("ab_"&amp;AQ$2,データシート1!$A$1:$BT$1,0),0)</f>
        <v>809.87373245510867</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121393.3814</v>
      </c>
      <c r="AI10" s="85">
        <f>VLOOKUP(年度マスタ!$K$4&amp;"_"&amp;$AG10,データシート1!$A:$BT,MATCH("ab_"&amp;AI$2,データシート1!$A$1:$BT$1,0),0)</f>
        <v>198521</v>
      </c>
      <c r="AJ10" s="85">
        <f>VLOOKUP(年度マスタ!$K$4&amp;"_"&amp;$AG10,データシート1!$A:$BT,MATCH("ab_"&amp;AJ$2,データシート1!$A$1:$BT$1,0),0)</f>
        <v>5736</v>
      </c>
      <c r="AK10" s="85">
        <f>VLOOKUP(年度マスタ!$K$4&amp;"_"&amp;$AG10,データシート1!$A:$BT,MATCH("ab_"&amp;AK$2,データシート1!$A$1:$BT$1,0),0)</f>
        <v>2070264</v>
      </c>
      <c r="AL10" s="85">
        <f>VLOOKUP(年度マスタ!$K$4&amp;"_"&amp;$AG10,データシート1!$A:$BT,MATCH("ab_"&amp;AL$2,データシート1!$A$1:$BT$1,0),0)</f>
        <v>3057860</v>
      </c>
      <c r="AM10" s="85">
        <f>VLOOKUP(年度マスタ!$K$4&amp;"_"&amp;$AG10,データシート1!$A:$BT,MATCH("ab_"&amp;AM$2,データシート1!$A$1:$BT$1,0),0)</f>
        <v>3182299</v>
      </c>
      <c r="AN10" s="85">
        <f>VLOOKUP(年度マスタ!$K$4&amp;"_"&amp;$AG10,データシート1!$A:$BT,MATCH("ab_"&amp;AN$2,データシート1!$A$1:$BT$1,0),0)</f>
        <v>676605</v>
      </c>
      <c r="AO10" s="85">
        <f>VLOOKUP(年度マスタ!$K$4&amp;"_"&amp;$AG10,データシート1!$A:$BT,MATCH("ab_"&amp;AO$2,データシート1!$A$1:$BT$1,0),0)</f>
        <v>7272304</v>
      </c>
      <c r="AP10" s="85">
        <f>VLOOKUP(年度マスタ!$K$4&amp;"_"&amp;$AG10,データシート1!$A:$BT,MATCH("ab_"&amp;AP$2,データシート1!$A$1:$BT$1,0),0)</f>
        <v>0</v>
      </c>
      <c r="AQ10" s="964">
        <f>VLOOKUP(年度マスタ!$K$4&amp;"_"&amp;$AG10,データシート1!$A:$BT,MATCH("ab_"&amp;AQ$2,データシート1!$A$1:$BT$1,0),0)</f>
        <v>825.8924241099478</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117877.0191</v>
      </c>
      <c r="AI11" s="85">
        <f>VLOOKUP(年度マスタ!$K$4&amp;"_"&amp;$AG11,データシート1!$A:$BT,MATCH("ab_"&amp;AI$2,データシート1!$A$1:$BT$1,0),0)</f>
        <v>198521</v>
      </c>
      <c r="AJ11" s="85">
        <f>VLOOKUP(年度マスタ!$K$4&amp;"_"&amp;$AG11,データシート1!$A:$BT,MATCH("ab_"&amp;AJ$2,データシート1!$A$1:$BT$1,0),0)</f>
        <v>5736</v>
      </c>
      <c r="AK11" s="85">
        <f>VLOOKUP(年度マスタ!$K$4&amp;"_"&amp;$AG11,データシート1!$A:$BT,MATCH("ab_"&amp;AK$2,データシート1!$A$1:$BT$1,0),0)</f>
        <v>2070264</v>
      </c>
      <c r="AL11" s="85">
        <f>VLOOKUP(年度マスタ!$K$4&amp;"_"&amp;$AG11,データシート1!$A:$BT,MATCH("ab_"&amp;AL$2,データシート1!$A$1:$BT$1,0),0)</f>
        <v>3085738</v>
      </c>
      <c r="AM11" s="85">
        <f>VLOOKUP(年度マスタ!$K$4&amp;"_"&amp;$AG11,データシート1!$A:$BT,MATCH("ab_"&amp;AM$2,データシート1!$A$1:$BT$1,0),0)</f>
        <v>3221225</v>
      </c>
      <c r="AN11" s="85">
        <f>VLOOKUP(年度マスタ!$K$4&amp;"_"&amp;$AG11,データシート1!$A:$BT,MATCH("ab_"&amp;AN$2,データシート1!$A$1:$BT$1,0),0)</f>
        <v>679514</v>
      </c>
      <c r="AO11" s="85">
        <f>VLOOKUP(年度マスタ!$K$4&amp;"_"&amp;$AG11,データシート1!$A:$BT,MATCH("ab_"&amp;AO$2,データシート1!$A$1:$BT$1,0),0)</f>
        <v>7288848</v>
      </c>
      <c r="AP11" s="85">
        <f>VLOOKUP(年度マスタ!$K$4&amp;"_"&amp;$AG11,データシート1!$A:$BT,MATCH("ab_"&amp;AP$2,データシート1!$A$1:$BT$1,0),0)</f>
        <v>0</v>
      </c>
      <c r="AQ11" s="964">
        <f>VLOOKUP(年度マスタ!$K$4&amp;"_"&amp;$AG11,データシート1!$A:$BT,MATCH("ab_"&amp;AQ$2,データシート1!$A$1:$BT$1,0),0)</f>
        <v>808.38699044716941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123908.0275</v>
      </c>
      <c r="AI12" s="85">
        <f>VLOOKUP(年度マスタ!$K$4&amp;"_"&amp;$AG12,データシート1!$A:$BT,MATCH("ab_"&amp;AI$2,データシート1!$A$1:$BT$1,0),0)</f>
        <v>171191</v>
      </c>
      <c r="AJ12" s="85">
        <f>VLOOKUP(年度マスタ!$K$4&amp;"_"&amp;$AG12,データシート1!$A:$BT,MATCH("ab_"&amp;AJ$2,データシート1!$A$1:$BT$1,0),0)</f>
        <v>6601</v>
      </c>
      <c r="AK12" s="85">
        <f>VLOOKUP(年度マスタ!$K$4&amp;"_"&amp;$AG12,データシート1!$A:$BT,MATCH("ab_"&amp;AK$2,データシート1!$A$1:$BT$1,0),0)</f>
        <v>2105768</v>
      </c>
      <c r="AL12" s="85">
        <f>VLOOKUP(年度マスタ!$K$4&amp;"_"&amp;$AG12,データシート1!$A:$BT,MATCH("ab_"&amp;AL$2,データシート1!$A$1:$BT$1,0),0)</f>
        <v>3124151</v>
      </c>
      <c r="AM12" s="85">
        <f>VLOOKUP(年度マスタ!$K$4&amp;"_"&amp;$AG12,データシート1!$A:$BT,MATCH("ab_"&amp;AM$2,データシート1!$A$1:$BT$1,0),0)</f>
        <v>3244812</v>
      </c>
      <c r="AN12" s="85">
        <f>VLOOKUP(年度マスタ!$K$4&amp;"_"&amp;$AG12,データシート1!$A:$BT,MATCH("ab_"&amp;AN$2,データシート1!$A$1:$BT$1,0),0)</f>
        <v>684114</v>
      </c>
      <c r="AO12" s="85">
        <f>VLOOKUP(年度マスタ!$K$4&amp;"_"&amp;$AG12,データシート1!$A:$BT,MATCH("ab_"&amp;AO$2,データシート1!$A$1:$BT$1,0),0)</f>
        <v>7304896</v>
      </c>
      <c r="AP12" s="85">
        <f>VLOOKUP(年度マスタ!$K$4&amp;"_"&amp;$AG12,データシート1!$A:$BT,MATCH("ab_"&amp;AP$2,データシート1!$A$1:$BT$1,0),0)</f>
        <v>0</v>
      </c>
      <c r="AQ12" s="964">
        <f>VLOOKUP(年度マスタ!$K$4&amp;"_"&amp;$AG12,データシート1!$A:$BT,MATCH("ab_"&amp;AQ$2,データシート1!$A$1:$BT$1,0),0)</f>
        <v>865.23918104452855</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127602.52250000001</v>
      </c>
      <c r="AI13" s="85">
        <f>VLOOKUP(年度マスタ!$K$4&amp;"_"&amp;$AG13,データシート1!$A:$BT,MATCH("ab_"&amp;AI$2,データシート1!$A$1:$BT$1,0),0)</f>
        <v>171191</v>
      </c>
      <c r="AJ13" s="85">
        <f>VLOOKUP(年度マスタ!$K$4&amp;"_"&amp;$AG13,データシート1!$A:$BT,MATCH("ab_"&amp;AJ$2,データシート1!$A$1:$BT$1,0),0)</f>
        <v>6601</v>
      </c>
      <c r="AK13" s="85">
        <f>VLOOKUP(年度マスタ!$K$4&amp;"_"&amp;$AG13,データシート1!$A:$BT,MATCH("ab_"&amp;AK$2,データシート1!$A$1:$BT$1,0),0)</f>
        <v>2105768</v>
      </c>
      <c r="AL13" s="85">
        <f>VLOOKUP(年度マスタ!$K$4&amp;"_"&amp;$AG13,データシート1!$A:$BT,MATCH("ab_"&amp;AL$2,データシート1!$A$1:$BT$1,0),0)</f>
        <v>3167510</v>
      </c>
      <c r="AM13" s="85">
        <f>VLOOKUP(年度マスタ!$K$4&amp;"_"&amp;$AG13,データシート1!$A:$BT,MATCH("ab_"&amp;AM$2,データシート1!$A$1:$BT$1,0),0)</f>
        <v>3264105</v>
      </c>
      <c r="AN13" s="85">
        <f>VLOOKUP(年度マスタ!$K$4&amp;"_"&amp;$AG13,データシート1!$A:$BT,MATCH("ab_"&amp;AN$2,データシート1!$A$1:$BT$1,0),0)</f>
        <v>685716</v>
      </c>
      <c r="AO13" s="85">
        <f>VLOOKUP(年度マスタ!$K$4&amp;"_"&amp;$AG13,データシート1!$A:$BT,MATCH("ab_"&amp;AO$2,データシート1!$A$1:$BT$1,0),0)</f>
        <v>7323413</v>
      </c>
      <c r="AP13" s="85">
        <f>VLOOKUP(年度マスタ!$K$4&amp;"_"&amp;$AG13,データシート1!$A:$BT,MATCH("ab_"&amp;AP$2,データシート1!$A$1:$BT$1,0),0)</f>
        <v>0</v>
      </c>
      <c r="AQ13" s="964">
        <f>VLOOKUP(年度マスタ!$K$4&amp;"_"&amp;$AG13,データシート1!$A:$BT,MATCH("ab_"&amp;AQ$2,データシート1!$A$1:$BT$1,0),0)</f>
        <v>836.71769198381423</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126828.0117</v>
      </c>
      <c r="AI14" s="85">
        <f>VLOOKUP(年度マスタ!$K$4&amp;"_"&amp;$AG14,データシート1!$A:$BT,MATCH("ab_"&amp;AI$2,データシート1!$A$1:$BT$1,0),0)</f>
        <v>171191</v>
      </c>
      <c r="AJ14" s="85">
        <f>VLOOKUP(年度マスタ!$K$4&amp;"_"&amp;$AG14,データシート1!$A:$BT,MATCH("ab_"&amp;AJ$2,データシート1!$A$1:$BT$1,0),0)</f>
        <v>6601</v>
      </c>
      <c r="AK14" s="85">
        <f>VLOOKUP(年度マスタ!$K$4&amp;"_"&amp;$AG14,データシート1!$A:$BT,MATCH("ab_"&amp;AK$2,データシート1!$A$1:$BT$1,0),0)</f>
        <v>2105768</v>
      </c>
      <c r="AL14" s="85">
        <f>VLOOKUP(年度マスタ!$K$4&amp;"_"&amp;$AG14,データシート1!$A:$BT,MATCH("ab_"&amp;AL$2,データシート1!$A$1:$BT$1,0),0)</f>
        <v>3212080</v>
      </c>
      <c r="AM14" s="85">
        <f>VLOOKUP(年度マスタ!$K$4&amp;"_"&amp;$AG14,データシート1!$A:$BT,MATCH("ab_"&amp;AM$2,データシート1!$A$1:$BT$1,0),0)</f>
        <v>3290201</v>
      </c>
      <c r="AN14" s="85">
        <f>VLOOKUP(年度マスタ!$K$4&amp;"_"&amp;$AG14,データシート1!$A:$BT,MATCH("ab_"&amp;AN$2,データシート1!$A$1:$BT$1,0),0)</f>
        <v>696199</v>
      </c>
      <c r="AO14" s="85">
        <f>VLOOKUP(年度マスタ!$K$4&amp;"_"&amp;$AG14,データシート1!$A:$BT,MATCH("ab_"&amp;AO$2,データシート1!$A$1:$BT$1,0),0)</f>
        <v>7343807</v>
      </c>
      <c r="AP14" s="85">
        <f>VLOOKUP(年度マスタ!$K$4&amp;"_"&amp;$AG14,データシート1!$A:$BT,MATCH("ab_"&amp;AP$2,データシート1!$A$1:$BT$1,0),0)</f>
        <v>0</v>
      </c>
      <c r="AQ14" s="964">
        <f>VLOOKUP(年度マスタ!$K$4&amp;"_"&amp;$AG14,データシート1!$A:$BT,MATCH("ab_"&amp;AQ$2,データシート1!$A$1:$BT$1,0),0)</f>
        <v>826.56527397648574</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135074.5607</v>
      </c>
      <c r="AI15" s="85">
        <f>VLOOKUP(年度マスタ!$K$4&amp;"_"&amp;$AG15,データシート1!$A:$BT,MATCH("ab_"&amp;AI$2,データシート1!$A$1:$BT$1,0),0)</f>
        <v>171191</v>
      </c>
      <c r="AJ15" s="85">
        <f>VLOOKUP(年度マスタ!$K$4&amp;"_"&amp;$AG15,データシート1!$A:$BT,MATCH("ab_"&amp;AJ$2,データシート1!$A$1:$BT$1,0),0)</f>
        <v>6601</v>
      </c>
      <c r="AK15" s="85">
        <f>VLOOKUP(年度マスタ!$K$4&amp;"_"&amp;$AG15,データシート1!$A:$BT,MATCH("ab_"&amp;AK$2,データシート1!$A$1:$BT$1,0),0)</f>
        <v>2105768</v>
      </c>
      <c r="AL15" s="85">
        <f>VLOOKUP(年度マスタ!$K$4&amp;"_"&amp;$AG15,データシート1!$A:$BT,MATCH("ab_"&amp;AL$2,データシート1!$A$1:$BT$1,0),0)</f>
        <v>3259736</v>
      </c>
      <c r="AM15" s="85">
        <f>VLOOKUP(年度マスタ!$K$4&amp;"_"&amp;$AG15,データシート1!$A:$BT,MATCH("ab_"&amp;AM$2,データシート1!$A$1:$BT$1,0),0)</f>
        <v>3309833</v>
      </c>
      <c r="AN15" s="85">
        <f>VLOOKUP(年度マスタ!$K$4&amp;"_"&amp;$AG15,データシート1!$A:$BT,MATCH("ab_"&amp;AN$2,データシート1!$A$1:$BT$1,0),0)</f>
        <v>700170</v>
      </c>
      <c r="AO15" s="85">
        <f>VLOOKUP(年度マスタ!$K$4&amp;"_"&amp;$AG15,データシート1!$A:$BT,MATCH("ab_"&amp;AO$2,データシート1!$A$1:$BT$1,0),0)</f>
        <v>7363011</v>
      </c>
      <c r="AP15" s="85">
        <f>VLOOKUP(年度マスタ!$K$4&amp;"_"&amp;$AG15,データシート1!$A:$BT,MATCH("ab_"&amp;AP$2,データシート1!$A$1:$BT$1,0),0)</f>
        <v>0</v>
      </c>
      <c r="AQ15" s="964">
        <f>VLOOKUP(年度マスタ!$K$4&amp;"_"&amp;$AG15,データシート1!$A:$BT,MATCH("ab_"&amp;AQ$2,データシート1!$A$1:$BT$1,0),0)</f>
        <v>811.34817308889035</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141470.07889999999</v>
      </c>
      <c r="AI16" s="85">
        <f>VLOOKUP(年度マスタ!$K$4&amp;"_"&amp;$AG16,データシート1!$A:$BT,MATCH("ab_"&amp;AI$2,データシート1!$A$1:$BT$1,0),0)</f>
        <v>171191</v>
      </c>
      <c r="AJ16" s="85">
        <f>VLOOKUP(年度マスタ!$K$4&amp;"_"&amp;$AG16,データシート1!$A:$BT,MATCH("ab_"&amp;AJ$2,データシート1!$A$1:$BT$1,0),0)</f>
        <v>6601</v>
      </c>
      <c r="AK16" s="85">
        <f>VLOOKUP(年度マスタ!$K$4&amp;"_"&amp;$AG16,データシート1!$A:$BT,MATCH("ab_"&amp;AK$2,データシート1!$A$1:$BT$1,0),0)</f>
        <v>2105768</v>
      </c>
      <c r="AL16" s="85">
        <f>VLOOKUP(年度マスタ!$K$4&amp;"_"&amp;$AG16,データシート1!$A:$BT,MATCH("ab_"&amp;AL$2,データシート1!$A$1:$BT$1,0),0)</f>
        <v>3306139</v>
      </c>
      <c r="AM16" s="85">
        <f>VLOOKUP(年度マスタ!$K$4&amp;"_"&amp;$AG16,データシート1!$A:$BT,MATCH("ab_"&amp;AM$2,データシート1!$A$1:$BT$1,0),0)</f>
        <v>3322883</v>
      </c>
      <c r="AN16" s="85">
        <f>VLOOKUP(年度マスタ!$K$4&amp;"_"&amp;$AG16,データシート1!$A:$BT,MATCH("ab_"&amp;AN$2,データシート1!$A$1:$BT$1,0),0)</f>
        <v>705702</v>
      </c>
      <c r="AO16" s="85">
        <f>VLOOKUP(年度マスタ!$K$4&amp;"_"&amp;$AG16,データシート1!$A:$BT,MATCH("ab_"&amp;AO$2,データシート1!$A$1:$BT$1,0),0)</f>
        <v>7377288</v>
      </c>
      <c r="AP16" s="85">
        <f>VLOOKUP(年度マスタ!$K$4&amp;"_"&amp;$AG16,データシート1!$A:$BT,MATCH("ab_"&amp;AP$2,データシート1!$A$1:$BT$1,0),0)</f>
        <v>0</v>
      </c>
      <c r="AQ16" s="964">
        <f>VLOOKUP(年度マスタ!$K$4&amp;"_"&amp;$AG16,データシート1!$A:$BT,MATCH("ab_"&amp;AQ$2,データシート1!$A$1:$BT$1,0),0)</f>
        <v>826.53218260538245</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137581.65040000001</v>
      </c>
      <c r="AI17" s="161">
        <f>VLOOKUP(年度マスタ!$K$4&amp;"_"&amp;$AG17,データシート1!$A:$BT,MATCH("ab_"&amp;AI$2,データシート1!$A$1:$BT$1,0),0)</f>
        <v>171191</v>
      </c>
      <c r="AJ17" s="161">
        <f>VLOOKUP(年度マスタ!$K$4&amp;"_"&amp;$AG17,データシート1!$A:$BT,MATCH("ab_"&amp;AJ$2,データシート1!$A$1:$BT$1,0),0)</f>
        <v>6601</v>
      </c>
      <c r="AK17" s="161">
        <f>VLOOKUP(年度マスタ!$K$4&amp;"_"&amp;$AG17,データシート1!$A:$BT,MATCH("ab_"&amp;AK$2,データシート1!$A$1:$BT$1,0),0)</f>
        <v>2105768</v>
      </c>
      <c r="AL17" s="161">
        <f>VLOOKUP(年度マスタ!$K$4&amp;"_"&amp;$AG17,データシート1!$A:$BT,MATCH("ab_"&amp;AL$2,データシート1!$A$1:$BT$1,0),0)</f>
        <v>3353979</v>
      </c>
      <c r="AM17" s="161">
        <f>VLOOKUP(年度マスタ!$K$4&amp;"_"&amp;$AG17,データシート1!$A:$BT,MATCH("ab_"&amp;AM$2,データシート1!$A$1:$BT$1,0),0)</f>
        <v>3328397</v>
      </c>
      <c r="AN17" s="161">
        <f>VLOOKUP(年度マスタ!$K$4&amp;"_"&amp;$AG17,データシート1!$A:$BT,MATCH("ab_"&amp;AN$2,データシート1!$A$1:$BT$1,0),0)</f>
        <v>701453</v>
      </c>
      <c r="AO17" s="161">
        <f>VLOOKUP(年度マスタ!$K$4&amp;"_"&amp;$AG17,データシート1!$A:$BT,MATCH("ab_"&amp;AO$2,データシート1!$A$1:$BT$1,0),0)</f>
        <v>7390054</v>
      </c>
      <c r="AP17" s="161">
        <f>VLOOKUP(年度マスタ!$K$4&amp;"_"&amp;$AG17,データシート1!$A:$BT,MATCH("ab_"&amp;AP$2,データシート1!$A$1:$BT$1,0),0)</f>
        <v>0</v>
      </c>
      <c r="AQ17" s="965">
        <f>VLOOKUP(年度マスタ!$K$4&amp;"_"&amp;$AG17,データシート1!$A:$BT,MATCH("ab_"&amp;AQ$2,データシート1!$A$1:$BT$1,0),0)</f>
        <v>831.1626643389759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128629.5721</v>
      </c>
      <c r="AI18" s="85">
        <f>VLOOKUP(年度マスタ!$K$4&amp;"_"&amp;$AG18,データシート1!$A:$BT,MATCH("ab_"&amp;AI$2,データシート1!$A$1:$BT$1,0),0)</f>
        <v>167767</v>
      </c>
      <c r="AJ18" s="85">
        <f>VLOOKUP(年度マスタ!$K$4&amp;"_"&amp;$AG18,データシート1!$A:$BT,MATCH("ab_"&amp;AJ$2,データシート1!$A$1:$BT$1,0),0)</f>
        <v>7515</v>
      </c>
      <c r="AK18" s="85">
        <f>VLOOKUP(年度マスタ!$K$4&amp;"_"&amp;$AG18,データシート1!$A:$BT,MATCH("ab_"&amp;AK$2,データシート1!$A$1:$BT$1,0),0)</f>
        <v>2160841</v>
      </c>
      <c r="AL18" s="85">
        <f>VLOOKUP(年度マスタ!$K$4&amp;"_"&amp;$AG18,データシート1!$A:$BT,MATCH("ab_"&amp;AL$2,データシート1!$A$1:$BT$1,0),0)</f>
        <v>3397969</v>
      </c>
      <c r="AM18" s="85">
        <f>VLOOKUP(年度マスタ!$K$4&amp;"_"&amp;$AG18,データシート1!$A:$BT,MATCH("ab_"&amp;AM$2,データシート1!$A$1:$BT$1,0),0)</f>
        <v>3341312</v>
      </c>
      <c r="AN18" s="85">
        <f>VLOOKUP(年度マスタ!$K$4&amp;"_"&amp;$AG18,データシート1!$A:$BT,MATCH("ab_"&amp;AN$2,データシート1!$A$1:$BT$1,0),0)</f>
        <v>707165</v>
      </c>
      <c r="AO18" s="85">
        <f>VLOOKUP(年度マスタ!$K$4&amp;"_"&amp;$AG18,データシート1!$A:$BT,MATCH("ab_"&amp;AO$2,データシート1!$A$1:$BT$1,0),0)</f>
        <v>7393849</v>
      </c>
      <c r="AP18" s="85">
        <f>VLOOKUP(年度マスタ!$K$4&amp;"_"&amp;$AG18,データシート1!$A:$BT,MATCH("ab_"&amp;AP$2,データシート1!$A$1:$BT$1,0),0)</f>
        <v>0</v>
      </c>
      <c r="AQ18" s="964">
        <f>VLOOKUP(年度マスタ!$K$4&amp;"_"&amp;$AG18,データシート1!$A:$BT,MATCH("ab_"&amp;AQ$2,データシート1!$A$1:$BT$1,0),0)</f>
        <v>828.55727888091781</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142540.0238</v>
      </c>
      <c r="AI19" s="85">
        <f>VLOOKUP(年度マスタ!$K$4&amp;"_"&amp;$AG19,データシート1!$A:$BT,MATCH("ab_"&amp;AI$2,データシート1!$A$1:$BT$1,0),0)</f>
        <v>167767</v>
      </c>
      <c r="AJ19" s="85">
        <f>VLOOKUP(年度マスタ!$K$4&amp;"_"&amp;$AG19,データシート1!$A:$BT,MATCH("ab_"&amp;AJ$2,データシート1!$A$1:$BT$1,0),0)</f>
        <v>7515</v>
      </c>
      <c r="AK19" s="85">
        <f>VLOOKUP(年度マスタ!$K$4&amp;"_"&amp;$AG19,データシート1!$A:$BT,MATCH("ab_"&amp;AK$2,データシート1!$A$1:$BT$1,0),0)</f>
        <v>2160841</v>
      </c>
      <c r="AL19" s="85">
        <f>VLOOKUP(年度マスタ!$K$4&amp;"_"&amp;$AG19,データシート1!$A:$BT,MATCH("ab_"&amp;AL$2,データシート1!$A$1:$BT$1,0),0)</f>
        <v>3431677</v>
      </c>
      <c r="AM19" s="85">
        <f>VLOOKUP(年度マスタ!$K$4&amp;"_"&amp;$AG19,データシート1!$A:$BT,MATCH("ab_"&amp;AM$2,データシート1!$A$1:$BT$1,0),0)</f>
        <v>3352121</v>
      </c>
      <c r="AN19" s="85">
        <f>VLOOKUP(年度マスタ!$K$4&amp;"_"&amp;$AG19,データシート1!$A:$BT,MATCH("ab_"&amp;AN$2,データシート1!$A$1:$BT$1,0),0)</f>
        <v>711929</v>
      </c>
      <c r="AO19" s="85">
        <f>VLOOKUP(年度マスタ!$K$4&amp;"_"&amp;$AG19,データシート1!$A:$BT,MATCH("ab_"&amp;AO$2,データシート1!$A$1:$BT$1,0),0)</f>
        <v>7385848</v>
      </c>
      <c r="AP19" s="85">
        <f>VLOOKUP(年度マスタ!$K$4&amp;"_"&amp;$AG19,データシート1!$A:$BT,MATCH("ab_"&amp;AP$2,データシート1!$A$1:$BT$1,0),0)</f>
        <v>0</v>
      </c>
      <c r="AQ19" s="964">
        <f>VLOOKUP(年度マスタ!$K$4&amp;"_"&amp;$AG19,データシート1!$A:$BT,MATCH("ab_"&amp;AQ$2,データシート1!$A$1:$BT$1,0),0)</f>
        <v>826.38992055120491</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147997.8805</v>
      </c>
      <c r="AI20" s="85">
        <f>VLOOKUP(年度マスタ!$K$4&amp;"_"&amp;$AG20,データシート1!$A:$BT,MATCH("ab_"&amp;AI$2,データシート1!$A$1:$BT$1,0),0)</f>
        <v>167767</v>
      </c>
      <c r="AJ20" s="85">
        <f>VLOOKUP(年度マスタ!$K$4&amp;"_"&amp;$AG20,データシート1!$A:$BT,MATCH("ab_"&amp;AJ$2,データシート1!$A$1:$BT$1,0),0)</f>
        <v>7515</v>
      </c>
      <c r="AK20" s="85">
        <f>VLOOKUP(年度マスタ!$K$4&amp;"_"&amp;$AG20,データシート1!$A:$BT,MATCH("ab_"&amp;AK$2,データシート1!$A$1:$BT$1,0),0)</f>
        <v>2160841</v>
      </c>
      <c r="AL20" s="85">
        <f>VLOOKUP(年度マスタ!$K$4&amp;"_"&amp;$AG20,データシート1!$A:$BT,MATCH("ab_"&amp;AL$2,データシート1!$A$1:$BT$1,0),0)</f>
        <v>3470089</v>
      </c>
      <c r="AM20" s="85">
        <f>VLOOKUP(年度マスタ!$K$4&amp;"_"&amp;$AG20,データシート1!$A:$BT,MATCH("ab_"&amp;AM$2,データシート1!$A$1:$BT$1,0),0)</f>
        <v>3363728</v>
      </c>
      <c r="AN20" s="85">
        <f>VLOOKUP(年度マスタ!$K$4&amp;"_"&amp;$AG20,データシート1!$A:$BT,MATCH("ab_"&amp;AN$2,データシート1!$A$1:$BT$1,0),0)</f>
        <v>720371</v>
      </c>
      <c r="AO20" s="85">
        <f>VLOOKUP(年度マスタ!$K$4&amp;"_"&amp;$AG20,データシート1!$A:$BT,MATCH("ab_"&amp;AO$2,データシート1!$A$1:$BT$1,0),0)</f>
        <v>7381035</v>
      </c>
      <c r="AP20" s="85">
        <f>VLOOKUP(年度マスタ!$K$4&amp;"_"&amp;$AG20,データシート1!$A:$BT,MATCH("ab_"&amp;AP$2,データシート1!$A$1:$BT$1,0),0)</f>
        <v>0</v>
      </c>
      <c r="AQ20" s="964">
        <f>VLOOKUP(年度マスタ!$K$4&amp;"_"&amp;$AG20,データシート1!$A:$BT,MATCH("ab_"&amp;AQ$2,データシート1!$A$1:$BT$1,0),0)</f>
        <v>810.72879639389134</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埼玉県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7828.2060000000001</v>
      </c>
      <c r="BE13" s="77" t="str">
        <f>年度マスタ!K4</f>
        <v>11</v>
      </c>
      <c r="BF13" s="77" t="str">
        <f>年度マスタ!K4</f>
        <v>11</v>
      </c>
      <c r="BG13" s="77" t="str">
        <f>年度マスタ!K4</f>
        <v>11</v>
      </c>
      <c r="BH13" s="291" t="s">
        <v>196</v>
      </c>
      <c r="BI13" s="291" t="s">
        <v>196</v>
      </c>
      <c r="BJ13" s="291" t="s">
        <v>196</v>
      </c>
      <c r="BK13" s="291" t="str">
        <f>年度マスタ!K4</f>
        <v>11</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7798.8710000000001</v>
      </c>
      <c r="AY14" s="77"/>
      <c r="BE14" s="77" t="str">
        <f>AP2</f>
        <v>埼玉県</v>
      </c>
      <c r="BF14" s="77" t="str">
        <f>AP2</f>
        <v>埼玉県</v>
      </c>
      <c r="BG14" s="77" t="str">
        <f>AP2</f>
        <v>埼玉県</v>
      </c>
      <c r="BH14" s="77" t="s">
        <v>206</v>
      </c>
      <c r="BI14" s="77" t="s">
        <v>206</v>
      </c>
      <c r="BJ14" s="77" t="s">
        <v>206</v>
      </c>
      <c r="BK14" s="77" t="str">
        <f>AP2</f>
        <v>埼玉県</v>
      </c>
    </row>
    <row r="15" spans="1:63" ht="15.95" customHeight="1">
      <c r="B15" s="285"/>
      <c r="C15" s="14"/>
      <c r="D15" s="14"/>
      <c r="E15" s="176"/>
      <c r="F15" s="176"/>
      <c r="G15" s="14"/>
      <c r="W15" s="14"/>
      <c r="X15" s="14"/>
      <c r="Y15" s="14"/>
      <c r="Z15" s="286"/>
      <c r="AB15" s="285"/>
      <c r="AQ15" s="286"/>
      <c r="AV15" s="77" t="s">
        <v>110</v>
      </c>
      <c r="AW15" s="77" t="s">
        <v>110</v>
      </c>
      <c r="AX15" s="175">
        <f t="shared" si="0"/>
        <v>29.335000000000001</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14：パルプ・紙・紙加工品製造業(N=22)</v>
      </c>
      <c r="BE16" s="856">
        <f>VLOOKUP(BE$13&amp;"_"&amp;$AV$8,データシート2!$A:$SI,MATCH($AV$5&amp;"_"&amp;$BA16&amp;$AV$6,データシート2!$A$1:$SI$1,0),0)</f>
        <v>22</v>
      </c>
      <c r="BF16" s="962">
        <f>VLOOKUP(BF$13&amp;"_"&amp;$AW$8,データシート2!$A:$SI,MATCH($AW$5&amp;"_"&amp;$BA16&amp;$AW$6,データシート2!$A$1:$SI$1,0),0)</f>
        <v>600.83199999999999</v>
      </c>
      <c r="BG16" s="962">
        <f>BF16/BE16</f>
        <v>27.310545454545455</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0.46052550922737157</v>
      </c>
    </row>
    <row r="17" spans="2:63" ht="15.95" customHeight="1">
      <c r="B17" s="285"/>
      <c r="D17" s="14"/>
      <c r="E17" s="176"/>
      <c r="F17" s="176"/>
      <c r="G17" s="14"/>
      <c r="O17" s="293"/>
      <c r="P17" s="293"/>
      <c r="Z17" s="286"/>
      <c r="AB17" s="285"/>
      <c r="AQ17" s="286"/>
      <c r="AV17" s="289"/>
      <c r="AW17" s="290" t="s">
        <v>114</v>
      </c>
      <c r="AX17" s="175">
        <f>P26</f>
        <v>2102.8809999999999</v>
      </c>
      <c r="AY17" s="175">
        <f>AX17</f>
        <v>2102.8809999999999</v>
      </c>
      <c r="BA17" s="77">
        <v>16</v>
      </c>
      <c r="BB17" s="77"/>
      <c r="BC17" s="77" t="s">
        <v>277</v>
      </c>
      <c r="BD17" s="77" t="str">
        <f t="shared" ref="BD17:BD51" si="1">BC17&amp;"(N="&amp;BE17&amp;")"</f>
        <v>16：化学工業(N=46)</v>
      </c>
      <c r="BE17" s="856">
        <f>VLOOKUP(BE$13&amp;"_"&amp;$AV$8,データシート2!$A:$SI,MATCH($AV$5&amp;"_"&amp;$BA17&amp;$AV$6,データシート2!$A$1:$SI$1,0),0)</f>
        <v>46</v>
      </c>
      <c r="BF17" s="962">
        <f>VLOOKUP(BF$13&amp;"_"&amp;$AW$8,データシート2!$A:$SI,MATCH($AW$5&amp;"_"&amp;$BA17&amp;$AW$6,データシート2!$A$1:$SI$1,0),0)</f>
        <v>315.315</v>
      </c>
      <c r="BG17" s="962">
        <f t="shared" ref="BG17:BG39" si="2">BF17/BE17</f>
        <v>6.8546739130434782</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0.1184863809723614</v>
      </c>
    </row>
    <row r="18" spans="2:63" ht="15.95" customHeight="1">
      <c r="B18" s="285"/>
      <c r="C18" s="270"/>
      <c r="D18" s="14"/>
      <c r="E18" s="176"/>
      <c r="F18" s="176"/>
      <c r="G18" s="14"/>
      <c r="H18" s="14"/>
      <c r="I18" s="14"/>
      <c r="N18" s="22"/>
      <c r="Z18" s="286"/>
      <c r="AB18" s="285"/>
      <c r="AD18" s="14"/>
      <c r="AQ18" s="286"/>
      <c r="AV18" s="289"/>
      <c r="AW18" s="290" t="s">
        <v>278</v>
      </c>
      <c r="AX18" s="175">
        <f t="shared" si="0"/>
        <v>10.403</v>
      </c>
      <c r="AY18" s="175">
        <f>AX18</f>
        <v>10.403</v>
      </c>
      <c r="BA18" s="77">
        <v>17</v>
      </c>
      <c r="BB18" s="77"/>
      <c r="BC18" s="77" t="s">
        <v>279</v>
      </c>
      <c r="BD18" s="77" t="str">
        <f t="shared" si="1"/>
        <v>17：石油製品・石炭製品製造業(N=9)</v>
      </c>
      <c r="BE18" s="856">
        <f>VLOOKUP(BE$13&amp;"_"&amp;$AV$8,データシート2!$A:$SI,MATCH($AV$5&amp;"_"&amp;$BA18&amp;$AV$6,データシート2!$A$1:$SI$1,0),0)</f>
        <v>9</v>
      </c>
      <c r="BF18" s="962">
        <f>VLOOKUP(BF$13&amp;"_"&amp;$AW$8,データシート2!$A:$SI,MATCH($AW$5&amp;"_"&amp;$BA18&amp;$AW$6,データシート2!$A$1:$SI$1,0),0)</f>
        <v>41.015000000000001</v>
      </c>
      <c r="BG18" s="962">
        <f t="shared" si="2"/>
        <v>4.5572222222222223</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0.65242409132284906</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21：窯業・土石製品製造業(N=15)</v>
      </c>
      <c r="BE19" s="856">
        <f>VLOOKUP(BE$13&amp;"_"&amp;$AV$8,データシート2!$A:$SI,MATCH($AV$5&amp;"_"&amp;$BA19&amp;$AV$6,データシート2!$A$1:$SI$1,0),0)</f>
        <v>15</v>
      </c>
      <c r="BF19" s="962">
        <f>VLOOKUP(BF$13&amp;"_"&amp;$AW$8,データシート2!$A:$SI,MATCH($AW$5&amp;"_"&amp;$BA19&amp;$AW$6,データシート2!$A$1:$SI$1,0),0)</f>
        <v>3731.9110000000001</v>
      </c>
      <c r="BG19" s="962">
        <f t="shared" si="2"/>
        <v>248.79406666666668</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2.1627962909211726</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22：鉄鋼業(N=17)</v>
      </c>
      <c r="BE20" s="856">
        <f>VLOOKUP(BE$13&amp;"_"&amp;$AV$8,データシート2!$A:$SI,MATCH($AV$5&amp;"_"&amp;$BA20&amp;$AV$6,データシート2!$A$1:$SI$1,0),0)</f>
        <v>17</v>
      </c>
      <c r="BF20" s="962">
        <f>VLOOKUP(BF$13&amp;"_"&amp;$AW$8,データシート2!$A:$SI,MATCH($AW$5&amp;"_"&amp;$BA20&amp;$AW$6,データシート2!$A$1:$SI$1,0),0)</f>
        <v>465.91300000000001</v>
      </c>
      <c r="BG20" s="962">
        <f t="shared" si="2"/>
        <v>27.40664705882353</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7.5702735251568953E-2</v>
      </c>
    </row>
    <row r="21" spans="2:63" ht="15.95" customHeight="1" thickTop="1" thickBot="1">
      <c r="B21" s="296"/>
      <c r="C21" s="420" t="s">
        <v>205</v>
      </c>
      <c r="D21" s="534"/>
      <c r="E21" s="534"/>
      <c r="F21" s="887">
        <f>SUM(F22,F26,F27,F28)</f>
        <v>10035.124</v>
      </c>
      <c r="G21" s="887">
        <f t="shared" ref="G21:O21" si="5">SUM(G22,G26,G27,G28)</f>
        <v>10655.890999999998</v>
      </c>
      <c r="H21" s="887">
        <f t="shared" si="5"/>
        <v>11317.188</v>
      </c>
      <c r="I21" s="887">
        <f t="shared" si="5"/>
        <v>11292.00173</v>
      </c>
      <c r="J21" s="887">
        <f t="shared" si="5"/>
        <v>11020.034</v>
      </c>
      <c r="K21" s="887">
        <f t="shared" si="5"/>
        <v>10653.27197</v>
      </c>
      <c r="L21" s="887">
        <f t="shared" si="5"/>
        <v>10836.270999999999</v>
      </c>
      <c r="M21" s="887">
        <f t="shared" si="5"/>
        <v>10714.966999999999</v>
      </c>
      <c r="N21" s="887">
        <f t="shared" si="5"/>
        <v>10379.811</v>
      </c>
      <c r="O21" s="887">
        <f t="shared" si="5"/>
        <v>9924.5669999999991</v>
      </c>
      <c r="P21" s="888">
        <f>SUM(P22,P26,P27,P28)</f>
        <v>9941.49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9：食料品製造業(N=92)</v>
      </c>
      <c r="BE21" s="856">
        <f>VLOOKUP(BE$13&amp;"_"&amp;$AV$8,データシート2!$A:$SI,MATCH($AV$5&amp;"_"&amp;$BA21&amp;$AV$6,データシート2!$A$1:$SI$1,0),0)</f>
        <v>92</v>
      </c>
      <c r="BF21" s="962">
        <f>VLOOKUP(BF$13&amp;"_"&amp;$AW$8,データシート2!$A:$SI,MATCH($AW$5&amp;"_"&amp;$BA21&amp;$AW$6,データシート2!$A$1:$SI$1,0),0)</f>
        <v>688.77099999999996</v>
      </c>
      <c r="BG21" s="962">
        <f t="shared" si="2"/>
        <v>7.4866413043478257</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0.86598788612353916</v>
      </c>
    </row>
    <row r="22" spans="2:63" ht="15.95" customHeight="1" thickBot="1">
      <c r="B22" s="298"/>
      <c r="C22" s="534"/>
      <c r="D22" s="421" t="s">
        <v>115</v>
      </c>
      <c r="E22" s="422"/>
      <c r="F22" s="889">
        <f>SUM(F23:F25)</f>
        <v>8271.5290000000005</v>
      </c>
      <c r="G22" s="889">
        <f t="shared" ref="G22:P22" si="6">SUM(G23:G25)</f>
        <v>8564.9259999999995</v>
      </c>
      <c r="H22" s="889">
        <f t="shared" si="6"/>
        <v>9209.0540000000001</v>
      </c>
      <c r="I22" s="889">
        <f t="shared" si="6"/>
        <v>9224.0563999999995</v>
      </c>
      <c r="J22" s="889">
        <f t="shared" si="6"/>
        <v>8634.4369999999999</v>
      </c>
      <c r="K22" s="889">
        <f t="shared" si="6"/>
        <v>8684.6562999999987</v>
      </c>
      <c r="L22" s="889">
        <f t="shared" si="6"/>
        <v>8671.98</v>
      </c>
      <c r="M22" s="889">
        <f t="shared" si="6"/>
        <v>8546.9719999999998</v>
      </c>
      <c r="N22" s="889">
        <f t="shared" si="6"/>
        <v>8145.241</v>
      </c>
      <c r="O22" s="889">
        <f t="shared" si="6"/>
        <v>7838.65</v>
      </c>
      <c r="P22" s="890">
        <f t="shared" si="6"/>
        <v>7828.2060000000001</v>
      </c>
      <c r="Z22" s="286"/>
      <c r="AB22" s="285"/>
      <c r="AC22" s="533" t="s">
        <v>287</v>
      </c>
      <c r="AP22" s="17" t="s">
        <v>288</v>
      </c>
      <c r="AQ22" s="286"/>
      <c r="AV22" s="77" t="str">
        <f>AW22</f>
        <v>エネルギー起源CO2</v>
      </c>
      <c r="AW22" s="77" t="str">
        <f>D56</f>
        <v>エネルギー起源CO2</v>
      </c>
      <c r="AX22" s="175">
        <f>P56</f>
        <v>6376.7070000000003</v>
      </c>
      <c r="AY22" s="175">
        <f>AX22</f>
        <v>6376.7070000000003</v>
      </c>
      <c r="BA22" s="77">
        <v>10</v>
      </c>
      <c r="BB22" s="77"/>
      <c r="BC22" s="77" t="s">
        <v>289</v>
      </c>
      <c r="BD22" s="77" t="str">
        <f t="shared" si="1"/>
        <v>10：飲料・たばこ・飼料製造業(N=9)</v>
      </c>
      <c r="BE22" s="856">
        <f>VLOOKUP(BE$13&amp;"_"&amp;$AV$8,データシート2!$A:$SI,MATCH($AV$5&amp;"_"&amp;$BA22&amp;$AV$6,データシート2!$A$1:$SI$1,0),0)</f>
        <v>9</v>
      </c>
      <c r="BF22" s="962">
        <f>VLOOKUP(BF$13&amp;"_"&amp;$AW$8,データシート2!$A:$SI,MATCH($AW$5&amp;"_"&amp;$BA22&amp;$AW$6,データシート2!$A$1:$SI$1,0),0)</f>
        <v>87.765000000000001</v>
      </c>
      <c r="BG22" s="962">
        <f t="shared" si="2"/>
        <v>9.7516666666666669</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0.92212906739089184</v>
      </c>
    </row>
    <row r="23" spans="2:63" ht="15.95" customHeight="1" thickBot="1">
      <c r="B23" s="298"/>
      <c r="C23" s="534"/>
      <c r="D23" s="423"/>
      <c r="E23" s="422" t="s">
        <v>185</v>
      </c>
      <c r="F23" s="891">
        <f>IFERROR(VLOOKUP(年度マスタ!$K$4&amp;"_"&amp;F$20,データシート1!$A:$BU,MATCH("ba_"&amp;$E23,データシート1!$A$1:$BU$1,0),0),0)</f>
        <v>8241.7350000000006</v>
      </c>
      <c r="G23" s="891">
        <f>IFERROR(VLOOKUP(年度マスタ!$K$4&amp;"_"&amp;G$20,データシート1!$A:$BU,MATCH("ba_"&amp;$E23,データシート1!$A$1:$BU$1,0),0),0)</f>
        <v>8532.5409999999993</v>
      </c>
      <c r="H23" s="891">
        <f>IFERROR(VLOOKUP(年度マスタ!$K$4&amp;"_"&amp;H$20,データシート1!$A:$BU,MATCH("ba_"&amp;$E23,データシート1!$A$1:$BU$1,0),0),0)</f>
        <v>9172.7720000000008</v>
      </c>
      <c r="I23" s="891">
        <f>IFERROR(VLOOKUP(年度マスタ!$K$4&amp;"_"&amp;I$20,データシート1!$A:$BU,MATCH("ba_"&amp;$E23,データシート1!$A$1:$BU$1,0),0),0)</f>
        <v>9188.7513999999992</v>
      </c>
      <c r="J23" s="891">
        <f>IFERROR(VLOOKUP(年度マスタ!$K$4&amp;"_"&amp;J$20,データシート1!$A:$BU,MATCH("ba_"&amp;$E23,データシート1!$A$1:$BU$1,0),0),0)</f>
        <v>8603.9930000000004</v>
      </c>
      <c r="K23" s="891">
        <f>IFERROR(VLOOKUP(年度マスタ!$K$4&amp;"_"&amp;K$20,データシート1!$A:$BU,MATCH("ba_"&amp;$E23,データシート1!$A$1:$BU$1,0),0),0)</f>
        <v>8646.2662999999993</v>
      </c>
      <c r="L23" s="891">
        <f>IFERROR(VLOOKUP(年度マスタ!$K$4&amp;"_"&amp;L$20,データシート1!$A:$BU,MATCH("ba_"&amp;$E23,データシート1!$A$1:$BU$1,0),0),0)</f>
        <v>8639.0730000000003</v>
      </c>
      <c r="M23" s="891">
        <f>IFERROR(VLOOKUP(年度マスタ!$K$4&amp;"_"&amp;M$20,データシート1!$A:$BU,MATCH("ba_"&amp;$E23,データシート1!$A$1:$BU$1,0),0),0)</f>
        <v>8513.6010000000006</v>
      </c>
      <c r="N23" s="891">
        <f>IFERROR(VLOOKUP(年度マスタ!$K$4&amp;"_"&amp;N$20,データシート1!$A:$BU,MATCH("ba_"&amp;$E23,データシート1!$A$1:$BU$1,0),0),0)</f>
        <v>8112.8490000000002</v>
      </c>
      <c r="O23" s="891">
        <f>IFERROR(VLOOKUP(年度マスタ!$K$4&amp;"_"&amp;O$20,データシート1!$A:$BU,MATCH("ba_"&amp;$E23,データシート1!$A$1:$BU$1,0),0),0)</f>
        <v>7807.9780000000001</v>
      </c>
      <c r="P23" s="892">
        <f>IFERROR(VLOOKUP(年度マスタ!$K$4&amp;"_"&amp;P$20,データシート1!$A:$BU,MATCH("ba_"&amp;$E23,データシート1!$A$1:$BU$1,0),0),0)</f>
        <v>7798.8710000000001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3419.3379999999997</v>
      </c>
      <c r="AZ23" s="174"/>
      <c r="BA23" s="77">
        <v>11</v>
      </c>
      <c r="BB23" s="77"/>
      <c r="BC23" s="77" t="s">
        <v>2703</v>
      </c>
      <c r="BD23" s="77" t="str">
        <f t="shared" ref="BD23" si="7">BC23&amp;"(N="&amp;BE23&amp;")"</f>
        <v>11：繊維工業(N=4)</v>
      </c>
      <c r="BE23" s="856">
        <f>VLOOKUP(BE$13&amp;"_"&amp;$AV$8,データシート2!$A:$SI,MATCH($AV$5&amp;"_"&amp;$BA23&amp;$AV$6,データシート2!$A$1:$SI$1,0),0)</f>
        <v>4</v>
      </c>
      <c r="BF23" s="962">
        <f>VLOOKUP(BF$13&amp;"_"&amp;$AW$8,データシート2!$A:$SI,MATCH($AW$5&amp;"_"&amp;$BA23&amp;$AW$6,データシート2!$A$1:$SI$1,0),0)</f>
        <v>26.225999999999999</v>
      </c>
      <c r="BG23" s="962">
        <f>BF23/BE23</f>
        <v>6.5564999999999998</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0.33047056051981349</v>
      </c>
    </row>
    <row r="24" spans="2:63" ht="15.95" customHeight="1" thickTop="1" thickBot="1">
      <c r="B24" s="299"/>
      <c r="C24" s="534"/>
      <c r="D24" s="423"/>
      <c r="E24" s="422" t="s">
        <v>195</v>
      </c>
      <c r="F24" s="891">
        <f>IFERROR(VLOOKUP(年度マスタ!$K$4&amp;"_"&amp;F$20,データシート1!$A:$BU,MATCH("ba_"&amp;$E24,データシート1!$A$1:$BU$1,0),0),0)</f>
        <v>29.793999999999997</v>
      </c>
      <c r="G24" s="891">
        <f>IFERROR(VLOOKUP(年度マスタ!$K$4&amp;"_"&amp;G$20,データシート1!$A:$BU,MATCH("ba_"&amp;$E24,データシート1!$A$1:$BU$1,0),0),0)</f>
        <v>32.384999999999998</v>
      </c>
      <c r="H24" s="891">
        <f>IFERROR(VLOOKUP(年度マスタ!$K$4&amp;"_"&amp;H$20,データシート1!$A:$BU,MATCH("ba_"&amp;$E24,データシート1!$A$1:$BU$1,0),0),0)</f>
        <v>36.282000000000004</v>
      </c>
      <c r="I24" s="891">
        <f>IFERROR(VLOOKUP(年度マスタ!$K$4&amp;"_"&amp;I$20,データシート1!$A:$BU,MATCH("ba_"&amp;$E24,データシート1!$A$1:$BU$1,0),0),0)</f>
        <v>35.305</v>
      </c>
      <c r="J24" s="891">
        <f>IFERROR(VLOOKUP(年度マスタ!$K$4&amp;"_"&amp;J$20,データシート1!$A:$BU,MATCH("ba_"&amp;$E24,データシート1!$A$1:$BU$1,0),0),0)</f>
        <v>30.443999999999999</v>
      </c>
      <c r="K24" s="891">
        <f>IFERROR(VLOOKUP(年度マスタ!$K$4&amp;"_"&amp;K$20,データシート1!$A:$BU,MATCH("ba_"&amp;$E24,データシート1!$A$1:$BU$1,0),0),0)</f>
        <v>38.39</v>
      </c>
      <c r="L24" s="891">
        <f>IFERROR(VLOOKUP(年度マスタ!$K$4&amp;"_"&amp;L$20,データシート1!$A:$BU,MATCH("ba_"&amp;$E24,データシート1!$A$1:$BU$1,0),0),0)</f>
        <v>32.906999999999996</v>
      </c>
      <c r="M24" s="891">
        <f>IFERROR(VLOOKUP(年度マスタ!$K$4&amp;"_"&amp;M$20,データシート1!$A:$BU,MATCH("ba_"&amp;$E24,データシート1!$A$1:$BU$1,0),0),0)</f>
        <v>33.371000000000002</v>
      </c>
      <c r="N24" s="891">
        <f>IFERROR(VLOOKUP(年度マスタ!$K$4&amp;"_"&amp;N$20,データシート1!$A:$BU,MATCH("ba_"&amp;$E24,データシート1!$A$1:$BU$1,0),0),0)</f>
        <v>32.391999999999996</v>
      </c>
      <c r="O24" s="891">
        <f>IFERROR(VLOOKUP(年度マスタ!$K$4&amp;"_"&amp;O$20,データシート1!$A:$BU,MATCH("ba_"&amp;$E24,データシート1!$A$1:$BU$1,0),0),0)</f>
        <v>30.672000000000001</v>
      </c>
      <c r="P24" s="892">
        <f>IFERROR(VLOOKUP(年度マスタ!$K$4&amp;"_"&amp;P$20,データシート1!$A:$BU,MATCH("ba_"&amp;$E24,データシート1!$A$1:$BU$1,0),0),0)</f>
        <v>29.335000000000001</v>
      </c>
      <c r="Z24" s="286"/>
      <c r="AB24" s="285"/>
      <c r="AC24" s="1111" t="s">
        <v>291</v>
      </c>
      <c r="AD24" s="1111"/>
      <c r="AE24" s="1112"/>
      <c r="AF24" s="887">
        <f>AF25+AF29</f>
        <v>19483.989653030068</v>
      </c>
      <c r="AG24" s="887">
        <f t="shared" ref="AG24:AP24" si="10">AG25+AG29</f>
        <v>20202.928541588815</v>
      </c>
      <c r="AH24" s="887">
        <f t="shared" si="10"/>
        <v>20197.019279373104</v>
      </c>
      <c r="AI24" s="887">
        <f t="shared" si="10"/>
        <v>19009.466769825736</v>
      </c>
      <c r="AJ24" s="887">
        <f t="shared" si="10"/>
        <v>19114.720854927917</v>
      </c>
      <c r="AK24" s="887">
        <f t="shared" si="10"/>
        <v>17511.316061798963</v>
      </c>
      <c r="AL24" s="887">
        <f t="shared" si="10"/>
        <v>17007.749683549941</v>
      </c>
      <c r="AM24" s="887">
        <f t="shared" si="10"/>
        <v>16745.007044589227</v>
      </c>
      <c r="AN24" s="887">
        <f t="shared" si="10"/>
        <v>15724.202140014115</v>
      </c>
      <c r="AO24" s="887">
        <f>AO25+AO29</f>
        <v>15193.440860250863</v>
      </c>
      <c r="AP24" s="888">
        <f t="shared" si="10"/>
        <v>15887.12272589516</v>
      </c>
      <c r="AQ24" s="286"/>
      <c r="AV24" s="77" t="str">
        <f>AW24</f>
        <v>廃棄物原燃料</v>
      </c>
      <c r="AW24" s="77" t="str">
        <f>E58</f>
        <v>廃棄物原燃料</v>
      </c>
      <c r="AX24" s="300">
        <f t="shared" ref="AX24:AX31" si="11">P58</f>
        <v>562.05999999999995</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9221.1876043538086</v>
      </c>
      <c r="AG25" s="889">
        <f>①CO2排出量の現状把握!AA35</f>
        <v>9593.6002923454143</v>
      </c>
      <c r="AH25" s="889">
        <f>①CO2排出量の現状把握!AB35</f>
        <v>9975.7901564282147</v>
      </c>
      <c r="AI25" s="889">
        <f>①CO2排出量の現状把握!AC35</f>
        <v>9517.6730889855062</v>
      </c>
      <c r="AJ25" s="889">
        <f>①CO2排出量の現状把握!AD35</f>
        <v>9168.1688552360665</v>
      </c>
      <c r="AK25" s="889">
        <f>①CO2排出量の現状把握!AE35</f>
        <v>8806.4450694123188</v>
      </c>
      <c r="AL25" s="889">
        <f>①CO2排出量の現状把握!AF35</f>
        <v>8611.5196352410167</v>
      </c>
      <c r="AM25" s="889">
        <f>①CO2排出量の現状把握!AG35</f>
        <v>8443.8751369656547</v>
      </c>
      <c r="AN25" s="889">
        <f>①CO2排出量の現状把握!AH35</f>
        <v>7864.2503340240228</v>
      </c>
      <c r="AO25" s="889">
        <f>①CO2排出量の現状把握!AI35</f>
        <v>7885.6852513838503</v>
      </c>
      <c r="AP25" s="890">
        <f>①CO2排出量の現状把握!AJ35</f>
        <v>7603.6172027411958</v>
      </c>
      <c r="AQ25" s="286"/>
      <c r="AV25" s="77" t="str">
        <f>AW25</f>
        <v>廃棄物原燃料以外</v>
      </c>
      <c r="AW25" s="77" t="str">
        <f>E59</f>
        <v>廃棄物原燃料以外</v>
      </c>
      <c r="AX25" s="300">
        <f t="shared" si="11"/>
        <v>2857.2779999999998</v>
      </c>
      <c r="AY25" s="77"/>
      <c r="BA25" s="77">
        <v>13</v>
      </c>
      <c r="BB25" s="77"/>
      <c r="BC25" s="77" t="s">
        <v>292</v>
      </c>
      <c r="BD25" s="77" t="str">
        <f t="shared" si="1"/>
        <v>13：家具・装備品製造業(N=1)</v>
      </c>
      <c r="BE25" s="856">
        <f>VLOOKUP(BE$13&amp;"_"&amp;$AV$8,データシート2!$A:$SI,MATCH($AV$5&amp;"_"&amp;$BA25&amp;$AV$6,データシート2!$A$1:$SI$1,0),0)</f>
        <v>1</v>
      </c>
      <c r="BF25" s="962">
        <f>VLOOKUP(BF$13&amp;"_"&amp;$AW$8,データシート2!$A:$SI,MATCH($AW$5&amp;"_"&amp;$BA25&amp;$AW$6,データシート2!$A$1:$SI$1,0),0)</f>
        <v>5.8849999999999998</v>
      </c>
      <c r="BG25" s="962">
        <f t="shared" si="2"/>
        <v>5.8849999999999998</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1.2653079507278835</v>
      </c>
    </row>
    <row r="26" spans="2:63" ht="15.95" customHeight="1" thickBot="1">
      <c r="B26" s="298"/>
      <c r="C26" s="534"/>
      <c r="D26" s="425" t="s">
        <v>200</v>
      </c>
      <c r="E26" s="422"/>
      <c r="F26" s="889">
        <f>IFERROR(VLOOKUP(年度マスタ!$K$4&amp;"_"&amp;F$20,データシート1!$A:$BU,MATCH("ba_"&amp;$D26,データシート1!$A$1:$BU$1,0),0),0)</f>
        <v>1756.7920000000001</v>
      </c>
      <c r="G26" s="889">
        <f>IFERROR(VLOOKUP(年度マスタ!$K$4&amp;"_"&amp;G$20,データシート1!$A:$BU,MATCH("ba_"&amp;$D26,データシート1!$A$1:$BU$1,0),0),0)</f>
        <v>2085.2629999999999</v>
      </c>
      <c r="H26" s="889">
        <f>IFERROR(VLOOKUP(年度マスタ!$K$4&amp;"_"&amp;H$20,データシート1!$A:$BU,MATCH("ba_"&amp;$D26,データシート1!$A$1:$BU$1,0),0),0)</f>
        <v>2101.9929999999999</v>
      </c>
      <c r="I26" s="889">
        <f>IFERROR(VLOOKUP(年度マスタ!$K$4&amp;"_"&amp;I$20,データシート1!$A:$BU,MATCH("ba_"&amp;$D26,データシート1!$A$1:$BU$1,0),0),0)</f>
        <v>2062.0493299999998</v>
      </c>
      <c r="J26" s="889">
        <f>IFERROR(VLOOKUP(年度マスタ!$K$4&amp;"_"&amp;J$20,データシート1!$A:$BU,MATCH("ba_"&amp;$D26,データシート1!$A$1:$BU$1,0),0),0)</f>
        <v>2382.1280000000002</v>
      </c>
      <c r="K26" s="889">
        <f>IFERROR(VLOOKUP(年度マスタ!$K$4&amp;"_"&amp;K$20,データシート1!$A:$BU,MATCH("ba_"&amp;$D26,データシート1!$A$1:$BU$1,0),0),0)</f>
        <v>1963.35367</v>
      </c>
      <c r="L26" s="889">
        <f>IFERROR(VLOOKUP(年度マスタ!$K$4&amp;"_"&amp;L$20,データシート1!$A:$BU,MATCH("ba_"&amp;$D26,データシート1!$A$1:$BU$1,0),0),0)</f>
        <v>2158.6210000000001</v>
      </c>
      <c r="M26" s="889">
        <f>IFERROR(VLOOKUP(年度マスタ!$K$4&amp;"_"&amp;M$20,データシート1!$A:$BU,MATCH("ba_"&amp;$D26,データシート1!$A$1:$BU$1,0),0),0)</f>
        <v>2161.201</v>
      </c>
      <c r="N26" s="889">
        <f>IFERROR(VLOOKUP(年度マスタ!$K$4&amp;"_"&amp;N$20,データシート1!$A:$BU,MATCH("ba_"&amp;$D26,データシート1!$A$1:$BU$1,0),0),0)</f>
        <v>2229.5450000000001</v>
      </c>
      <c r="O26" s="889">
        <f>IFERROR(VLOOKUP(年度マスタ!$K$4&amp;"_"&amp;O$20,データシート1!$A:$BU,MATCH("ba_"&amp;$D26,データシート1!$A$1:$BU$1,0),0),0)</f>
        <v>2081.4859999999999</v>
      </c>
      <c r="P26" s="890">
        <f>IFERROR(VLOOKUP(年度マスタ!$K$4&amp;"_"&amp;P$20,データシート1!$A:$BU,MATCH("ba_"&amp;$D26,データシート1!$A$1:$BU$1,0),0),0)</f>
        <v>2102.8809999999999</v>
      </c>
      <c r="Z26" s="286"/>
      <c r="AB26" s="285"/>
      <c r="AC26" s="534"/>
      <c r="AD26" s="423"/>
      <c r="AE26" s="422" t="s">
        <v>185</v>
      </c>
      <c r="AF26" s="891">
        <f>①CO2排出量の現状把握!Z36</f>
        <v>8508.6589356469467</v>
      </c>
      <c r="AG26" s="891">
        <f>①CO2排出量の現状把握!AA36</f>
        <v>8894.6298561235726</v>
      </c>
      <c r="AH26" s="891">
        <f>①CO2排出量の現状把握!AB36</f>
        <v>9333.5309826931498</v>
      </c>
      <c r="AI26" s="891">
        <f>①CO2排出量の現状把握!AC36</f>
        <v>8828.8863434586292</v>
      </c>
      <c r="AJ26" s="891">
        <f>①CO2排出量の現状把握!AD36</f>
        <v>8466.6015045576514</v>
      </c>
      <c r="AK26" s="891">
        <f>①CO2排出量の現状把握!AE36</f>
        <v>8049.2358477603402</v>
      </c>
      <c r="AL26" s="891">
        <f>①CO2排出量の現状把握!AF36</f>
        <v>7886.625366154517</v>
      </c>
      <c r="AM26" s="891">
        <f>①CO2排出量の現状把握!AG36</f>
        <v>7763.441628295649</v>
      </c>
      <c r="AN26" s="891">
        <f>①CO2排出量の現状把握!AH36</f>
        <v>7224.1333506739102</v>
      </c>
      <c r="AO26" s="891">
        <f>①CO2排出量の現状把握!AI36</f>
        <v>7184.7711934055123</v>
      </c>
      <c r="AP26" s="892">
        <f>①CO2排出量の現状把握!AJ36</f>
        <v>6891.7654063844375</v>
      </c>
      <c r="AQ26" s="286"/>
      <c r="AV26" s="77" t="str">
        <f>AW26</f>
        <v>CH4</v>
      </c>
      <c r="AW26" s="77" t="str">
        <f t="shared" ref="AW26:AW31" si="12">D60</f>
        <v>CH4</v>
      </c>
      <c r="AX26" s="300">
        <f t="shared" si="11"/>
        <v>18.050999999999998</v>
      </c>
      <c r="AY26" s="300">
        <f>AX26</f>
        <v>18.050999999999998</v>
      </c>
      <c r="BA26" s="77">
        <v>15</v>
      </c>
      <c r="BB26" s="77"/>
      <c r="BC26" s="77" t="s">
        <v>293</v>
      </c>
      <c r="BD26" s="77" t="str">
        <f t="shared" si="1"/>
        <v>15：印刷・同関連業(N=43)</v>
      </c>
      <c r="BE26" s="856">
        <f>VLOOKUP(BE$13&amp;"_"&amp;$AV$8,データシート2!$A:$SI,MATCH($AV$5&amp;"_"&amp;$BA26&amp;$AV$6,データシート2!$A$1:$SI$1,0),0)</f>
        <v>43</v>
      </c>
      <c r="BF26" s="962">
        <f>VLOOKUP(BF$13&amp;"_"&amp;$AW$8,データシート2!$A:$SI,MATCH($AW$5&amp;"_"&amp;$BA26&amp;$AW$6,データシート2!$A$1:$SI$1,0),0)</f>
        <v>380.09399999999999</v>
      </c>
      <c r="BG26" s="962">
        <f t="shared" si="2"/>
        <v>8.8393953488372095</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1.1829146378531052</v>
      </c>
    </row>
    <row r="27" spans="2:63" ht="15.95" customHeight="1" thickBot="1">
      <c r="B27" s="298"/>
      <c r="C27" s="534"/>
      <c r="D27" s="425" t="s">
        <v>295</v>
      </c>
      <c r="E27" s="422"/>
      <c r="F27" s="889">
        <f>IFERROR(VLOOKUP(年度マスタ!$K$4&amp;"_"&amp;F$20,データシート1!$A:$BU,MATCH("ba_"&amp;$D27,データシート1!$A$1:$BU$1,0),0),0)</f>
        <v>6.8029999999999999</v>
      </c>
      <c r="G27" s="889">
        <f>IFERROR(VLOOKUP(年度マスタ!$K$4&amp;"_"&amp;G$20,データシート1!$A:$BU,MATCH("ba_"&amp;$D27,データシート1!$A$1:$BU$1,0),0),0)</f>
        <v>5.702</v>
      </c>
      <c r="H27" s="889">
        <f>IFERROR(VLOOKUP(年度マスタ!$K$4&amp;"_"&amp;H$20,データシート1!$A:$BU,MATCH("ba_"&amp;$D27,データシート1!$A$1:$BU$1,0),0),0)</f>
        <v>6.141</v>
      </c>
      <c r="I27" s="889">
        <f>IFERROR(VLOOKUP(年度マスタ!$K$4&amp;"_"&amp;I$20,データシート1!$A:$BU,MATCH("ba_"&amp;$D27,データシート1!$A$1:$BU$1,0),0),0)</f>
        <v>5.8959999999999999</v>
      </c>
      <c r="J27" s="889">
        <f>IFERROR(VLOOKUP(年度マスタ!$K$4&amp;"_"&amp;J$20,データシート1!$A:$BU,MATCH("ba_"&amp;$D27,データシート1!$A$1:$BU$1,0),0),0)</f>
        <v>3.4689999999999999</v>
      </c>
      <c r="K27" s="889">
        <f>IFERROR(VLOOKUP(年度マスタ!$K$4&amp;"_"&amp;K$20,データシート1!$A:$BU,MATCH("ba_"&amp;$D27,データシート1!$A$1:$BU$1,0),0),0)</f>
        <v>5.2619999999999996</v>
      </c>
      <c r="L27" s="889">
        <f>IFERROR(VLOOKUP(年度マスタ!$K$4&amp;"_"&amp;L$20,データシート1!$A:$BU,MATCH("ba_"&amp;$D27,データシート1!$A$1:$BU$1,0),0),0)</f>
        <v>5.67</v>
      </c>
      <c r="M27" s="889">
        <f>IFERROR(VLOOKUP(年度マスタ!$K$4&amp;"_"&amp;M$20,データシート1!$A:$BU,MATCH("ba_"&amp;$D27,データシート1!$A$1:$BU$1,0),0),0)</f>
        <v>6.7939999999999996</v>
      </c>
      <c r="N27" s="889">
        <f>IFERROR(VLOOKUP(年度マスタ!$K$4&amp;"_"&amp;N$20,データシート1!$A:$BU,MATCH("ba_"&amp;$D27,データシート1!$A$1:$BU$1,0),0),0)</f>
        <v>5.0250000000000004</v>
      </c>
      <c r="O27" s="889">
        <f>IFERROR(VLOOKUP(年度マスタ!$K$4&amp;"_"&amp;O$20,データシート1!$A:$BU,MATCH("ba_"&amp;$D27,データシート1!$A$1:$BU$1,0),0),0)</f>
        <v>4.431</v>
      </c>
      <c r="P27" s="890">
        <f>IFERROR(VLOOKUP(年度マスタ!$K$4&amp;"_"&amp;P$20,データシート1!$A:$BU,MATCH("ba_"&amp;$D27,データシート1!$A$1:$BU$1,0),0),0)</f>
        <v>10.403</v>
      </c>
      <c r="Z27" s="286"/>
      <c r="AB27" s="285"/>
      <c r="AC27" s="534"/>
      <c r="AD27" s="423"/>
      <c r="AE27" s="422" t="s">
        <v>195</v>
      </c>
      <c r="AF27" s="891">
        <f>①CO2排出量の現状把握!Z37</f>
        <v>476.1913419851021</v>
      </c>
      <c r="AG27" s="891">
        <f>①CO2排出量の現状把握!AA37</f>
        <v>464.35055190468807</v>
      </c>
      <c r="AH27" s="891">
        <f>①CO2排出量の現状把握!AB37</f>
        <v>400.29035260823213</v>
      </c>
      <c r="AI27" s="891">
        <f>①CO2排出量の現状把握!AC37</f>
        <v>392.41447888953343</v>
      </c>
      <c r="AJ27" s="891">
        <f>①CO2排出量の現状把握!AD37</f>
        <v>374.80606961467231</v>
      </c>
      <c r="AK27" s="891">
        <f>①CO2排出量の現状把握!AE37</f>
        <v>374.35265637987089</v>
      </c>
      <c r="AL27" s="891">
        <f>①CO2排出量の現状把握!AF37</f>
        <v>389.94703996302491</v>
      </c>
      <c r="AM27" s="891">
        <f>①CO2排出量の現状把握!AG37</f>
        <v>366.64924087254502</v>
      </c>
      <c r="AN27" s="891">
        <f>①CO2排出量の現状把握!AH37</f>
        <v>323.69126111885458</v>
      </c>
      <c r="AO27" s="891">
        <f>①CO2排出量の現状把握!AI37</f>
        <v>347.43976775026857</v>
      </c>
      <c r="AP27" s="892">
        <f>①CO2排出量の現状把握!AJ37</f>
        <v>386.85369224443588</v>
      </c>
      <c r="AQ27" s="286"/>
      <c r="AV27" s="77" t="str">
        <f t="shared" ref="AV27:AV31" si="13">AW27</f>
        <v>N2O</v>
      </c>
      <c r="AW27" s="77" t="str">
        <f t="shared" si="12"/>
        <v>N2O</v>
      </c>
      <c r="AX27" s="300">
        <f t="shared" si="11"/>
        <v>105.71599999999999</v>
      </c>
      <c r="AY27" s="300">
        <f t="shared" ref="AY27:AY31" si="14">AX27</f>
        <v>105.71599999999999</v>
      </c>
      <c r="BA27" s="77">
        <v>18</v>
      </c>
      <c r="BB27" s="77"/>
      <c r="BC27" s="77" t="s">
        <v>294</v>
      </c>
      <c r="BD27" s="77" t="str">
        <f t="shared" si="1"/>
        <v>18：プラスチック製品製造業(N=33)</v>
      </c>
      <c r="BE27" s="856">
        <f>VLOOKUP(BE$13&amp;"_"&amp;$AV$8,データシート2!$A:$SI,MATCH($AV$5&amp;"_"&amp;$BA27&amp;$AV$6,データシート2!$A$1:$SI$1,0),0)</f>
        <v>33</v>
      </c>
      <c r="BF27" s="962">
        <f>VLOOKUP(BF$13&amp;"_"&amp;$AW$8,データシート2!$A:$SI,MATCH($AW$5&amp;"_"&amp;$BA27&amp;$AW$6,データシート2!$A$1:$SI$1,0),0)</f>
        <v>227.36600000000001</v>
      </c>
      <c r="BG27" s="962">
        <f t="shared" si="2"/>
        <v>6.8898787878787884</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0.79439679452875167</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236.3373267217587</v>
      </c>
      <c r="AG28" s="891">
        <f>①CO2排出量の現状把握!AA38</f>
        <v>234.61988431715329</v>
      </c>
      <c r="AH28" s="891">
        <f>①CO2排出量の現状把握!AB38</f>
        <v>241.96882112683369</v>
      </c>
      <c r="AI28" s="891">
        <f>①CO2排出量の現状把握!AC38</f>
        <v>296.37226663734401</v>
      </c>
      <c r="AJ28" s="891">
        <f>①CO2排出量の現状把握!AD38</f>
        <v>326.76128106374199</v>
      </c>
      <c r="AK28" s="891">
        <f>①CO2排出量の現状把握!AE38</f>
        <v>382.85656527210864</v>
      </c>
      <c r="AL28" s="891">
        <f>①CO2排出量の現状把握!AF38</f>
        <v>334.94722912347436</v>
      </c>
      <c r="AM28" s="891">
        <f>①CO2排出量の現状把握!AG38</f>
        <v>313.78426779746087</v>
      </c>
      <c r="AN28" s="891">
        <f>①CO2排出量の現状把握!AH38</f>
        <v>316.42572223125785</v>
      </c>
      <c r="AO28" s="891">
        <f>①CO2排出量の現状把握!AI38</f>
        <v>353.47429022806983</v>
      </c>
      <c r="AP28" s="892">
        <f>①CO2排出量の現状把握!AJ38</f>
        <v>324.99810411232306</v>
      </c>
      <c r="AQ28" s="286"/>
      <c r="AV28" s="77" t="str">
        <f t="shared" si="13"/>
        <v>HFC</v>
      </c>
      <c r="AW28" s="77" t="str">
        <f t="shared" si="12"/>
        <v>HFC</v>
      </c>
      <c r="AX28" s="300">
        <f t="shared" si="11"/>
        <v>6.27</v>
      </c>
      <c r="AY28" s="300">
        <f t="shared" si="14"/>
        <v>6.27</v>
      </c>
      <c r="BA28" s="77">
        <v>19</v>
      </c>
      <c r="BB28" s="77"/>
      <c r="BC28" s="77" t="s">
        <v>296</v>
      </c>
      <c r="BD28" s="77" t="str">
        <f t="shared" si="1"/>
        <v>19：ゴム製品製造業(N=6)</v>
      </c>
      <c r="BE28" s="856">
        <f>VLOOKUP(BE$13&amp;"_"&amp;$AV$8,データシート2!$A:$SI,MATCH($AV$5&amp;"_"&amp;$BA28&amp;$AV$6,データシート2!$A$1:$SI$1,0),0)</f>
        <v>6</v>
      </c>
      <c r="BF28" s="962">
        <f>VLOOKUP(BF$13&amp;"_"&amp;$AW$8,データシート2!$A:$SI,MATCH($AW$5&amp;"_"&amp;$BA28&amp;$AW$6,データシート2!$A$1:$SI$1,0),0)</f>
        <v>31.577000000000002</v>
      </c>
      <c r="BG28" s="962">
        <f t="shared" si="2"/>
        <v>5.2628333333333339</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0.36304605330211076</v>
      </c>
    </row>
    <row r="29" spans="2:63" ht="15.95" customHeight="1">
      <c r="B29" s="298"/>
      <c r="Z29" s="286"/>
      <c r="AB29" s="285"/>
      <c r="AC29" s="534"/>
      <c r="AD29" s="421" t="s">
        <v>200</v>
      </c>
      <c r="AE29" s="426"/>
      <c r="AF29" s="893">
        <f>①CO2排出量の現状把握!Z39</f>
        <v>10262.80204867626</v>
      </c>
      <c r="AG29" s="893">
        <f>①CO2排出量の現状把握!AA39</f>
        <v>10609.328249243399</v>
      </c>
      <c r="AH29" s="893">
        <f>①CO2排出量の現状把握!AB39</f>
        <v>10221.229122944889</v>
      </c>
      <c r="AI29" s="893">
        <f>①CO2排出量の現状把握!AC39</f>
        <v>9491.7936808402301</v>
      </c>
      <c r="AJ29" s="893">
        <f>①CO2排出量の現状把握!AD39</f>
        <v>9946.5519996918483</v>
      </c>
      <c r="AK29" s="893">
        <f>①CO2排出量の現状把握!AE39</f>
        <v>8704.8709923866463</v>
      </c>
      <c r="AL29" s="893">
        <f>①CO2排出量の現状把握!AF39</f>
        <v>8396.2300483089221</v>
      </c>
      <c r="AM29" s="893">
        <f>①CO2排出量の現状把握!AG39</f>
        <v>8301.1319076235723</v>
      </c>
      <c r="AN29" s="893">
        <f>①CO2排出量の現状把握!AH39</f>
        <v>7859.951805990092</v>
      </c>
      <c r="AO29" s="893">
        <f>①CO2排出量の現状把握!AI39</f>
        <v>7307.7556088670135</v>
      </c>
      <c r="AP29" s="894">
        <f>①CO2排出量の現状把握!AJ39</f>
        <v>8283.5055231539645</v>
      </c>
      <c r="AQ29" s="286"/>
      <c r="AV29" s="77" t="str">
        <f t="shared" si="13"/>
        <v>PFC</v>
      </c>
      <c r="AW29" s="77" t="str">
        <f t="shared" si="12"/>
        <v>PFC</v>
      </c>
      <c r="AX29" s="300">
        <f t="shared" si="11"/>
        <v>10.574</v>
      </c>
      <c r="AY29" s="300">
        <f t="shared" si="14"/>
        <v>10.574</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4.8339999999999996</v>
      </c>
      <c r="AY30" s="300">
        <f t="shared" si="14"/>
        <v>4.8339999999999996</v>
      </c>
      <c r="BA30" s="77">
        <v>23</v>
      </c>
      <c r="BB30" s="77"/>
      <c r="BC30" s="77" t="s">
        <v>299</v>
      </c>
      <c r="BD30" s="77" t="str">
        <f t="shared" si="1"/>
        <v>23：非鉄金属製造業(N=19)</v>
      </c>
      <c r="BE30" s="856">
        <f>VLOOKUP(BE$13&amp;"_"&amp;$AV$8,データシート2!$A:$SI,MATCH($AV$5&amp;"_"&amp;$BA30&amp;$AV$6,データシート2!$A$1:$SI$1,0),0)</f>
        <v>19</v>
      </c>
      <c r="BF30" s="962">
        <f>VLOOKUP(BF$13&amp;"_"&amp;$AW$8,データシート2!$A:$SI,MATCH($AW$5&amp;"_"&amp;$BA30&amp;$AW$6,データシート2!$A$1:$SI$1,0),0)</f>
        <v>253.13200000000001</v>
      </c>
      <c r="BG30" s="962">
        <f t="shared" si="2"/>
        <v>13.322736842105263</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0.48803203033542641</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24：金属製品製造業(N=13)</v>
      </c>
      <c r="BE31" s="856">
        <f>VLOOKUP(BE$13&amp;"_"&amp;$AV$8,データシート2!$A:$SI,MATCH($AV$5&amp;"_"&amp;$BA31&amp;$AV$6,データシート2!$A$1:$SI$1,0),0)</f>
        <v>13</v>
      </c>
      <c r="BF31" s="962">
        <f>VLOOKUP(BF$13&amp;"_"&amp;$AW$8,データシート2!$A:$SI,MATCH($AW$5&amp;"_"&amp;$BA31&amp;$AW$6,データシート2!$A$1:$SI$1,0),0)</f>
        <v>107.916</v>
      </c>
      <c r="BG31" s="962">
        <f t="shared" si="2"/>
        <v>8.3012307692307683</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0.98031206918079028</v>
      </c>
    </row>
    <row r="32" spans="2:63" ht="15.95" customHeight="1" thickTop="1" thickBot="1">
      <c r="B32" s="298"/>
      <c r="Z32" s="286"/>
      <c r="AB32" s="285"/>
      <c r="AC32" s="1113" t="s">
        <v>291</v>
      </c>
      <c r="AD32" s="1113"/>
      <c r="AE32" s="1114"/>
      <c r="AF32" s="473">
        <f t="shared" ref="AF32:AP32" si="15">IFERROR(IF(SUM(F23:F26)/AF24&gt;1,1,SUM(F23:F26)/AF24),0)</f>
        <v>0.51469545912227666</v>
      </c>
      <c r="AG32" s="473">
        <f t="shared" si="15"/>
        <v>0.52716065287643876</v>
      </c>
      <c r="AH32" s="473">
        <f t="shared" si="15"/>
        <v>0.5600354608539585</v>
      </c>
      <c r="AI32" s="473">
        <f t="shared" si="15"/>
        <v>0.59370974823527156</v>
      </c>
      <c r="AJ32" s="473">
        <f t="shared" si="15"/>
        <v>0.57633930851571125</v>
      </c>
      <c r="AK32" s="473">
        <f t="shared" si="15"/>
        <v>0.60806451853317267</v>
      </c>
      <c r="AL32" s="473">
        <f t="shared" si="15"/>
        <v>0.63680388067302407</v>
      </c>
      <c r="AM32" s="473">
        <f t="shared" si="15"/>
        <v>0.63948453240335335</v>
      </c>
      <c r="AN32" s="473">
        <f t="shared" si="15"/>
        <v>0.65979729258241948</v>
      </c>
      <c r="AO32" s="473">
        <f t="shared" si="15"/>
        <v>0.65292227687232429</v>
      </c>
      <c r="AP32" s="473">
        <f t="shared" si="15"/>
        <v>0.62510293218877566</v>
      </c>
      <c r="AQ32" s="286"/>
      <c r="BA32" s="77">
        <v>25</v>
      </c>
      <c r="BB32" s="77"/>
      <c r="BC32" s="77" t="s">
        <v>302</v>
      </c>
      <c r="BD32" s="77" t="str">
        <f t="shared" si="1"/>
        <v>25：はん用機械器具製造業(N=4)</v>
      </c>
      <c r="BE32" s="856">
        <f>VLOOKUP(BE$13&amp;"_"&amp;$AV$8,データシート2!$A:$SI,MATCH($AV$5&amp;"_"&amp;$BA32&amp;$AV$6,データシート2!$A$1:$SI$1,0),0)</f>
        <v>4</v>
      </c>
      <c r="BF32" s="962">
        <f>VLOOKUP(BF$13&amp;"_"&amp;$AW$8,データシート2!$A:$SI,MATCH($AW$5&amp;"_"&amp;$BA32&amp;$AW$6,データシート2!$A$1:$SI$1,0),0)</f>
        <v>64.533000000000001</v>
      </c>
      <c r="BG32" s="962">
        <f t="shared" si="2"/>
        <v>16.13325</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1.014809913931974</v>
      </c>
    </row>
    <row r="33" spans="2:63" ht="15.95" customHeight="1" thickBot="1">
      <c r="B33" s="298"/>
      <c r="Z33" s="286"/>
      <c r="AB33" s="285"/>
      <c r="AC33" s="534"/>
      <c r="AD33" s="421" t="s">
        <v>115</v>
      </c>
      <c r="AE33" s="422"/>
      <c r="AF33" s="470">
        <f>IFERROR(IF(F22/AF25&gt;1,1,F22/AF25),0)</f>
        <v>0.89701341680702551</v>
      </c>
      <c r="AG33" s="470">
        <f t="shared" ref="AG33:AP33" si="16">IFERROR(IF(G22/AG25&gt;1,1,G22/AG25),0)</f>
        <v>0.89277494777782451</v>
      </c>
      <c r="AH33" s="470">
        <f t="shared" si="16"/>
        <v>0.92314030824574389</v>
      </c>
      <c r="AI33" s="470">
        <f t="shared" si="16"/>
        <v>0.96915037044870767</v>
      </c>
      <c r="AJ33" s="470">
        <f t="shared" si="16"/>
        <v>0.94178424681486472</v>
      </c>
      <c r="AK33" s="470">
        <f t="shared" si="16"/>
        <v>0.98617049576164029</v>
      </c>
      <c r="AL33" s="470">
        <f t="shared" si="16"/>
        <v>1</v>
      </c>
      <c r="AM33" s="470">
        <f t="shared" si="16"/>
        <v>1</v>
      </c>
      <c r="AN33" s="470">
        <f t="shared" si="16"/>
        <v>1</v>
      </c>
      <c r="AO33" s="470">
        <f t="shared" si="16"/>
        <v>0.99403536282714344</v>
      </c>
      <c r="AP33" s="470">
        <f t="shared" si="16"/>
        <v>1</v>
      </c>
      <c r="AQ33" s="286"/>
      <c r="BA33" s="77">
        <v>26</v>
      </c>
      <c r="BB33" s="77"/>
      <c r="BC33" s="77" t="s">
        <v>303</v>
      </c>
      <c r="BD33" s="77" t="str">
        <f t="shared" si="1"/>
        <v>26：生産用機械器具製造業(N=3)</v>
      </c>
      <c r="BE33" s="856">
        <f>VLOOKUP(BE$13&amp;"_"&amp;$AV$8,データシート2!$A:$SI,MATCH($AV$5&amp;"_"&amp;$BA33&amp;$AV$6,データシート2!$A$1:$SI$1,0),0)</f>
        <v>3</v>
      </c>
      <c r="BF33" s="962">
        <f>VLOOKUP(BF$13&amp;"_"&amp;$AW$8,データシート2!$A:$SI,MATCH($AW$5&amp;"_"&amp;$BA33&amp;$AW$6,データシート2!$A$1:$SI$1,0),0)</f>
        <v>33.848999999999997</v>
      </c>
      <c r="BG33" s="962">
        <f t="shared" si="2"/>
        <v>11.282999999999999</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1.4418500075649028</v>
      </c>
    </row>
    <row r="34" spans="2:63" ht="15.95" customHeight="1" thickBot="1">
      <c r="B34" s="298"/>
      <c r="Z34" s="286"/>
      <c r="AB34" s="285"/>
      <c r="AC34" s="534"/>
      <c r="AD34" s="423"/>
      <c r="AE34" s="422" t="s">
        <v>185</v>
      </c>
      <c r="AF34" s="471">
        <f>IFERROR(IF(F23/AF26&gt;1,1,F23/AF26),0)</f>
        <v>0.96862914148213519</v>
      </c>
      <c r="AG34" s="471">
        <f t="shared" ref="AG34:AP36" si="17">IFERROR(IF(G23/AG26&gt;1,1,G23/AG26),0)</f>
        <v>0.95929129576153294</v>
      </c>
      <c r="AH34" s="471">
        <f t="shared" si="17"/>
        <v>0.98277618802667088</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27：業務用機械器具製造業(N=3)</v>
      </c>
      <c r="BE34" s="856">
        <f>VLOOKUP(BE$13&amp;"_"&amp;$AV$8,データシート2!$A:$SI,MATCH($AV$5&amp;"_"&amp;$BA34&amp;$AV$6,データシート2!$A$1:$SI$1,0),0)</f>
        <v>3</v>
      </c>
      <c r="BF34" s="962">
        <f>VLOOKUP(BF$13&amp;"_"&amp;$AW$8,データシート2!$A:$SI,MATCH($AW$5&amp;"_"&amp;$BA34&amp;$AW$6,データシート2!$A$1:$SI$1,0),0)</f>
        <v>16.114000000000001</v>
      </c>
      <c r="BG34" s="962">
        <f t="shared" si="2"/>
        <v>5.3713333333333333</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0.51765672605783108</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6.2567286242117603E-2</v>
      </c>
      <c r="AG35" s="471">
        <f t="shared" si="17"/>
        <v>6.9742568124797441E-2</v>
      </c>
      <c r="AH35" s="471">
        <f>IFERROR(IF(H24/AH27&gt;1,1,H24/AH27),0)</f>
        <v>9.0639206674834688E-2</v>
      </c>
      <c r="AI35" s="471">
        <f t="shared" si="17"/>
        <v>8.9968647690847642E-2</v>
      </c>
      <c r="AJ35" s="471">
        <f t="shared" si="17"/>
        <v>8.1226005841630658E-2</v>
      </c>
      <c r="AK35" s="471">
        <f t="shared" si="17"/>
        <v>0.10255036085824941</v>
      </c>
      <c r="AL35" s="471">
        <f t="shared" si="17"/>
        <v>8.4388382594519154E-2</v>
      </c>
      <c r="AM35" s="471">
        <f t="shared" si="17"/>
        <v>9.1016143714314851E-2</v>
      </c>
      <c r="AN35" s="471">
        <f t="shared" si="17"/>
        <v>0.10007066575734999</v>
      </c>
      <c r="AO35" s="471">
        <f t="shared" si="17"/>
        <v>8.8280049801455956E-2</v>
      </c>
      <c r="AP35" s="471">
        <f t="shared" si="17"/>
        <v>7.5829701481728393E-2</v>
      </c>
      <c r="AQ35" s="286"/>
      <c r="BA35" s="77">
        <v>28</v>
      </c>
      <c r="BB35" s="77"/>
      <c r="BC35" s="77" t="s">
        <v>305</v>
      </c>
      <c r="BD35" s="77" t="str">
        <f t="shared" si="1"/>
        <v>28：電子部品等製造業(N=11)</v>
      </c>
      <c r="BE35" s="856">
        <f>VLOOKUP(BE$13&amp;"_"&amp;$AV$8,データシート2!$A:$SI,MATCH($AV$5&amp;"_"&amp;$BA35&amp;$AV$6,データシート2!$A$1:$SI$1,0),0)</f>
        <v>11</v>
      </c>
      <c r="BF35" s="962">
        <f>VLOOKUP(BF$13&amp;"_"&amp;$AW$8,データシート2!$A:$SI,MATCH($AW$5&amp;"_"&amp;$BA35&amp;$AW$6,データシート2!$A$1:$SI$1,0),0)</f>
        <v>142.66399999999999</v>
      </c>
      <c r="BG35" s="962">
        <f t="shared" si="2"/>
        <v>12.969454545454544</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0.38179299928740912</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29：電気機械器具製造業(N=14)</v>
      </c>
      <c r="BE36" s="856">
        <f>VLOOKUP(BE$13&amp;"_"&amp;$AV$8,データシート2!$A:$SI,MATCH($AV$5&amp;"_"&amp;$BA36&amp;$AV$6,データシート2!$A$1:$SI$1,0),0)</f>
        <v>14</v>
      </c>
      <c r="BF36" s="962">
        <f>VLOOKUP(BF$13&amp;"_"&amp;$AW$8,データシート2!$A:$SI,MATCH($AW$5&amp;"_"&amp;$BA36&amp;$AW$6,データシート2!$A$1:$SI$1,0),0)</f>
        <v>135.45099999999999</v>
      </c>
      <c r="BG36" s="962">
        <f t="shared" si="2"/>
        <v>9.6750714285714281</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0.79929583934948611</v>
      </c>
    </row>
    <row r="37" spans="2:63" ht="15.95" customHeight="1">
      <c r="B37" s="303"/>
      <c r="C37" s="31"/>
      <c r="Z37" s="286"/>
      <c r="AB37" s="285"/>
      <c r="AC37" s="534"/>
      <c r="AD37" s="421" t="s">
        <v>200</v>
      </c>
      <c r="AE37" s="426"/>
      <c r="AF37" s="472">
        <f>IFERROR(IF(F26/AF29&gt;1,1,F26/AF29),0)</f>
        <v>0.1711805403307568</v>
      </c>
      <c r="AG37" s="472">
        <f t="shared" ref="AG37:AP37" si="20">IFERROR(IF(G26/AG29&gt;1,1,G26/AG29),0)</f>
        <v>0.19654995594548691</v>
      </c>
      <c r="AH37" s="472">
        <f t="shared" si="20"/>
        <v>0.2056497290801739</v>
      </c>
      <c r="AI37" s="472">
        <f t="shared" si="20"/>
        <v>0.21724548587295711</v>
      </c>
      <c r="AJ37" s="472">
        <f t="shared" si="20"/>
        <v>0.23949284134580509</v>
      </c>
      <c r="AK37" s="472">
        <f t="shared" si="20"/>
        <v>0.22554655568326809</v>
      </c>
      <c r="AL37" s="472">
        <f t="shared" si="20"/>
        <v>0.25709407526712136</v>
      </c>
      <c r="AM37" s="472">
        <f t="shared" si="20"/>
        <v>0.26035015755082769</v>
      </c>
      <c r="AN37" s="472">
        <f t="shared" si="20"/>
        <v>0.28365886395141221</v>
      </c>
      <c r="AO37" s="472">
        <f t="shared" si="20"/>
        <v>0.28483245902126048</v>
      </c>
      <c r="AP37" s="472">
        <f t="shared" si="20"/>
        <v>0.25386365640996433</v>
      </c>
      <c r="AQ37" s="286"/>
      <c r="BA37" s="77">
        <v>30</v>
      </c>
      <c r="BB37" s="77"/>
      <c r="BC37" s="77" t="s">
        <v>307</v>
      </c>
      <c r="BD37" s="77" t="str">
        <f t="shared" si="1"/>
        <v>30：情報通信機械器具製造業(N=2)</v>
      </c>
      <c r="BE37" s="856">
        <f>VLOOKUP(BE$13&amp;"_"&amp;$AV$8,データシート2!$A:$SI,MATCH($AV$5&amp;"_"&amp;$BA37&amp;$AV$6,データシート2!$A$1:$SI$1,0),0)</f>
        <v>2</v>
      </c>
      <c r="BF37" s="962">
        <f>VLOOKUP(BF$13&amp;"_"&amp;$AW$8,データシート2!$A:$SI,MATCH($AW$5&amp;"_"&amp;$BA37&amp;$AW$6,データシート2!$A$1:$SI$1,0),0)</f>
        <v>6.77</v>
      </c>
      <c r="BG37" s="962">
        <f t="shared" si="2"/>
        <v>3.3849999999999998</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0.5032757956722449</v>
      </c>
    </row>
    <row r="38" spans="2:63" ht="15.95" customHeight="1">
      <c r="B38" s="303"/>
      <c r="J38" s="14"/>
      <c r="K38" s="14"/>
      <c r="L38" s="14"/>
      <c r="M38" s="14"/>
      <c r="Z38" s="286"/>
      <c r="AB38" s="285"/>
      <c r="AP38" s="431"/>
      <c r="AQ38" s="286"/>
      <c r="BA38" s="77">
        <v>31</v>
      </c>
      <c r="BB38" s="77"/>
      <c r="BC38" s="77" t="s">
        <v>308</v>
      </c>
      <c r="BD38" s="77" t="str">
        <f t="shared" si="1"/>
        <v>31：輸送用機械器具製造業(N=48)</v>
      </c>
      <c r="BE38" s="856">
        <f>VLOOKUP(BE$13&amp;"_"&amp;$AV$8,データシート2!$A:$SI,MATCH($AV$5&amp;"_"&amp;$BA38&amp;$AV$6,データシート2!$A$1:$SI$1,0),0)</f>
        <v>48</v>
      </c>
      <c r="BF38" s="962">
        <f>VLOOKUP(BF$13&amp;"_"&amp;$AW$8,データシート2!$A:$SI,MATCH($AW$5&amp;"_"&amp;$BA38&amp;$AW$6,データシート2!$A$1:$SI$1,0),0)</f>
        <v>380.88600000000002</v>
      </c>
      <c r="BG38" s="962">
        <f t="shared" si="2"/>
        <v>7.9351250000000002</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0.5765577552386475</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32：その他の製造業(N=4)</v>
      </c>
      <c r="BE39" s="856">
        <f>VLOOKUP(BE$13&amp;"_"&amp;$AV$8,データシート2!$A:$SI,MATCH($AV$5&amp;"_"&amp;$BA39&amp;$AV$6,データシート2!$A$1:$SI$1,0),0)</f>
        <v>4</v>
      </c>
      <c r="BF39" s="962">
        <f>VLOOKUP(BF$13&amp;"_"&amp;$AW$8,データシート2!$A:$SI,MATCH($AW$5&amp;"_"&amp;$BA39&amp;$AW$6,データシート2!$A$1:$SI$1,0),0)</f>
        <v>54.886000000000003</v>
      </c>
      <c r="BG39" s="962">
        <f t="shared" si="2"/>
        <v>13.721500000000001</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1.5635209559843983</v>
      </c>
    </row>
    <row r="40" spans="2:63" ht="15.95" customHeight="1">
      <c r="B40" s="285"/>
      <c r="Z40" s="286"/>
      <c r="AB40" s="285"/>
      <c r="AQ40" s="286"/>
      <c r="BA40" s="77" t="s">
        <v>310</v>
      </c>
      <c r="BB40" s="77" t="s">
        <v>190</v>
      </c>
      <c r="BC40" s="17" t="s">
        <v>311</v>
      </c>
      <c r="BD40" s="77" t="str">
        <f t="shared" si="1"/>
        <v>F：電気・ガス・熱供給・水道業(N=18)</v>
      </c>
      <c r="BE40" s="856">
        <f>VLOOKUP(BE$13&amp;"_"&amp;$AV$8,データシート2!$A:$SI,MATCH($AV$5&amp;"_"&amp;$BA40&amp;$AV$6,データシート2!$A$1:$SI$1,0),0)</f>
        <v>18</v>
      </c>
      <c r="BF40" s="962">
        <f>VLOOKUP(BF$13&amp;"_"&amp;$AW$8,データシート2!$A:$SI,MATCH($AW$5&amp;"_"&amp;$BA40&amp;$AW$6,データシート2!$A$1:$SI$1,0),0)</f>
        <v>462.83100000000002</v>
      </c>
      <c r="BG40" s="962">
        <f t="shared" ref="BG40:BG51" si="21">BF40/BE40</f>
        <v>25.712833333333336</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2.6017213404582189</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G：情報通信業(N=17)</v>
      </c>
      <c r="BE41" s="856">
        <f>VLOOKUP(BE$13&amp;"_"&amp;$AV$8,データシート2!$A:$SI,MATCH($AV$5&amp;"_"&amp;$BA41&amp;$AV$6,データシート2!$A$1:$SI$1,0),0)</f>
        <v>17</v>
      </c>
      <c r="BF41" s="962">
        <f>VLOOKUP(BF$13&amp;"_"&amp;$AW$8,データシート2!$A:$SI,MATCH($AW$5&amp;"_"&amp;$BA41&amp;$AW$6,データシート2!$A$1:$SI$1,0),0)</f>
        <v>99.072000000000003</v>
      </c>
      <c r="BG41" s="962">
        <f t="shared" si="21"/>
        <v>5.8277647058823527</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0.68786412317062373</v>
      </c>
    </row>
    <row r="42" spans="2:63" ht="24.6" customHeight="1">
      <c r="B42" s="285"/>
      <c r="Z42" s="286"/>
      <c r="AB42" s="272" t="s">
        <v>316</v>
      </c>
      <c r="BA42" s="77" t="s">
        <v>314</v>
      </c>
      <c r="BB42" s="77"/>
      <c r="BC42" s="77" t="s">
        <v>315</v>
      </c>
      <c r="BD42" s="77" t="str">
        <f t="shared" si="1"/>
        <v>H：運輸業，郵便業(N=10)</v>
      </c>
      <c r="BE42" s="856">
        <f>VLOOKUP(BE$13&amp;"_"&amp;$AV$8,データシート2!$A:$SI,MATCH($AV$5&amp;"_"&amp;$BA42&amp;$AV$6,データシート2!$A$1:$SI$1,0),0)</f>
        <v>10</v>
      </c>
      <c r="BF42" s="962">
        <f>VLOOKUP(BF$13&amp;"_"&amp;$AW$8,データシート2!$A:$SI,MATCH($AW$5&amp;"_"&amp;$BA42&amp;$AW$6,データシート2!$A$1:$SI$1,0),0)</f>
        <v>34.956000000000003</v>
      </c>
      <c r="BG42" s="962">
        <f t="shared" si="21"/>
        <v>3.4956000000000005</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0.52415480828734828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I：卸売業，小売業(N=39)</v>
      </c>
      <c r="BE43" s="856">
        <f>VLOOKUP(BE$13&amp;"_"&amp;$AV$8,データシート2!$A:$SI,MATCH($AV$5&amp;"_"&amp;$BA43&amp;$AV$6,データシート2!$A$1:$SI$1,0),0)</f>
        <v>39</v>
      </c>
      <c r="BF43" s="962">
        <f>VLOOKUP(BF$13&amp;"_"&amp;$AW$8,データシート2!$A:$SI,MATCH($AW$5&amp;"_"&amp;$BA43&amp;$AW$6,データシート2!$A$1:$SI$1,0),0)</f>
        <v>145.24600000000001</v>
      </c>
      <c r="BG43" s="962">
        <f t="shared" si="21"/>
        <v>3.7242564102564106</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0.90389347750180726</v>
      </c>
    </row>
    <row r="44" spans="2:63" ht="15.95" customHeight="1">
      <c r="B44" s="304"/>
      <c r="Z44" s="286"/>
      <c r="AB44" s="285"/>
      <c r="AQ44" s="286"/>
      <c r="BA44" s="77" t="s">
        <v>319</v>
      </c>
      <c r="BB44" s="77"/>
      <c r="BC44" s="77" t="s">
        <v>320</v>
      </c>
      <c r="BD44" s="77" t="str">
        <f t="shared" si="1"/>
        <v>J：金融業，保険業(N=8)</v>
      </c>
      <c r="BE44" s="856">
        <f>VLOOKUP(BE$13&amp;"_"&amp;$AV$8,データシート2!$A:$SI,MATCH($AV$5&amp;"_"&amp;$BA44&amp;$AV$6,データシート2!$A$1:$SI$1,0),0)</f>
        <v>8</v>
      </c>
      <c r="BF44" s="962">
        <f>VLOOKUP(BF$13&amp;"_"&amp;$AW$8,データシート2!$A:$SI,MATCH($AW$5&amp;"_"&amp;$BA44&amp;$AW$6,データシート2!$A$1:$SI$1,0),0)</f>
        <v>37.15</v>
      </c>
      <c r="BG44" s="962">
        <f t="shared" si="21"/>
        <v>4.6437499999999998</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0.95095882567007561</v>
      </c>
    </row>
    <row r="45" spans="2:63" ht="15.95" customHeight="1">
      <c r="B45" s="305"/>
      <c r="Z45" s="286"/>
      <c r="AB45" s="285"/>
      <c r="AQ45" s="286"/>
      <c r="BA45" s="77" t="s">
        <v>321</v>
      </c>
      <c r="BB45" s="77"/>
      <c r="BC45" s="77" t="s">
        <v>322</v>
      </c>
      <c r="BD45" s="77" t="str">
        <f t="shared" si="1"/>
        <v>K：不動産業，物品賃貸業(N=18)</v>
      </c>
      <c r="BE45" s="856">
        <f>VLOOKUP(BE$13&amp;"_"&amp;$AV$8,データシート2!$A:$SI,MATCH($AV$5&amp;"_"&amp;$BA45&amp;$AV$6,データシート2!$A$1:$SI$1,0),0)</f>
        <v>18</v>
      </c>
      <c r="BF45" s="962">
        <f>VLOOKUP(BF$13&amp;"_"&amp;$AW$8,データシート2!$A:$SI,MATCH($AW$5&amp;"_"&amp;$BA45&amp;$AW$6,データシート2!$A$1:$SI$1,0),0)</f>
        <v>77.506</v>
      </c>
      <c r="BG45" s="962">
        <f t="shared" si="21"/>
        <v>4.3058888888888891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0.7983645039107049</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75.33</v>
      </c>
      <c r="BG46" s="962">
        <f t="shared" si="21"/>
        <v>75.33</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6.2442628215169638</v>
      </c>
    </row>
    <row r="47" spans="2:63" ht="15.95" customHeight="1">
      <c r="B47" s="305"/>
      <c r="Z47" s="286"/>
      <c r="AB47" s="285"/>
      <c r="AQ47" s="286"/>
      <c r="BA47" s="77" t="s">
        <v>325</v>
      </c>
      <c r="BB47" s="77"/>
      <c r="BC47" s="77" t="s">
        <v>326</v>
      </c>
      <c r="BD47" s="77" t="str">
        <f t="shared" si="1"/>
        <v>M：宿泊業，飲食サービス業(N=3)</v>
      </c>
      <c r="BE47" s="856">
        <f>VLOOKUP(BE$13&amp;"_"&amp;$AV$8,データシート2!$A:$SI,MATCH($AV$5&amp;"_"&amp;$BA47&amp;$AV$6,データシート2!$A$1:$SI$1,0),0)</f>
        <v>3</v>
      </c>
      <c r="BF47" s="962">
        <f>VLOOKUP(BF$13&amp;"_"&amp;$AW$8,データシート2!$A:$SI,MATCH($AW$5&amp;"_"&amp;$BA47&amp;$AW$6,データシート2!$A$1:$SI$1,0),0)</f>
        <v>10.167</v>
      </c>
      <c r="BG47" s="962">
        <f t="shared" si="21"/>
        <v>3.3889999999999998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0.72220293710740846</v>
      </c>
    </row>
    <row r="48" spans="2:63" ht="15.95" customHeight="1">
      <c r="B48" s="305"/>
      <c r="Z48" s="286"/>
      <c r="AB48" s="285"/>
      <c r="AQ48" s="286"/>
      <c r="BA48" s="77" t="s">
        <v>327</v>
      </c>
      <c r="BB48" s="77"/>
      <c r="BC48" s="77" t="s">
        <v>328</v>
      </c>
      <c r="BD48" s="77" t="str">
        <f t="shared" si="1"/>
        <v>N：生活関連ｻｰﾋﾞｽ業,娯楽業(N=12)</v>
      </c>
      <c r="BE48" s="856">
        <f>VLOOKUP(BE$13&amp;"_"&amp;$AV$8,データシート2!$A:$SI,MATCH($AV$5&amp;"_"&amp;$BA48&amp;$AV$6,データシート2!$A$1:$SI$1,0),0)</f>
        <v>12</v>
      </c>
      <c r="BF48" s="962">
        <f>VLOOKUP(BF$13&amp;"_"&amp;$AW$8,データシート2!$A:$SI,MATCH($AW$5&amp;"_"&amp;$BA48&amp;$AW$6,データシート2!$A$1:$SI$1,0),0)</f>
        <v>58.18</v>
      </c>
      <c r="BG48" s="962">
        <f t="shared" si="21"/>
        <v>4.8483333333333336</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0.97708769608914192</v>
      </c>
    </row>
    <row r="49" spans="2:63" ht="15.95" customHeight="1">
      <c r="B49" s="305"/>
      <c r="Z49" s="286"/>
      <c r="AB49" s="285"/>
      <c r="AQ49" s="286"/>
      <c r="BA49" s="77" t="s">
        <v>329</v>
      </c>
      <c r="BB49" s="77"/>
      <c r="BC49" s="77" t="s">
        <v>330</v>
      </c>
      <c r="BD49" s="77" t="str">
        <f t="shared" si="1"/>
        <v>O：教育，学習支援業(N=15)</v>
      </c>
      <c r="BE49" s="856">
        <f>VLOOKUP(BE$13&amp;"_"&amp;$AV$8,データシート2!$A:$SI,MATCH($AV$5&amp;"_"&amp;$BA49&amp;$AV$6,データシート2!$A$1:$SI$1,0),0)</f>
        <v>15</v>
      </c>
      <c r="BF49" s="962">
        <f>VLOOKUP(BF$13&amp;"_"&amp;$AW$8,データシート2!$A:$SI,MATCH($AW$5&amp;"_"&amp;$BA49&amp;$AW$6,データシート2!$A$1:$SI$1,0),0)</f>
        <v>101.804</v>
      </c>
      <c r="BG49" s="962">
        <f t="shared" si="21"/>
        <v>6.7869333333333337</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0.79474797340018843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P：医療，福祉(N=23)</v>
      </c>
      <c r="BE50" s="856">
        <f>VLOOKUP(BE$13&amp;"_"&amp;$AV$8,データシート2!$A:$SI,MATCH($AV$5&amp;"_"&amp;$BA50&amp;$AV$6,データシート2!$A$1:$SI$1,0),0)</f>
        <v>23</v>
      </c>
      <c r="BF50" s="962">
        <f>VLOOKUP(BF$13&amp;"_"&amp;$AW$8,データシート2!$A:$SI,MATCH($AW$5&amp;"_"&amp;$BA50&amp;$AW$6,データシート2!$A$1:$SI$1,0),0)</f>
        <v>129.30799999999999</v>
      </c>
      <c r="BG50" s="962">
        <f t="shared" si="21"/>
        <v>5.6220869565217386</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1.0141324236907763</v>
      </c>
    </row>
    <row r="51" spans="2:63" ht="15.95" customHeight="1">
      <c r="B51" s="285"/>
      <c r="Z51" s="286"/>
      <c r="AB51" s="285"/>
      <c r="AQ51" s="286"/>
      <c r="BA51" s="77" t="s">
        <v>333</v>
      </c>
      <c r="BB51" s="77"/>
      <c r="BC51" s="77" t="s">
        <v>334</v>
      </c>
      <c r="BD51" s="77" t="str">
        <f t="shared" si="1"/>
        <v>Q：複合サービス事業(N=1)</v>
      </c>
      <c r="BE51" s="856">
        <f>VLOOKUP(BE$13&amp;"_"&amp;$AV$8,データシート2!$A:$SI,MATCH($AV$5&amp;"_"&amp;$BA51&amp;$AV$6,データシート2!$A$1:$SI$1,0),0)</f>
        <v>1</v>
      </c>
      <c r="BF51" s="962">
        <f>VLOOKUP(BF$13&amp;"_"&amp;$AW$8,データシート2!$A:$SI,MATCH($AW$5&amp;"_"&amp;$BA51&amp;$AW$6,データシート2!$A$1:$SI$1,0),0)</f>
        <v>4.1230000000000002</v>
      </c>
      <c r="BG51" s="962">
        <f t="shared" si="21"/>
        <v>4.1230000000000002</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f t="shared" si="23"/>
        <v>0.74462705436156773</v>
      </c>
    </row>
    <row r="52" spans="2:63" ht="15.95" customHeight="1">
      <c r="B52" s="285"/>
      <c r="Z52" s="286"/>
      <c r="AB52" s="285"/>
      <c r="AQ52" s="286"/>
      <c r="BA52" s="77" t="s">
        <v>335</v>
      </c>
      <c r="BB52" s="77"/>
      <c r="BC52" s="17" t="s">
        <v>336</v>
      </c>
      <c r="BD52" s="77" t="str">
        <f t="shared" ref="BD52" si="24">BC52&amp;"(N="&amp;BE52&amp;")"</f>
        <v>R：ｻｰﾋﾞｽ業(他に分類されない)(N=28)</v>
      </c>
      <c r="BE52" s="856">
        <f>VLOOKUP(BE$13&amp;"_"&amp;$AV$8,データシート2!$A:$SI,MATCH($AV$5&amp;"_"&amp;$BA52&amp;$AV$6,データシート2!$A$1:$SI$1,0),0)</f>
        <v>28</v>
      </c>
      <c r="BF52" s="962">
        <f>VLOOKUP(BF$13&amp;"_"&amp;$AW$8,データシート2!$A:$SI,MATCH($AW$5&amp;"_"&amp;$BA52&amp;$AW$6,データシート2!$A$1:$SI$1,0),0)</f>
        <v>809.65700000000004</v>
      </c>
      <c r="BG52" s="962">
        <f t="shared" ref="BG52" si="25">BF52/BE52</f>
        <v>28.916321428571429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1.0842649602660941</v>
      </c>
    </row>
    <row r="53" spans="2:63" ht="15.95" customHeight="1">
      <c r="B53" s="285"/>
      <c r="P53" s="172" t="s">
        <v>102</v>
      </c>
      <c r="Z53" s="286"/>
      <c r="AB53" s="285"/>
      <c r="AQ53" s="286"/>
      <c r="BA53" s="77" t="s">
        <v>337</v>
      </c>
      <c r="BB53" s="77"/>
      <c r="BC53" s="77" t="s">
        <v>338</v>
      </c>
      <c r="BD53" s="77" t="str">
        <f>BC53&amp;"(N="&amp;BE53&amp;")"</f>
        <v>S：公務(N=10)</v>
      </c>
      <c r="BE53" s="856">
        <f>VLOOKUP(BE$13&amp;"_"&amp;$AV$8,データシート2!$A:$SI,MATCH($AV$5&amp;"_"&amp;$BA53&amp;$AV$6,データシート2!$A$1:$SI$1,0),0)</f>
        <v>10</v>
      </c>
      <c r="BF53" s="962">
        <f>VLOOKUP(BF$13&amp;"_"&amp;$AW$8,データシート2!$A:$SI,MATCH($AW$5&amp;"_"&amp;$BA53&amp;$AW$6,データシート2!$A$1:$SI$1,0),0)</f>
        <v>57.551000000000002</v>
      </c>
      <c r="BG53" s="962">
        <f t="shared" ref="BG53:BG63" si="28">BF53/BE53</f>
        <v>5.7551000000000005</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1.2427184502799085</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10035.124</v>
      </c>
      <c r="G55" s="895">
        <f t="shared" ref="G55:P55" si="31">SUM(G56,G57,G60,G61,G62,G63,G64,G65,)</f>
        <v>10655.891</v>
      </c>
      <c r="H55" s="895">
        <f t="shared" si="31"/>
        <v>11317.188</v>
      </c>
      <c r="I55" s="895">
        <f t="shared" si="31"/>
        <v>11292.001729999998</v>
      </c>
      <c r="J55" s="895">
        <f t="shared" si="31"/>
        <v>11020.034000000001</v>
      </c>
      <c r="K55" s="895">
        <f t="shared" si="31"/>
        <v>10653.271970000003</v>
      </c>
      <c r="L55" s="895">
        <f t="shared" si="31"/>
        <v>10836.271000000001</v>
      </c>
      <c r="M55" s="895">
        <f t="shared" si="31"/>
        <v>10714.966999999999</v>
      </c>
      <c r="N55" s="895">
        <f t="shared" si="31"/>
        <v>10379.811</v>
      </c>
      <c r="O55" s="895">
        <f t="shared" si="31"/>
        <v>9924.5670000000009</v>
      </c>
      <c r="P55" s="896">
        <f t="shared" si="31"/>
        <v>9941.4900000000016</v>
      </c>
      <c r="Z55" s="286"/>
      <c r="AB55" s="285"/>
      <c r="AQ55" s="286"/>
      <c r="BA55" s="77" t="s">
        <v>342</v>
      </c>
      <c r="BB55" s="77"/>
      <c r="BC55" s="77" t="s">
        <v>343</v>
      </c>
      <c r="BD55" s="77" t="str">
        <f t="shared" ref="BD55:BD57" si="32">BC55&amp;"(N="&amp;BE55&amp;")"</f>
        <v>発電所・変電所(N=2)</v>
      </c>
      <c r="BE55" s="856">
        <f>BE60+BE61</f>
        <v>2</v>
      </c>
      <c r="BF55" s="962">
        <f>BF60+BF61</f>
        <v>8.1229999999999993</v>
      </c>
      <c r="BG55" s="962">
        <f t="shared" si="28"/>
        <v>4.0614999999999997</v>
      </c>
      <c r="BH55" s="856">
        <f>BH60+BH61</f>
        <v>231</v>
      </c>
      <c r="BI55" s="856">
        <f>BI60+BI61</f>
        <v>22952.601999999999</v>
      </c>
      <c r="BJ55" s="856">
        <f t="shared" si="29"/>
        <v>99.361913419913421</v>
      </c>
      <c r="BK55" s="292">
        <f t="shared" si="30"/>
        <v>4.0875823141968824E-2</v>
      </c>
    </row>
    <row r="56" spans="2:63" ht="15.95" customHeight="1" thickBot="1">
      <c r="B56" s="285"/>
      <c r="C56" s="625" t="str">
        <f>D56</f>
        <v>エネルギー起源CO2</v>
      </c>
      <c r="D56" s="425" t="s">
        <v>345</v>
      </c>
      <c r="E56" s="422"/>
      <c r="F56" s="890">
        <f>IFERROR(VLOOKUP(年度マスタ!$K$4&amp;"_"&amp;F$54,データシート1!$A:$CE,MATCH("bc_"&amp;$C56,データシート1!$A$1:$CE$1,0),0),0)</f>
        <v>6490.3220000000001</v>
      </c>
      <c r="G56" s="897">
        <f>IFERROR(VLOOKUP(年度マスタ!$K$4&amp;"_"&amp;G$54,データシート1!$A:$CE,MATCH("bc_"&amp;$C56,データシート1!$A$1:$CE$1,0),0),0)</f>
        <v>7240.902</v>
      </c>
      <c r="H56" s="897">
        <f>IFERROR(VLOOKUP(年度マスタ!$K$4&amp;"_"&amp;H$54,データシート1!$A:$CE,MATCH("bc_"&amp;$C56,データシート1!$A$1:$CE$1,0),0),0)</f>
        <v>7851.3609999999999</v>
      </c>
      <c r="I56" s="897">
        <f>IFERROR(VLOOKUP(年度マスタ!$K$4&amp;"_"&amp;I$54,データシート1!$A:$CE,MATCH("bc_"&amp;$C56,データシート1!$A$1:$CE$1,0),0),0)</f>
        <v>7893.6264000000001</v>
      </c>
      <c r="J56" s="897">
        <f>IFERROR(VLOOKUP(年度マスタ!$K$4&amp;"_"&amp;J$54,データシート1!$A:$CE,MATCH("bc_"&amp;$C56,データシート1!$A$1:$CE$1,0),0),0)</f>
        <v>7460.2250000000004</v>
      </c>
      <c r="K56" s="897">
        <f>IFERROR(VLOOKUP(年度マスタ!$K$4&amp;"_"&amp;K$54,データシート1!$A:$CE,MATCH("bc_"&amp;$C56,データシート1!$A$1:$CE$1,0),0),0)</f>
        <v>7481.3653000000004</v>
      </c>
      <c r="L56" s="897">
        <f>IFERROR(VLOOKUP(年度マスタ!$K$4&amp;"_"&amp;L$54,データシート1!$A:$CE,MATCH("bc_"&amp;$C56,データシート1!$A$1:$CE$1,0),0),0)</f>
        <v>7351.6009999999997</v>
      </c>
      <c r="M56" s="897">
        <f>IFERROR(VLOOKUP(年度マスタ!$K$4&amp;"_"&amp;M$54,データシート1!$A:$CE,MATCH("bc_"&amp;$C56,データシート1!$A$1:$CE$1,0),0),0)</f>
        <v>7187.2690000000002</v>
      </c>
      <c r="N56" s="897">
        <f>IFERROR(VLOOKUP(年度マスタ!$K$4&amp;"_"&amp;N$54,データシート1!$A:$CE,MATCH("bc_"&amp;$C56,データシート1!$A$1:$CE$1,0),0),0)</f>
        <v>6970.2060000000001</v>
      </c>
      <c r="O56" s="897">
        <f>IFERROR(VLOOKUP(年度マスタ!$K$4&amp;"_"&amp;O$54,データシート1!$A:$CE,MATCH("bc_"&amp;$C56,データシート1!$A$1:$CE$1,0),0),0)</f>
        <v>6394.5659999999998</v>
      </c>
      <c r="P56" s="898">
        <f>IFERROR(VLOOKUP(年度マスタ!$K$4&amp;"_"&amp;P$54,データシート1!$A:$CE,MATCH("bc_"&amp;$C56,データシート1!$A$1:$CE$1,0),0),0)</f>
        <v>6376.7070000000003</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3261.1010000000001</v>
      </c>
      <c r="G57" s="897">
        <f t="shared" ref="G57:J57" si="33">SUM(G58:G59)</f>
        <v>3133.605</v>
      </c>
      <c r="H57" s="897">
        <f t="shared" si="33"/>
        <v>3215.0149999999999</v>
      </c>
      <c r="I57" s="897">
        <f t="shared" si="33"/>
        <v>3161.0219999999999</v>
      </c>
      <c r="J57" s="897">
        <f t="shared" si="33"/>
        <v>3305.982</v>
      </c>
      <c r="K57" s="897">
        <f t="shared" ref="K57:O57" si="34">SUM(K58:K59)</f>
        <v>3081.06</v>
      </c>
      <c r="L57" s="897">
        <f t="shared" si="34"/>
        <v>3253.884</v>
      </c>
      <c r="M57" s="897">
        <f t="shared" si="34"/>
        <v>3430.0329999999999</v>
      </c>
      <c r="N57" s="897">
        <f t="shared" si="34"/>
        <v>3173.6570000000002</v>
      </c>
      <c r="O57" s="897">
        <f t="shared" si="34"/>
        <v>3304.1390000000001</v>
      </c>
      <c r="P57" s="898">
        <f>SUM(P58:P59)</f>
        <v>3419.3379999999997</v>
      </c>
      <c r="Z57" s="286"/>
      <c r="AB57" s="285"/>
      <c r="AQ57" s="286"/>
      <c r="BA57" s="77">
        <v>3511</v>
      </c>
      <c r="BB57" s="77"/>
      <c r="BC57" s="77" t="s">
        <v>346</v>
      </c>
      <c r="BD57" s="77" t="str">
        <f t="shared" si="32"/>
        <v>熱供給業(N=1)</v>
      </c>
      <c r="BE57" s="856">
        <f>BE63</f>
        <v>1</v>
      </c>
      <c r="BF57" s="962">
        <f>BF63</f>
        <v>2.2799999999999998</v>
      </c>
      <c r="BG57" s="962">
        <f t="shared" si="28"/>
        <v>2.2799999999999998</v>
      </c>
      <c r="BH57" s="856">
        <f>BH63</f>
        <v>137</v>
      </c>
      <c r="BI57" s="856">
        <f>BI63</f>
        <v>553.39800000000002</v>
      </c>
      <c r="BJ57" s="856">
        <f t="shared" si="29"/>
        <v>4.0394014598540151</v>
      </c>
      <c r="BK57" s="292">
        <f t="shared" si="30"/>
        <v>0.56444005941474296</v>
      </c>
    </row>
    <row r="58" spans="2:63" ht="15.95" customHeight="1" thickBot="1">
      <c r="B58" s="285"/>
      <c r="C58" s="625" t="s">
        <v>349</v>
      </c>
      <c r="D58" s="423" t="s">
        <v>350</v>
      </c>
      <c r="E58" s="422" t="s">
        <v>351</v>
      </c>
      <c r="F58" s="892">
        <f>IFERROR(VLOOKUP(年度マスタ!$K$4&amp;"_"&amp;F$54,データシート1!$A:$CE,MATCH("bc_"&amp;$C58,データシート1!$A$1:$CE$1,0),0),0)</f>
        <v>403.73899999999998</v>
      </c>
      <c r="G58" s="899">
        <f>IFERROR(VLOOKUP(年度マスタ!$K$4&amp;"_"&amp;G$54,データシート1!$A:$CE,MATCH("bc_"&amp;$C58,データシート1!$A$1:$CE$1,0),0),0)</f>
        <v>340.44099999999997</v>
      </c>
      <c r="H58" s="899">
        <f>IFERROR(VLOOKUP(年度マスタ!$K$4&amp;"_"&amp;H$54,データシート1!$A:$CE,MATCH("bc_"&amp;$C58,データシート1!$A$1:$CE$1,0),0),0)</f>
        <v>346.43700000000001</v>
      </c>
      <c r="I58" s="899">
        <f>IFERROR(VLOOKUP(年度マスタ!$K$4&amp;"_"&amp;I$54,データシート1!$A:$CE,MATCH("bc_"&amp;$C58,データシート1!$A$1:$CE$1,0),0),0)</f>
        <v>383.83300000000003</v>
      </c>
      <c r="J58" s="899">
        <f>IFERROR(VLOOKUP(年度マスタ!$K$4&amp;"_"&amp;J$54,データシート1!$A:$CE,MATCH("bc_"&amp;$C58,データシート1!$A$1:$CE$1,0),0),0)</f>
        <v>404.66300000000001</v>
      </c>
      <c r="K58" s="899">
        <f>IFERROR(VLOOKUP(年度マスタ!$K$4&amp;"_"&amp;K$54,データシート1!$A:$CE,MATCH("bc_"&amp;$C58,データシート1!$A$1:$CE$1,0),0),0)</f>
        <v>441.363</v>
      </c>
      <c r="L58" s="899">
        <f>IFERROR(VLOOKUP(年度マスタ!$K$4&amp;"_"&amp;L$54,データシート1!$A:$CE,MATCH("bc_"&amp;$C58,データシート1!$A$1:$CE$1,0),0),0)</f>
        <v>466.82400000000001</v>
      </c>
      <c r="M58" s="899">
        <f>IFERROR(VLOOKUP(年度マスタ!$K$4&amp;"_"&amp;M$54,データシート1!$A:$CE,MATCH("bc_"&amp;$C58,データシート1!$A$1:$CE$1,0),0),0)</f>
        <v>490.69</v>
      </c>
      <c r="N58" s="899">
        <f>IFERROR(VLOOKUP(年度マスタ!$K$4&amp;"_"&amp;N$54,データシート1!$A:$CE,MATCH("bc_"&amp;$C58,データシート1!$A$1:$CE$1,0),0),0)</f>
        <v>431.00700000000001</v>
      </c>
      <c r="O58" s="899">
        <f>IFERROR(VLOOKUP(年度マスタ!$K$4&amp;"_"&amp;O$54,データシート1!$A:$CE,MATCH("bc_"&amp;$C58,データシート1!$A$1:$CE$1,0),0),0)</f>
        <v>465.43700000000001</v>
      </c>
      <c r="P58" s="900">
        <f>IFERROR(VLOOKUP(年度マスタ!$K$4&amp;"_"&amp;P$54,データシート1!$A:$CE,MATCH("bc_"&amp;$C58,データシート1!$A$1:$CE$1,0),0),0)</f>
        <v>562.05999999999995</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2857.3620000000001</v>
      </c>
      <c r="G59" s="899">
        <f>IFERROR(VLOOKUP(年度マスタ!$K$4&amp;"_"&amp;G$54,データシート1!$A:$CE,MATCH("bc_"&amp;$C59,データシート1!$A$1:$CE$1,0),0),0)</f>
        <v>2793.1640000000002</v>
      </c>
      <c r="H59" s="899">
        <f>IFERROR(VLOOKUP(年度マスタ!$K$4&amp;"_"&amp;H$54,データシート1!$A:$CE,MATCH("bc_"&amp;$C59,データシート1!$A$1:$CE$1,0),0),0)</f>
        <v>2868.578</v>
      </c>
      <c r="I59" s="899">
        <f>IFERROR(VLOOKUP(年度マスタ!$K$4&amp;"_"&amp;I$54,データシート1!$A:$CE,MATCH("bc_"&amp;$C59,データシート1!$A$1:$CE$1,0),0),0)</f>
        <v>2777.1889999999999</v>
      </c>
      <c r="J59" s="899">
        <f>IFERROR(VLOOKUP(年度マスタ!$K$4&amp;"_"&amp;J$54,データシート1!$A:$CE,MATCH("bc_"&amp;$C59,データシート1!$A$1:$CE$1,0),0),0)</f>
        <v>2901.319</v>
      </c>
      <c r="K59" s="899">
        <f>IFERROR(VLOOKUP(年度マスタ!$K$4&amp;"_"&amp;K$54,データシート1!$A:$CE,MATCH("bc_"&amp;$C59,データシート1!$A$1:$CE$1,0),0),0)</f>
        <v>2639.6970000000001</v>
      </c>
      <c r="L59" s="899">
        <f>IFERROR(VLOOKUP(年度マスタ!$K$4&amp;"_"&amp;L$54,データシート1!$A:$CE,MATCH("bc_"&amp;$C59,データシート1!$A$1:$CE$1,0),0),0)</f>
        <v>2787.06</v>
      </c>
      <c r="M59" s="899">
        <f>IFERROR(VLOOKUP(年度マスタ!$K$4&amp;"_"&amp;M$54,データシート1!$A:$CE,MATCH("bc_"&amp;$C59,データシート1!$A$1:$CE$1,0),0),0)</f>
        <v>2939.3429999999998</v>
      </c>
      <c r="N59" s="899">
        <f>IFERROR(VLOOKUP(年度マスタ!$K$4&amp;"_"&amp;N$54,データシート1!$A:$CE,MATCH("bc_"&amp;$C59,データシート1!$A$1:$CE$1,0),0),0)</f>
        <v>2742.65</v>
      </c>
      <c r="O59" s="899">
        <f>IFERROR(VLOOKUP(年度マスタ!$K$4&amp;"_"&amp;O$54,データシート1!$A:$CE,MATCH("bc_"&amp;$C59,データシート1!$A$1:$CE$1,0),0),0)</f>
        <v>2838.7020000000002</v>
      </c>
      <c r="P59" s="900">
        <f>IFERROR(VLOOKUP(年度マスタ!$K$4&amp;"_"&amp;P$54,データシート1!$A:$CE,MATCH("bc_"&amp;$C59,データシート1!$A$1:$CE$1,0),0),0)</f>
        <v>2857.2779999999998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12.805999999999999</v>
      </c>
      <c r="G60" s="897">
        <f>IFERROR(VLOOKUP(年度マスタ!$K$4&amp;"_"&amp;G$54,データシート1!$A:$CE,MATCH("bc_"&amp;$C60,データシート1!$A$1:$CE$1,0),0),0)</f>
        <v>28.073</v>
      </c>
      <c r="H60" s="897">
        <f>IFERROR(VLOOKUP(年度マスタ!$K$4&amp;"_"&amp;H$54,データシート1!$A:$CE,MATCH("bc_"&amp;$C60,データシート1!$A$1:$CE$1,0),0),0)</f>
        <v>11.532</v>
      </c>
      <c r="I60" s="897">
        <f>IFERROR(VLOOKUP(年度マスタ!$K$4&amp;"_"&amp;I$54,データシート1!$A:$CE,MATCH("bc_"&amp;$C60,データシート1!$A$1:$CE$1,0),0),0)</f>
        <v>12.200329999999999</v>
      </c>
      <c r="J60" s="897">
        <f>IFERROR(VLOOKUP(年度マスタ!$K$4&amp;"_"&amp;J$54,データシート1!$A:$CE,MATCH("bc_"&amp;$C60,データシート1!$A$1:$CE$1,0),0),0)</f>
        <v>17.48</v>
      </c>
      <c r="K60" s="897">
        <f>IFERROR(VLOOKUP(年度マスタ!$K$4&amp;"_"&amp;K$54,データシート1!$A:$CE,MATCH("bc_"&amp;$C60,データシート1!$A$1:$CE$1,0),0),0)</f>
        <v>7.82667</v>
      </c>
      <c r="L60" s="897">
        <f>IFERROR(VLOOKUP(年度マスタ!$K$4&amp;"_"&amp;L$54,データシート1!$A:$CE,MATCH("bc_"&amp;$C60,データシート1!$A$1:$CE$1,0),0),0)</f>
        <v>23.768000000000001</v>
      </c>
      <c r="M60" s="897">
        <f>IFERROR(VLOOKUP(年度マスタ!$K$4&amp;"_"&amp;M$54,データシート1!$A:$CE,MATCH("bc_"&amp;$C60,データシート1!$A$1:$CE$1,0),0),0)</f>
        <v>8.7200000000000006</v>
      </c>
      <c r="N60" s="897">
        <f>IFERROR(VLOOKUP(年度マスタ!$K$4&amp;"_"&amp;N$54,データシート1!$A:$CE,MATCH("bc_"&amp;$C60,データシート1!$A$1:$CE$1,0),0),0)</f>
        <v>19.087</v>
      </c>
      <c r="O60" s="897">
        <f>IFERROR(VLOOKUP(年度マスタ!$K$4&amp;"_"&amp;O$54,データシート1!$A:$CE,MATCH("bc_"&amp;$C60,データシート1!$A$1:$CE$1,0),0),0)</f>
        <v>19.37</v>
      </c>
      <c r="P60" s="898">
        <f>IFERROR(VLOOKUP(年度マスタ!$K$4&amp;"_"&amp;P$54,データシート1!$A:$CE,MATCH("bc_"&amp;$C60,データシート1!$A$1:$CE$1,0),0),0)</f>
        <v>18.050999999999998</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3.2890000000000001</v>
      </c>
      <c r="BG60" s="963">
        <f t="shared" si="28"/>
        <v>3.2890000000000001</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3.2700281001278551E-2</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248.89099999999999</v>
      </c>
      <c r="G61" s="897">
        <f>IFERROR(VLOOKUP(年度マスタ!$K$4&amp;"_"&amp;G$54,データシート1!$A:$CE,MATCH("bc_"&amp;$C61,データシート1!$A$1:$CE$1,0),0),0)</f>
        <v>242.09899999999999</v>
      </c>
      <c r="H61" s="897">
        <f>IFERROR(VLOOKUP(年度マスタ!$K$4&amp;"_"&amp;H$54,データシート1!$A:$CE,MATCH("bc_"&amp;$C61,データシート1!$A$1:$CE$1,0),0),0)</f>
        <v>227.91399999999999</v>
      </c>
      <c r="I61" s="897">
        <f>IFERROR(VLOOKUP(年度マスタ!$K$4&amp;"_"&amp;I$54,データシート1!$A:$CE,MATCH("bc_"&amp;$C61,データシート1!$A$1:$CE$1,0),0),0)</f>
        <v>209.113</v>
      </c>
      <c r="J61" s="897">
        <f>IFERROR(VLOOKUP(年度マスタ!$K$4&amp;"_"&amp;J$54,データシート1!$A:$CE,MATCH("bc_"&amp;$C61,データシート1!$A$1:$CE$1,0),0),0)</f>
        <v>207.95699999999999</v>
      </c>
      <c r="K61" s="897">
        <f>IFERROR(VLOOKUP(年度マスタ!$K$4&amp;"_"&amp;K$54,データシート1!$A:$CE,MATCH("bc_"&amp;$C61,データシート1!$A$1:$CE$1,0),0),0)</f>
        <v>62.37</v>
      </c>
      <c r="L61" s="897">
        <f>IFERROR(VLOOKUP(年度マスタ!$K$4&amp;"_"&amp;L$54,データシート1!$A:$CE,MATCH("bc_"&amp;$C61,データシート1!$A$1:$CE$1,0),0),0)</f>
        <v>188.01900000000001</v>
      </c>
      <c r="M61" s="897">
        <f>IFERROR(VLOOKUP(年度マスタ!$K$4&amp;"_"&amp;M$54,データシート1!$A:$CE,MATCH("bc_"&amp;$C61,データシート1!$A$1:$CE$1,0),0),0)</f>
        <v>66.222999999999999</v>
      </c>
      <c r="N61" s="897">
        <f>IFERROR(VLOOKUP(年度マスタ!$K$4&amp;"_"&amp;N$54,データシート1!$A:$CE,MATCH("bc_"&amp;$C61,データシート1!$A$1:$CE$1,0),0),0)</f>
        <v>193.36500000000001</v>
      </c>
      <c r="O61" s="897">
        <f>IFERROR(VLOOKUP(年度マスタ!$K$4&amp;"_"&amp;O$54,データシート1!$A:$CE,MATCH("bc_"&amp;$C61,データシート1!$A$1:$CE$1,0),0),0)</f>
        <v>190.12700000000001</v>
      </c>
      <c r="P61" s="898">
        <f>IFERROR(VLOOKUP(年度マスタ!$K$4&amp;"_"&amp;P$54,データシート1!$A:$CE,MATCH("bc_"&amp;$C61,データシート1!$A$1:$CE$1,0),0),0)</f>
        <v>105.71599999999999</v>
      </c>
      <c r="Z61" s="286"/>
      <c r="AB61" s="285"/>
      <c r="AD61" s="307"/>
      <c r="AE61" s="308"/>
      <c r="AF61" s="309"/>
      <c r="AQ61" s="286"/>
      <c r="BA61" s="306">
        <v>3312</v>
      </c>
      <c r="BB61" s="306"/>
      <c r="BC61" s="306"/>
      <c r="BD61" s="306" t="s">
        <v>358</v>
      </c>
      <c r="BE61" s="857">
        <f>VLOOKUP(BE$13&amp;"_"&amp;$AV$8,データシート2!$A:$SI,MATCH($AV$5&amp;"_"&amp;$BA61,データシート2!$A$1:$SI$1,0),0)</f>
        <v>1</v>
      </c>
      <c r="BF61" s="963">
        <f>VLOOKUP(BF$13&amp;"_"&amp;$AW$8,データシート2!$A:$SI,MATCH($AW$5&amp;"_"&amp;$BA61,データシート2!$A$1:$SI$1,0),0)</f>
        <v>4.8339999999999996</v>
      </c>
      <c r="BG61" s="963">
        <f t="shared" si="28"/>
        <v>4.8339999999999996</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f t="shared" si="30"/>
        <v>0.7136108650723354</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7.1879999999999997</v>
      </c>
      <c r="H62" s="897">
        <f>IFERROR(VLOOKUP(年度マスタ!$K$4&amp;"_"&amp;H$54,データシート1!$A:$CE,MATCH("bc_"&amp;$C62,データシート1!$A$1:$CE$1,0),0),0)</f>
        <v>7.5430000000000001</v>
      </c>
      <c r="I62" s="897">
        <f>IFERROR(VLOOKUP(年度マスタ!$K$4&amp;"_"&amp;I$54,データシート1!$A:$CE,MATCH("bc_"&amp;$C62,データシート1!$A$1:$CE$1,0),0),0)</f>
        <v>8.1319999999999997</v>
      </c>
      <c r="J62" s="897">
        <f>IFERROR(VLOOKUP(年度マスタ!$K$4&amp;"_"&amp;J$54,データシート1!$A:$CE,MATCH("bc_"&amp;$C62,データシート1!$A$1:$CE$1,0),0),0)</f>
        <v>8.5809999999999995</v>
      </c>
      <c r="K62" s="897">
        <f>IFERROR(VLOOKUP(年度マスタ!$K$4&amp;"_"&amp;K$54,データシート1!$A:$CE,MATCH("bc_"&amp;$C62,データシート1!$A$1:$CE$1,0),0),0)</f>
        <v>8.1829999999999998</v>
      </c>
      <c r="L62" s="897">
        <f>IFERROR(VLOOKUP(年度マスタ!$K$4&amp;"_"&amp;L$54,データシート1!$A:$CE,MATCH("bc_"&amp;$C62,データシート1!$A$1:$CE$1,0),0),0)</f>
        <v>7.093</v>
      </c>
      <c r="M62" s="897">
        <f>IFERROR(VLOOKUP(年度マスタ!$K$4&amp;"_"&amp;M$54,データシート1!$A:$CE,MATCH("bc_"&amp;$C62,データシート1!$A$1:$CE$1,0),0),0)</f>
        <v>10.756</v>
      </c>
      <c r="N62" s="897">
        <f>IFERROR(VLOOKUP(年度マスタ!$K$4&amp;"_"&amp;N$54,データシート1!$A:$CE,MATCH("bc_"&amp;$C62,データシート1!$A$1:$CE$1,0),0),0)</f>
        <v>10.747999999999999</v>
      </c>
      <c r="O62" s="897">
        <f>IFERROR(VLOOKUP(年度マスタ!$K$4&amp;"_"&amp;O$54,データシート1!$A:$CE,MATCH("bc_"&amp;$C62,データシート1!$A$1:$CE$1,0),0),0)</f>
        <v>5.3310000000000004</v>
      </c>
      <c r="P62" s="898">
        <f>IFERROR(VLOOKUP(年度マスタ!$K$4&amp;"_"&amp;P$54,データシート1!$A:$CE,MATCH("bc_"&amp;$C62,データシート1!$A$1:$CE$1,0),0),0)</f>
        <v>6.27</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4.0789999999999997</v>
      </c>
      <c r="G63" s="897">
        <f>IFERROR(VLOOKUP(年度マスタ!$K$4&amp;"_"&amp;G$54,データシート1!$A:$CE,MATCH("bc_"&amp;$C63,データシート1!$A$1:$CE$1,0),0),0)</f>
        <v>4.024</v>
      </c>
      <c r="H63" s="897">
        <f>IFERROR(VLOOKUP(年度マスタ!$K$4&amp;"_"&amp;H$54,データシート1!$A:$CE,MATCH("bc_"&amp;$C63,データシート1!$A$1:$CE$1,0),0),0)</f>
        <v>3.823</v>
      </c>
      <c r="I63" s="897">
        <f>IFERROR(VLOOKUP(年度マスタ!$K$4&amp;"_"&amp;I$54,データシート1!$A:$CE,MATCH("bc_"&amp;$C63,データシート1!$A$1:$CE$1,0),0),0)</f>
        <v>7.9080000000000004</v>
      </c>
      <c r="J63" s="897">
        <f>IFERROR(VLOOKUP(年度マスタ!$K$4&amp;"_"&amp;J$54,データシート1!$A:$CE,MATCH("bc_"&amp;$C63,データシート1!$A$1:$CE$1,0),0),0)</f>
        <v>10.894</v>
      </c>
      <c r="K63" s="897">
        <f>IFERROR(VLOOKUP(年度マスタ!$K$4&amp;"_"&amp;K$54,データシート1!$A:$CE,MATCH("bc_"&amp;$C63,データシート1!$A$1:$CE$1,0),0),0)</f>
        <v>9.3659999999999997</v>
      </c>
      <c r="L63" s="897">
        <f>IFERROR(VLOOKUP(年度マスタ!$K$4&amp;"_"&amp;L$54,データシート1!$A:$CE,MATCH("bc_"&amp;$C63,データシート1!$A$1:$CE$1,0),0),0)</f>
        <v>10.561</v>
      </c>
      <c r="M63" s="897">
        <f>IFERROR(VLOOKUP(年度マスタ!$K$4&amp;"_"&amp;M$54,データシート1!$A:$CE,MATCH("bc_"&amp;$C63,データシート1!$A$1:$CE$1,0),0),0)</f>
        <v>9.7319999999999993</v>
      </c>
      <c r="N63" s="897">
        <f>IFERROR(VLOOKUP(年度マスタ!$K$4&amp;"_"&amp;N$54,データシート1!$A:$CE,MATCH("bc_"&amp;$C63,データシート1!$A$1:$CE$1,0),0),0)</f>
        <v>9.6359999999999992</v>
      </c>
      <c r="O63" s="897">
        <f>IFERROR(VLOOKUP(年度マスタ!$K$4&amp;"_"&amp;O$54,データシート1!$A:$CE,MATCH("bc_"&amp;$C63,データシート1!$A$1:$CE$1,0),0),0)</f>
        <v>7.181</v>
      </c>
      <c r="P63" s="898">
        <f>IFERROR(VLOOKUP(年度マスタ!$K$4&amp;"_"&amp;P$54,データシート1!$A:$CE,MATCH("bc_"&amp;$C63,データシート1!$A$1:$CE$1,0),0),0)</f>
        <v>10.574</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2.2799999999999998</v>
      </c>
      <c r="BG63" s="963">
        <f t="shared" si="28"/>
        <v>2.2799999999999998</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0.56444005941474296</v>
      </c>
    </row>
    <row r="64" spans="2:63" ht="15.95" customHeight="1" thickBot="1">
      <c r="B64" s="298">
        <f>AD35</f>
        <v>0</v>
      </c>
      <c r="C64" s="626" t="str">
        <f t="shared" si="35"/>
        <v>SF6</v>
      </c>
      <c r="D64" s="425" t="s">
        <v>362</v>
      </c>
      <c r="E64" s="422"/>
      <c r="F64" s="890">
        <f>IFERROR(VLOOKUP(年度マスタ!$K$4&amp;"_"&amp;F$54,データシート1!$A:$CE,MATCH("bc_"&amp;$C64,データシート1!$A$1:$CE$1,0),0),0)</f>
        <v>17.925000000000001</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8.9149999999999991</v>
      </c>
      <c r="K64" s="897">
        <f>IFERROR(VLOOKUP(年度マスタ!$K$4&amp;"_"&amp;K$54,データシート1!$A:$CE,MATCH("bc_"&amp;$C64,データシート1!$A$1:$CE$1,0),0),0)</f>
        <v>3.101</v>
      </c>
      <c r="L64" s="897">
        <f>IFERROR(VLOOKUP(年度マスタ!$K$4&amp;"_"&amp;L$54,データシート1!$A:$CE,MATCH("bc_"&amp;$C64,データシート1!$A$1:$CE$1,0),0),0)</f>
        <v>1.345</v>
      </c>
      <c r="M64" s="897">
        <f>IFERROR(VLOOKUP(年度マスタ!$K$4&amp;"_"&amp;M$54,データシート1!$A:$CE,MATCH("bc_"&amp;$C64,データシート1!$A$1:$CE$1,0),0),0)</f>
        <v>2.234</v>
      </c>
      <c r="N64" s="897">
        <f>IFERROR(VLOOKUP(年度マスタ!$K$4&amp;"_"&amp;N$54,データシート1!$A:$CE,MATCH("bc_"&amp;$C64,データシート1!$A$1:$CE$1,0),0),0)</f>
        <v>3.1120000000000001</v>
      </c>
      <c r="O64" s="897">
        <f>IFERROR(VLOOKUP(年度マスタ!$K$4&amp;"_"&amp;O$54,データシート1!$A:$CE,MATCH("bc_"&amp;$C64,データシート1!$A$1:$CE$1,0),0),0)</f>
        <v>3.8530000000000002</v>
      </c>
      <c r="P64" s="898">
        <f>IFERROR(VLOOKUP(年度マスタ!$K$4&amp;"_"&amp;P$54,データシート1!$A:$CE,MATCH("bc_"&amp;$C64,データシート1!$A$1:$CE$1,0),0),0)</f>
        <v>4.8339999999999996</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埼玉県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399555.20000000013</v>
      </c>
      <c r="K6" s="631">
        <f>VLOOKUP(年度マスタ!$K$4&amp;"_"&amp;K$5,データシート1!$A:$BT,MATCH("cb_"&amp;$G6,データシート1!$A$1:$BT$1,0),0)</f>
        <v>443188.80000000022</v>
      </c>
      <c r="L6" s="631">
        <f>VLOOKUP(年度マスタ!$K$4&amp;"_"&amp;L$5,データシート1!$A:$BT,MATCH("cb_"&amp;$G6,データシート1!$A$1:$BT$1,0),0)</f>
        <v>480154.00000000012</v>
      </c>
      <c r="M6" s="631">
        <f>VLOOKUP(年度マスタ!$K$4&amp;"_"&amp;M$5,データシート1!$A:$BT,MATCH("cb_"&amp;$G6,データシート1!$A$1:$BT$1,0),0)</f>
        <v>571662.22000000556</v>
      </c>
      <c r="N6" s="631">
        <f>VLOOKUP(年度マスタ!$K$4&amp;"_"&amp;N$5,データシート1!$A:$BT,MATCH("cb_"&amp;$G6,データシート1!$A$1:$BT$1,0),0)</f>
        <v>562705.7699999999</v>
      </c>
      <c r="O6" s="631">
        <f>VLOOKUP(年度マスタ!$K$4&amp;"_"&amp;O$5,データシート1!$A:$BT,MATCH("cb_"&amp;$G6,データシート1!$A$1:$BT$1,0),0)</f>
        <v>603921.97000000032</v>
      </c>
      <c r="P6" s="631">
        <f>VLOOKUP(年度マスタ!$K$4&amp;"_"&amp;P$5,データシート1!$A:$BT,MATCH("cb_"&amp;$G6,データシート1!$A$1:$BT$1,0),0)</f>
        <v>700002.37000009092</v>
      </c>
      <c r="Q6" s="631">
        <f>VLOOKUP(年度マスタ!$K$4&amp;"_"&amp;Q$5,データシート1!$A:$BT,MATCH("cb_"&amp;$G6,データシート1!$A$1:$BT$1,0),0)</f>
        <v>760457.3700001369</v>
      </c>
      <c r="R6" s="645">
        <f>VLOOKUP(年度マスタ!$K$4&amp;"_"&amp;R$5,データシート1!$A:$BT,MATCH("cb_"&amp;$G6,データシート1!$A$1:$BT$1,0),0)</f>
        <v>814286.17000019294</v>
      </c>
      <c r="S6" s="580"/>
      <c r="T6" s="200"/>
      <c r="U6" s="593"/>
      <c r="V6" s="205"/>
      <c r="W6" s="205"/>
      <c r="X6" s="205"/>
      <c r="Y6" s="206" t="s">
        <v>373</v>
      </c>
      <c r="Z6" s="675" t="s">
        <v>374</v>
      </c>
      <c r="AA6" s="675"/>
      <c r="AB6" s="675"/>
      <c r="AC6" s="676">
        <f>SUM(AC7:AC8)</f>
        <v>27092843.000000004</v>
      </c>
      <c r="AD6" s="676">
        <f>SUM(AD7:AD8)</f>
        <v>37284990.715000004</v>
      </c>
      <c r="AE6" s="677">
        <f>$AD6*3600/100000000</f>
        <v>1342.2596657400002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594815.70000000019</v>
      </c>
      <c r="K7" s="629">
        <f>VLOOKUP(年度マスタ!$K$4&amp;"_"&amp;K$5,データシート1!$A:$BT,MATCH("cb_"&amp;$G7,データシート1!$A$1:$BT$1,0),0)</f>
        <v>727789.10000000033</v>
      </c>
      <c r="L7" s="629">
        <f>VLOOKUP(年度マスタ!$K$4&amp;"_"&amp;L$5,データシート1!$A:$BT,MATCH("cb_"&amp;$G7,データシート1!$A$1:$BT$1,0),0)</f>
        <v>821409.9</v>
      </c>
      <c r="M7" s="629">
        <f>VLOOKUP(年度マスタ!$K$4&amp;"_"&amp;M$5,データシート1!$A:$BT,MATCH("cb_"&amp;$G7,データシート1!$A$1:$BT$1,0),0)</f>
        <v>912719.1</v>
      </c>
      <c r="N7" s="629">
        <f>VLOOKUP(年度マスタ!$K$4&amp;"_"&amp;N$5,データシート1!$A:$BT,MATCH("cb_"&amp;$G7,データシート1!$A$1:$BT$1,0),0)</f>
        <v>988562.90000000026</v>
      </c>
      <c r="O7" s="629">
        <f>VLOOKUP(年度マスタ!$K$4&amp;"_"&amp;O$5,データシート1!$A:$BT,MATCH("cb_"&amp;$G7,データシート1!$A$1:$BT$1,0),0)</f>
        <v>1072794.8</v>
      </c>
      <c r="P7" s="629">
        <f>VLOOKUP(年度マスタ!$K$4&amp;"_"&amp;P$5,データシート1!$A:$BT,MATCH("cb_"&amp;$G7,データシート1!$A$1:$BT$1,0),0)</f>
        <v>1161891.5999999901</v>
      </c>
      <c r="Q7" s="629">
        <f>VLOOKUP(年度マスタ!$K$4&amp;"_"&amp;Q$5,データシート1!$A:$BT,MATCH("cb_"&amp;$G7,データシート1!$A$1:$BT$1,0),0)</f>
        <v>1206589.5999999892</v>
      </c>
      <c r="R7" s="646">
        <f>VLOOKUP(年度マスタ!$K$4&amp;"_"&amp;R$5,データシート1!$A:$BT,MATCH("cb_"&amp;$G7,データシート1!$A$1:$BT$1,0),0)</f>
        <v>1233359.4999999872</v>
      </c>
      <c r="S7" s="580"/>
      <c r="T7" s="200"/>
      <c r="U7" s="593"/>
      <c r="V7" s="205"/>
      <c r="W7" s="205"/>
      <c r="X7" s="205"/>
      <c r="Y7" s="206" t="s">
        <v>376</v>
      </c>
      <c r="Z7" s="222" t="s">
        <v>377</v>
      </c>
      <c r="AA7" s="222"/>
      <c r="AB7" s="222"/>
      <c r="AC7" s="1082">
        <f>VLOOKUP(年度マスタ!$K$4&amp;"_"&amp;年度マスタ!$K$9,データシート3!A:AB,MATCH("ea_"&amp;$Y7&amp;"_設備",データシート3!$A$1:$AB$1,0),0)</f>
        <v>19507886.000000004</v>
      </c>
      <c r="AD7" s="1082">
        <f>VLOOKUP(年度マスタ!$K$4&amp;"_"&amp;年度マスタ!$K$9,データシート3!A:AB,MATCH("ea_"&amp;$Y7&amp;"_年間発電",データシート3!$A$1:$AB$1,0),0)/10^3</f>
        <v>26831600.521000002</v>
      </c>
      <c r="AE7" s="566">
        <f t="shared" ref="AE7:AE16" si="0">$AD7*3600/100000000</f>
        <v>965.93761875600001</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0</v>
      </c>
      <c r="N8" s="629">
        <f>VLOOKUP(年度マスタ!$K$4&amp;"_"&amp;N$5,データシート1!$A:$BT,MATCH("cb_"&amp;$G8,データシート1!$A$1:$BT$1,0),0)</f>
        <v>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7584956.9999999991</v>
      </c>
      <c r="AD8" s="1082">
        <f>VLOOKUP(年度マスタ!$K$4&amp;"_"&amp;年度マスタ!$K$9,データシート3!A:AB,MATCH("ea_"&amp;$Y8&amp;"_年間発電",データシート3!$A$1:$AB$1,0),0)/10^3</f>
        <v>10453390.194000002</v>
      </c>
      <c r="AE8" s="566">
        <f t="shared" si="0"/>
        <v>376.32204698400011</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9079.9</v>
      </c>
      <c r="K9" s="629">
        <f>VLOOKUP(年度マスタ!$K$4&amp;"_"&amp;K$5,データシート1!$A:$BT,MATCH("cb_"&amp;$G9,データシート1!$A$1:$BT$1,0),0)</f>
        <v>9142.9</v>
      </c>
      <c r="L9" s="629">
        <f>VLOOKUP(年度マスタ!$K$4&amp;"_"&amp;L$5,データシート1!$A:$BT,MATCH("cb_"&amp;$G9,データシート1!$A$1:$BT$1,0),0)</f>
        <v>17042.900000000001</v>
      </c>
      <c r="M9" s="629">
        <f>VLOOKUP(年度マスタ!$K$4&amp;"_"&amp;M$5,データシート1!$A:$BT,MATCH("cb_"&amp;$G9,データシート1!$A$1:$BT$1,0),0)</f>
        <v>17043</v>
      </c>
      <c r="N9" s="629">
        <f>VLOOKUP(年度マスタ!$K$4&amp;"_"&amp;N$5,データシート1!$A:$BT,MATCH("cb_"&amp;$G9,データシート1!$A$1:$BT$1,0),0)</f>
        <v>17042.900000000001</v>
      </c>
      <c r="O9" s="629">
        <f>VLOOKUP(年度マスタ!$K$4&amp;"_"&amp;O$5,データシート1!$A:$BT,MATCH("cb_"&amp;$G9,データシート1!$A$1:$BT$1,0),0)</f>
        <v>28943.7</v>
      </c>
      <c r="P9" s="629">
        <f>VLOOKUP(年度マスタ!$K$4&amp;"_"&amp;P$5,データシート1!$A:$BT,MATCH("cb_"&amp;$G9,データシート1!$A$1:$BT$1,0),0)</f>
        <v>28993.599999999999</v>
      </c>
      <c r="Q9" s="629">
        <f>VLOOKUP(年度マスタ!$K$4&amp;"_"&amp;Q$5,データシート1!$A:$BT,MATCH("cb_"&amp;$G9,データシート1!$A$1:$BT$1,0),0)</f>
        <v>28993.599999999999</v>
      </c>
      <c r="R9" s="646">
        <f>VLOOKUP(年度マスタ!$K$4&amp;"_"&amp;R$5,データシート1!$A:$BT,MATCH("cb_"&amp;$G9,データシート1!$A$1:$BT$1,0),0)</f>
        <v>28993.599999999999</v>
      </c>
      <c r="S9" s="580"/>
      <c r="T9" s="200"/>
      <c r="U9" s="593"/>
      <c r="V9" s="205"/>
      <c r="W9" s="205"/>
      <c r="X9" s="205"/>
      <c r="Y9" s="206" t="s">
        <v>382</v>
      </c>
      <c r="Z9" s="218" t="s">
        <v>378</v>
      </c>
      <c r="AA9" s="218"/>
      <c r="AB9" s="218"/>
      <c r="AC9" s="678">
        <f>VLOOKUP(年度マスタ!$K$4&amp;"_"&amp;年度マスタ!$K$9,データシート3!A:AB,MATCH("ea_"&amp;$Y9&amp;"_設備",データシート3!$A$1:$AB$1,0),0)</f>
        <v>85800.000000000015</v>
      </c>
      <c r="AD9" s="678">
        <f>VLOOKUP(年度マスタ!$K$4&amp;"_"&amp;年度マスタ!$K$9,データシート3!A:AB,MATCH("ea_"&amp;$Y9&amp;"_年間発電",データシート3!$A$1:$AB$1,0),0)/10^3</f>
        <v>146738.84400000001</v>
      </c>
      <c r="AE9" s="679">
        <f t="shared" si="0"/>
        <v>5.2825983839999999</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9281.9999999999982</v>
      </c>
      <c r="AD10" s="678">
        <f>SUM(AD11:AD12)</f>
        <v>50278.198999999979</v>
      </c>
      <c r="AE10" s="679">
        <f t="shared" si="0"/>
        <v>1.8100151639999991</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44972.5</v>
      </c>
      <c r="K11" s="666">
        <f>VLOOKUP(年度マスタ!$K$4&amp;"_"&amp;K$5,データシート1!$A:$BT,MATCH("cb_"&amp;$G11,データシート1!$A$1:$BT$1,0),0)</f>
        <v>47184.5</v>
      </c>
      <c r="L11" s="666">
        <f>VLOOKUP(年度マスタ!$K$4&amp;"_"&amp;L$5,データシート1!$A:$BT,MATCH("cb_"&amp;$G11,データシート1!$A$1:$BT$1,0),0)</f>
        <v>48022.453999999998</v>
      </c>
      <c r="M11" s="666">
        <f>VLOOKUP(年度マスタ!$K$4&amp;"_"&amp;M$5,データシート1!$A:$BT,MATCH("cb_"&amp;$G11,データシート1!$A$1:$BT$1,0),0)</f>
        <v>49215.883999999998</v>
      </c>
      <c r="N11" s="666">
        <f>VLOOKUP(年度マスタ!$K$4&amp;"_"&amp;N$5,データシート1!$A:$BT,MATCH("cb_"&amp;$G11,データシート1!$A$1:$BT$1,0),0)</f>
        <v>49615.983999999997</v>
      </c>
      <c r="O11" s="666">
        <f>VLOOKUP(年度マスタ!$K$4&amp;"_"&amp;O$5,データシート1!$A:$BT,MATCH("cb_"&amp;$G11,データシート1!$A$1:$BT$1,0),0)</f>
        <v>51779.883999999998</v>
      </c>
      <c r="P11" s="666">
        <f>VLOOKUP(年度マスタ!$K$4&amp;"_"&amp;P$5,データシート1!$A:$BT,MATCH("cb_"&amp;$G11,データシート1!$A$1:$BT$1,0),0)</f>
        <v>56240.883999999998</v>
      </c>
      <c r="Q11" s="666">
        <f>VLOOKUP(年度マスタ!$K$4&amp;"_"&amp;Q$5,データシート1!$A:$BT,MATCH("cb_"&amp;$G11,データシート1!$A$1:$BT$1,0),0)</f>
        <v>41011.883999999998</v>
      </c>
      <c r="R11" s="667">
        <f>VLOOKUP(年度マスタ!$K$4&amp;"_"&amp;R$5,データシート1!$A:$BT,MATCH("cb_"&amp;$G11,データシート1!$A$1:$BT$1,0),0)</f>
        <v>45762.976999999999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9200.9999999999982</v>
      </c>
      <c r="AD11" s="1082">
        <f>VLOOKUP(年度マスタ!$K$4&amp;"_"&amp;年度マスタ!$K$9,データシート3!A:AB,MATCH("ea_"&amp;$Y11&amp;"_年間発電",データシート3!$A$1:$AB$1,0),0)/10^3</f>
        <v>49798.428999999982</v>
      </c>
      <c r="AE11" s="566">
        <f t="shared" si="0"/>
        <v>1.7927434439999994</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1048423.3000000004</v>
      </c>
      <c r="K12" s="663">
        <f t="shared" ref="K12:Q12" si="1">SUM(K6:K11)</f>
        <v>1227305.3000000005</v>
      </c>
      <c r="L12" s="663">
        <f t="shared" si="1"/>
        <v>1366629.254</v>
      </c>
      <c r="M12" s="663">
        <f t="shared" si="1"/>
        <v>1550640.2040000055</v>
      </c>
      <c r="N12" s="663">
        <f t="shared" si="1"/>
        <v>1617927.554</v>
      </c>
      <c r="O12" s="663">
        <f t="shared" si="1"/>
        <v>1757440.3540000005</v>
      </c>
      <c r="P12" s="663">
        <f t="shared" si="1"/>
        <v>1947128.4540000812</v>
      </c>
      <c r="Q12" s="663">
        <f t="shared" si="1"/>
        <v>2037052.4540001261</v>
      </c>
      <c r="R12" s="664">
        <f t="shared" ref="R12" si="2">SUM(R6:R11)</f>
        <v>2122402.2470001802</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81</v>
      </c>
      <c r="AD12" s="1082">
        <f>VLOOKUP(年度マスタ!$K$4&amp;"_"&amp;年度マスタ!$K$9,データシート3!A:AB,MATCH("ea_"&amp;$Y12&amp;"_年間発電",データシート3!$A$1:$AB$1,0),0)/10^3</f>
        <v>479.77</v>
      </c>
      <c r="AE12" s="566">
        <f t="shared" si="0"/>
        <v>1.7271720000000001E-2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1668.9999999999993</v>
      </c>
      <c r="AD13" s="678">
        <f>SUM(AD14:AD16)</f>
        <v>10228.175999999999</v>
      </c>
      <c r="AE13" s="679">
        <f t="shared" si="0"/>
        <v>0.36821433600000003</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1668.9999999999993</v>
      </c>
      <c r="AD16" s="1082">
        <f>VLOOKUP(年度マスタ!$K$4&amp;"_"&amp;年度マスタ!$K$9,データシート3!A:AB,MATCH("ea_"&amp;$Y16&amp;"_年間発電",データシート3!$A$1:$AB$1,0),0)/10^3</f>
        <v>10228.175999999999</v>
      </c>
      <c r="AE16" s="566">
        <f t="shared" si="0"/>
        <v>0.36821433600000003</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490.4669189999999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2477.0987426400002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479514.18662400008</v>
      </c>
      <c r="K19" s="627">
        <f>K6*別紙!$C5/100*別紙!$E5/10^3</f>
        <v>531879.74265600031</v>
      </c>
      <c r="L19" s="627">
        <f>L6*別紙!$C5/100*別紙!$E5/10^3</f>
        <v>576242.41848000011</v>
      </c>
      <c r="M19" s="627">
        <f>M6*別紙!$C5/100*別紙!$E5/10^3</f>
        <v>686063.26346640661</v>
      </c>
      <c r="N19" s="627">
        <f>N6*別紙!$C5/100*別紙!$E5/10^3</f>
        <v>675314.44869240001</v>
      </c>
      <c r="O19" s="627">
        <f>O6*別紙!$C5/100*別紙!$E5/10^3</f>
        <v>724778.83463640034</v>
      </c>
      <c r="P19" s="627">
        <f>P6*別紙!$C5/100*別紙!$E5/10^3</f>
        <v>840086.84428450908</v>
      </c>
      <c r="Q19" s="627">
        <f>Q6*別紙!$C5/100*別紙!$E5/10^3</f>
        <v>912640.09888456413</v>
      </c>
      <c r="R19" s="651">
        <f>R6*別紙!$C5/100*別紙!$E5/10^3</f>
        <v>977241.11834063148</v>
      </c>
      <c r="S19" s="584"/>
      <c r="T19" s="201"/>
      <c r="U19" s="600"/>
      <c r="W19" s="211"/>
      <c r="X19" s="211"/>
      <c r="Y19" s="183"/>
      <c r="Z19" s="640" t="s">
        <v>390</v>
      </c>
      <c r="AA19" s="683"/>
      <c r="AB19" s="684"/>
      <c r="AC19" s="685">
        <f>SUM($AC$6,$AC$9,$AC$10,$AC$13)</f>
        <v>27189594.000000004</v>
      </c>
      <c r="AD19" s="685">
        <f>SUM($AD$6,$AD$9,$AD$10,$AD$13)</f>
        <v>37492235.934</v>
      </c>
      <c r="AE19" s="686">
        <f>SUM($AE$6,$AE$9,$AE$10,$AE$13,$AE$17,$AE$18)</f>
        <v>4317.2861552640006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786798.41533200012</v>
      </c>
      <c r="K20" s="629">
        <f>K7*別紙!$C6/100*別紙!$E6/10^3</f>
        <v>962690.30991600035</v>
      </c>
      <c r="L20" s="629">
        <f>L7*別紙!$C6/100*別紙!$E6/10^3</f>
        <v>1086528.1593239999</v>
      </c>
      <c r="M20" s="629">
        <f>M7*別紙!$C6/100*別紙!$E6/10^3</f>
        <v>1207308.316716</v>
      </c>
      <c r="N20" s="629">
        <f>N7*別紙!$C6/100*別紙!$E6/10^3</f>
        <v>1307631.4616040001</v>
      </c>
      <c r="O20" s="629">
        <f>O7*別紙!$C6/100*別紙!$E6/10^3</f>
        <v>1419050.0496479999</v>
      </c>
      <c r="P20" s="629">
        <f>P7*別紙!$C6/100*別紙!$E6/10^3</f>
        <v>1536903.732815987</v>
      </c>
      <c r="Q20" s="629">
        <f>Q7*別紙!$C6/100*別紙!$E6/10^3</f>
        <v>1596028.4592959858</v>
      </c>
      <c r="R20" s="646">
        <f>R7*別紙!$C6/100*別紙!$E6/10^3</f>
        <v>1631438.612219983</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0</v>
      </c>
      <c r="N21" s="629">
        <f>N8*別紙!$C7/100*別紙!$E7/10^3</f>
        <v>0</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47723.954399999995</v>
      </c>
      <c r="K22" s="629">
        <f>K9*別紙!$C8/100*別紙!$E8/10^3</f>
        <v>48055.082399999999</v>
      </c>
      <c r="L22" s="629">
        <f>L9*別紙!$C8/100*別紙!$E8/10^3</f>
        <v>89577.482400000023</v>
      </c>
      <c r="M22" s="629">
        <f>M9*別紙!$C8/100*別紙!$E8/10^3</f>
        <v>89578.008000000002</v>
      </c>
      <c r="N22" s="629">
        <f>N9*別紙!$C8/100*別紙!$E8/10^3</f>
        <v>89577.482400000023</v>
      </c>
      <c r="O22" s="629">
        <f>O9*別紙!$C8/100*別紙!$E8/10^3</f>
        <v>152128.08720000001</v>
      </c>
      <c r="P22" s="629">
        <f>P9*別紙!$C8/100*別紙!$E8/10^3</f>
        <v>152390.3616</v>
      </c>
      <c r="Q22" s="629">
        <f>Q9*別紙!$C8/100*別紙!$E8/10^3</f>
        <v>152390.3616</v>
      </c>
      <c r="R22" s="646">
        <f>R9*別紙!$C8/100*別紙!$E8/10^3</f>
        <v>152390.3616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315167.28000000003</v>
      </c>
      <c r="K24" s="666">
        <f>K11*別紙!$C10/100*別紙!$E10/10^3</f>
        <v>330668.97600000002</v>
      </c>
      <c r="L24" s="666">
        <f>L11*別紙!$C10/100*別紙!$E10/10^3</f>
        <v>336541.35763199994</v>
      </c>
      <c r="M24" s="666">
        <f>M11*別紙!$C10/100*別紙!$E10/10^3</f>
        <v>344904.91507199995</v>
      </c>
      <c r="N24" s="666">
        <f>N11*別紙!$C10/100*別紙!$E10/10^3</f>
        <v>347708.81587200001</v>
      </c>
      <c r="O24" s="666">
        <f>O11*別紙!$C10/100*別紙!$E10/10^3</f>
        <v>362873.42707199999</v>
      </c>
      <c r="P24" s="666">
        <f>P11*別紙!$C10/100*別紙!$E10/10^3</f>
        <v>394136.11507199996</v>
      </c>
      <c r="Q24" s="666">
        <f>Q11*別紙!$C10/100*別紙!$E10/10^3</f>
        <v>287411.28307200002</v>
      </c>
      <c r="R24" s="667">
        <f>R11*別紙!$C10/100*別紙!$E10/10^3</f>
        <v>320706.94281599997</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1629203.836356</v>
      </c>
      <c r="K25" s="669">
        <f t="shared" si="3"/>
        <v>1873294.1109720008</v>
      </c>
      <c r="L25" s="669">
        <f t="shared" si="3"/>
        <v>2088889.4178360002</v>
      </c>
      <c r="M25" s="669">
        <f t="shared" si="3"/>
        <v>2327854.5032544066</v>
      </c>
      <c r="N25" s="669">
        <f t="shared" si="3"/>
        <v>2420232.2085684002</v>
      </c>
      <c r="O25" s="669">
        <f t="shared" si="3"/>
        <v>2658830.3985564001</v>
      </c>
      <c r="P25" s="669">
        <f t="shared" si="3"/>
        <v>2923517.0537724956</v>
      </c>
      <c r="Q25" s="669">
        <f t="shared" si="3"/>
        <v>2948470.20285255</v>
      </c>
      <c r="R25" s="670">
        <f t="shared" ref="R25" si="4">SUM(R19:R24)</f>
        <v>3081777.0349766146</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40841330.171884336</v>
      </c>
      <c r="K26" s="1052">
        <f>(VLOOKUP(年度マスタ!$K$4&amp;"_"&amp;K$18,データシート1!$A:$BT,MATCH("da_合計",データシート1!$A$1:$BT$1,0),0))/10^3</f>
        <v>37520599.957476184</v>
      </c>
      <c r="L26" s="1052">
        <f>(VLOOKUP(年度マスタ!$K$4&amp;"_"&amp;L$18,データシート1!$A:$BT,MATCH("da_合計",データシート1!$A$1:$BT$1,0),0))/10^3</f>
        <v>38940102.614403114</v>
      </c>
      <c r="M26" s="1052">
        <f>(VLOOKUP(年度マスタ!$K$4&amp;"_"&amp;M$18,データシート1!$A:$BT,MATCH("da_合計",データシート1!$A$1:$BT$1,0),0))/10^3</f>
        <v>38849905.3268345</v>
      </c>
      <c r="N26" s="1052">
        <f>(VLOOKUP(年度マスタ!$K$4&amp;"_"&amp;N$18,データシート1!$A:$BT,MATCH("da_合計",データシート1!$A$1:$BT$1,0),0))/10^3</f>
        <v>36619752.464090139</v>
      </c>
      <c r="O26" s="1052">
        <f>(VLOOKUP(年度マスタ!$K$4&amp;"_"&amp;O$18,データシート1!$A:$BT,MATCH("da_合計",データシート1!$A$1:$BT$1,0),0))/10^3</f>
        <v>37578835.585989237</v>
      </c>
      <c r="P26" s="1052">
        <f>(VLOOKUP(年度マスタ!$K$4&amp;"_"&amp;P$18,データシート1!$A:$BT,MATCH("da_合計",データシート1!$A$1:$BT$1,0),0))/10^3</f>
        <v>37120395.820680782</v>
      </c>
      <c r="Q26" s="1052">
        <f>(VLOOKUP(年度マスタ!$K$4&amp;"_"&amp;Q$18,データシート1!$A:$BT,MATCH("da_合計",データシート1!$A$1:$BT$1,0),0))/10^3</f>
        <v>37324718.540867068</v>
      </c>
      <c r="R26" s="1050">
        <f>Q26</f>
        <v>37324718.540867068</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3.9891057159484086E-2</v>
      </c>
      <c r="K27" s="850">
        <f t="shared" ref="K27:P27" si="5">K25/K26</f>
        <v>4.9927083071568443E-2</v>
      </c>
      <c r="L27" s="850">
        <f t="shared" si="5"/>
        <v>5.3643654679619783E-2</v>
      </c>
      <c r="M27" s="850">
        <f t="shared" si="5"/>
        <v>5.9919180849238911E-2</v>
      </c>
      <c r="N27" s="850">
        <f t="shared" si="5"/>
        <v>6.6090894823544077E-2</v>
      </c>
      <c r="O27" s="850">
        <f t="shared" si="5"/>
        <v>7.0753400340794734E-2</v>
      </c>
      <c r="P27" s="850">
        <f t="shared" si="5"/>
        <v>7.8757701504457683E-2</v>
      </c>
      <c r="Q27" s="850">
        <f>Q25/Q26</f>
        <v>7.8995108821095367E-2</v>
      </c>
      <c r="R27" s="851">
        <f>R25/R26</f>
        <v>8.2566651684254699E-2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8.2566651684254699E-2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1.0044881086765467</v>
      </c>
      <c r="AA52" s="183"/>
      <c r="AB52" s="690" t="s">
        <v>414</v>
      </c>
      <c r="AC52" s="691">
        <f>$AD6</f>
        <v>37284990.715000004</v>
      </c>
      <c r="AD52" s="692">
        <f>R19+R20</f>
        <v>2608679.7305606147</v>
      </c>
      <c r="AE52" s="693">
        <f t="shared" ref="AE52:AE54" si="6">IFERROR(AD52/AC52,"-")</f>
        <v>6.9965948241771325E-2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167517.39313293248</v>
      </c>
      <c r="Z53" s="1129"/>
      <c r="AA53" s="183"/>
      <c r="AB53" s="690" t="s">
        <v>378</v>
      </c>
      <c r="AC53" s="691">
        <f>$AD9</f>
        <v>146738.84400000001</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50278.198999999979</v>
      </c>
      <c r="AD54" s="691">
        <f>R22</f>
        <v>152390.3616</v>
      </c>
      <c r="AE54" s="693">
        <f t="shared" si="6"/>
        <v>3.0309431250709689</v>
      </c>
      <c r="AF54" s="485"/>
      <c r="AG54" s="44"/>
      <c r="AH54" s="433"/>
      <c r="AI54" s="455" t="s">
        <v>441</v>
      </c>
      <c r="AJ54" s="456">
        <f>VLOOKUP(年度マスタ!$K$4&amp;"_"&amp;AJ$53,データシート1!$A$1:$BT$2000,MATCH("ca_太陽光発電（10kW未満）",データシート1!$A$1:$BT$1,0),0)</f>
        <v>103672</v>
      </c>
      <c r="AK54" s="456">
        <f>VLOOKUP(年度マスタ!$K$4&amp;"_"&amp;AK$53,データシート1!$A$1:$BT$2000,MATCH("ca_太陽光発電（10kW未満）",データシート1!$A$1:$BT$1,0),0)</f>
        <v>113317</v>
      </c>
      <c r="AL54" s="456">
        <f>VLOOKUP(年度マスタ!$K$4&amp;"_"&amp;AL$53,データシート1!$A$1:$BT$2000,MATCH("ca_太陽光発電（10kW未満）",データシート1!$A$1:$BT$1,0),0)</f>
        <v>121320</v>
      </c>
      <c r="AM54" s="456">
        <f>VLOOKUP(年度マスタ!$K$4&amp;"_"&amp;AM$53,データシート1!$A$1:$BT$2000,MATCH("ca_太陽光発電（10kW未満）",データシート1!$A$1:$BT$1,0),0)</f>
        <v>144307</v>
      </c>
      <c r="AN54" s="456">
        <f>VLOOKUP(年度マスタ!$K$4&amp;"_"&amp;AN$53,データシート1!$A$1:$BT$2000,MATCH("ca_太陽光発電（10kW未満）",データシート1!$A$1:$BT$1,0),0)</f>
        <v>139146</v>
      </c>
      <c r="AO54" s="456">
        <f>VLOOKUP(年度マスタ!$K$4&amp;"_"&amp;AO$53,データシート1!$A$1:$BT$2000,MATCH("ca_太陽光発電（10kW未満）",データシート1!$A$1:$BT$1,0),0)</f>
        <v>147553</v>
      </c>
      <c r="AP54" s="456">
        <f>VLOOKUP(年度マスタ!$K$4&amp;"_"&amp;AP$53,データシート1!$A$1:$BT$2000,MATCH("ca_太陽光発電（10kW未満）",データシート1!$A$1:$BT$1,0),0)</f>
        <v>170332</v>
      </c>
      <c r="AQ54" s="456">
        <f>VLOOKUP(年度マスタ!$K$4&amp;"_"&amp;AQ$53,データシート1!$A$1:$BT$2000,MATCH("ca_太陽光発電（10kW未満）",データシート1!$A$1:$BT$1,0),0)</f>
        <v>182378</v>
      </c>
      <c r="AR54" s="456">
        <f>VLOOKUP(年度マスタ!$K$4&amp;"_"&amp;AR$53,データシート1!$A$1:$BT$2000,MATCH("ca_太陽光発電（10kW未満）",データシート1!$A$1:$BT$1,0),0)</f>
        <v>193484</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10228.175999999999</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埼玉県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埼玉県</v>
      </c>
      <c r="AY12" s="24" t="str">
        <f>年度マスタ!$J4</f>
        <v>埼玉県</v>
      </c>
      <c r="AZ12" s="24" t="str">
        <f>年度マスタ!$K4</f>
        <v>11</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埼玉県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埼玉県</v>
      </c>
      <c r="AY4" s="1037" t="str">
        <f>年度マスタ!$J4</f>
        <v>埼玉県</v>
      </c>
      <c r="AZ4" s="1037" t="str">
        <f>年度マスタ!$K4</f>
        <v>11</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11219</v>
      </c>
      <c r="AY72" s="19" t="str">
        <f>IF(IFERROR(比較地域マスタ!$AE7,"")=0,"",IFERROR(比較地域マスタ!$AE7,""))</f>
        <v>上尾市</v>
      </c>
      <c r="AZ72" s="17"/>
      <c r="BA72" s="23">
        <v>1</v>
      </c>
      <c r="BB72" s="23">
        <v>1</v>
      </c>
      <c r="BC72" s="19" t="str">
        <f>AX72</f>
        <v>11219</v>
      </c>
      <c r="BD72" s="19" t="str">
        <f>AY72</f>
        <v>上尾市</v>
      </c>
      <c r="BE72" s="35">
        <f>VLOOKUP(BC72&amp;"_"&amp;$AZ$9,データシート3!A:AB,MATCH("ea_"&amp;"太陽光（建物系）"&amp;"_年間発電",データシート3!$A$1:$AB$1,0),0)/10^3+VLOOKUP(BC72&amp;"_"&amp;$AZ$9,データシート3!A:AB,MATCH("ea_"&amp;"太陽光（土地系）"&amp;"_年間発電",データシート3!$A$1:$AB$1,0),0)/10^3</f>
        <v>873563.96600000001</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5">
        <f>SUM(BE72:BH72)</f>
        <v>873832.79300000006</v>
      </c>
      <c r="BJ72" s="35">
        <f>(VLOOKUP($BC72&amp;"_"&amp;$AZ$8,データシート3!$A:$AN,MATCH("da_合計",データシート3!$A$1:$AN$1,0),0))/10^3</f>
        <v>1112510.5150496529</v>
      </c>
      <c r="BK72" s="35">
        <f t="shared" ref="BK72:BK103" si="21">BI72-BJ72</f>
        <v>-238677.72204965283</v>
      </c>
      <c r="BL72" s="35">
        <f t="shared" ref="BL72:BL103" si="22">IF(BK72&gt;0,0,BK72)</f>
        <v>-238677.72204965283</v>
      </c>
      <c r="BM72" s="35">
        <f t="shared" ref="BM72:BM103" si="23">IF(BK72&gt;0,BK72,0)</f>
        <v>0</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11227</v>
      </c>
      <c r="AY73" s="19" t="str">
        <f>IF(IFERROR(比較地域マスタ!$AE8,"")=0,"",IFERROR(比較地域マスタ!$AE8,""))</f>
        <v>朝霞市</v>
      </c>
      <c r="AZ73" s="17"/>
      <c r="BA73" s="23">
        <v>2</v>
      </c>
      <c r="BB73" s="23">
        <v>1</v>
      </c>
      <c r="BC73" s="19" t="str">
        <f t="shared" ref="BC73:BC136" si="24">AX73</f>
        <v>11227</v>
      </c>
      <c r="BD73" s="19" t="str">
        <f t="shared" ref="BD73:BD136" si="25">AY73</f>
        <v>朝霞市</v>
      </c>
      <c r="BE73" s="35">
        <f>VLOOKUP(BC73&amp;"_"&amp;$AZ$9,データシート3!A:AB,MATCH("ea_"&amp;"太陽光（建物系）"&amp;"_年間発電",データシート3!$A$1:$AB$1,0),0)/10^3+VLOOKUP(BC73&amp;"_"&amp;$AZ$9,データシート3!A:AB,MATCH("ea_"&amp;"太陽光（土地系）"&amp;"_年間発電",データシート3!$A$1:$AB$1,0),0)/10^3</f>
        <v>324884.85800000007</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5">
        <f t="shared" ref="BI73:BI136" si="26">SUM(BE73:BH73)</f>
        <v>325125.23200000008</v>
      </c>
      <c r="BJ73" s="35">
        <f>(VLOOKUP($BC73&amp;"_"&amp;$AZ$8,データシート3!$A:$AN,MATCH("da_合計",データシート3!$A$1:$AN$1,0),0))/10^3</f>
        <v>587407.44878426904</v>
      </c>
      <c r="BK73" s="35">
        <f t="shared" si="21"/>
        <v>-262282.21678426897</v>
      </c>
      <c r="BL73" s="35">
        <f t="shared" si="22"/>
        <v>-262282.21678426897</v>
      </c>
      <c r="BM73" s="35">
        <f t="shared" si="23"/>
        <v>0</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11301</v>
      </c>
      <c r="AY74" s="19" t="str">
        <f>IF(IFERROR(比較地域マスタ!$AE9,"")=0,"",IFERROR(比較地域マスタ!$AE9,""))</f>
        <v>伊奈町</v>
      </c>
      <c r="AZ74" s="17"/>
      <c r="BA74" s="23">
        <v>3</v>
      </c>
      <c r="BB74" s="23">
        <v>1</v>
      </c>
      <c r="BC74" s="19" t="str">
        <f t="shared" si="24"/>
        <v>11301</v>
      </c>
      <c r="BD74" s="19" t="str">
        <f t="shared" si="25"/>
        <v>伊奈町</v>
      </c>
      <c r="BE74" s="35">
        <f>VLOOKUP(BC74&amp;"_"&amp;$AZ$9,データシート3!A:AB,MATCH("ea_"&amp;"太陽光（建物系）"&amp;"_年間発電",データシート3!$A$1:$AB$1,0),0)/10^3+VLOOKUP(BC74&amp;"_"&amp;$AZ$9,データシート3!A:AB,MATCH("ea_"&amp;"太陽光（土地系）"&amp;"_年間発電",データシート3!$A$1:$AB$1,0),0)/10^3</f>
        <v>229077.96300000005</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5">
        <f t="shared" si="26"/>
        <v>229332.80900000004</v>
      </c>
      <c r="BJ74" s="35">
        <f>(VLOOKUP($BC74&amp;"_"&amp;$AZ$8,データシート3!$A:$AN,MATCH("da_合計",データシート3!$A$1:$AN$1,0),0))/10^3</f>
        <v>209199.40626861586</v>
      </c>
      <c r="BK74" s="35">
        <f t="shared" si="21"/>
        <v>20133.40273138418</v>
      </c>
      <c r="BL74" s="35">
        <f t="shared" si="22"/>
        <v>0</v>
      </c>
      <c r="BM74" s="35">
        <f t="shared" si="23"/>
        <v>20133.40273138418</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11225</v>
      </c>
      <c r="AY75" s="19" t="str">
        <f>IF(IFERROR(比較地域マスタ!$AE10,"")=0,"",IFERROR(比較地域マスタ!$AE10,""))</f>
        <v>入間市</v>
      </c>
      <c r="AZ75" s="17"/>
      <c r="BA75" s="23">
        <v>4</v>
      </c>
      <c r="BB75" s="23">
        <v>1</v>
      </c>
      <c r="BC75" s="19" t="str">
        <f t="shared" si="24"/>
        <v>11225</v>
      </c>
      <c r="BD75" s="19" t="str">
        <f t="shared" si="25"/>
        <v>入間市</v>
      </c>
      <c r="BE75" s="35">
        <f>VLOOKUP(BC75&amp;"_"&amp;$AZ$9,データシート3!A:AB,MATCH("ea_"&amp;"太陽光（建物系）"&amp;"_年間発電",データシート3!$A$1:$AB$1,0),0)/10^3+VLOOKUP(BC75&amp;"_"&amp;$AZ$9,データシート3!A:AB,MATCH("ea_"&amp;"太陽光（土地系）"&amp;"_年間発電",データシート3!$A$1:$AB$1,0),0)/10^3</f>
        <v>746247.61100000003</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746247.61100000003</v>
      </c>
      <c r="BJ75" s="35">
        <f>(VLOOKUP($BC75&amp;"_"&amp;$AZ$8,データシート3!$A:$AN,MATCH("da_合計",データシート3!$A$1:$AN$1,0),0))/10^3</f>
        <v>849528.06229707983</v>
      </c>
      <c r="BK75" s="35">
        <f t="shared" si="21"/>
        <v>-103280.4512970798</v>
      </c>
      <c r="BL75" s="35">
        <f t="shared" si="22"/>
        <v>-103280.4512970798</v>
      </c>
      <c r="BM75" s="35">
        <f t="shared" si="23"/>
        <v>0</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11365</v>
      </c>
      <c r="AY76" s="19" t="str">
        <f>IF(IFERROR(比較地域マスタ!$AE11,"")=0,"",IFERROR(比較地域マスタ!$AE11,""))</f>
        <v>小鹿野町</v>
      </c>
      <c r="AZ76" s="17"/>
      <c r="BA76" s="23">
        <v>5</v>
      </c>
      <c r="BB76" s="23">
        <v>1</v>
      </c>
      <c r="BC76" s="19" t="str">
        <f t="shared" si="24"/>
        <v>11365</v>
      </c>
      <c r="BD76" s="19" t="str">
        <f t="shared" si="25"/>
        <v>小鹿野町</v>
      </c>
      <c r="BE76" s="35">
        <f>VLOOKUP(BC76&amp;"_"&amp;$AZ$9,データシート3!A:AB,MATCH("ea_"&amp;"太陽光（建物系）"&amp;"_年間発電",データシート3!$A$1:$AB$1,0),0)/10^3+VLOOKUP(BC76&amp;"_"&amp;$AZ$9,データシート3!A:AB,MATCH("ea_"&amp;"太陽光（土地系）"&amp;"_年間発電",データシート3!$A$1:$AB$1,0),0)/10^3</f>
        <v>213304.342</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3199.8980000000001</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216504.24</v>
      </c>
      <c r="BJ76" s="35">
        <f>(VLOOKUP($BC76&amp;"_"&amp;$AZ$8,データシート3!$A:$AN,MATCH("da_合計",データシート3!$A$1:$AN$1,0),0))/10^3</f>
        <v>52868.322067628607</v>
      </c>
      <c r="BK76" s="35">
        <f t="shared" si="21"/>
        <v>163635.91793237138</v>
      </c>
      <c r="BL76" s="35">
        <f t="shared" si="22"/>
        <v>0</v>
      </c>
      <c r="BM76" s="35">
        <f t="shared" si="23"/>
        <v>163635.91793237138</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11343</v>
      </c>
      <c r="AY77" s="19" t="str">
        <f>IF(IFERROR(比較地域マスタ!$AE12,"")=0,"",IFERROR(比較地域マスタ!$AE12,""))</f>
        <v>小川町</v>
      </c>
      <c r="AZ77" s="17"/>
      <c r="BA77" s="23">
        <v>6</v>
      </c>
      <c r="BB77" s="23">
        <v>1</v>
      </c>
      <c r="BC77" s="19" t="str">
        <f t="shared" si="24"/>
        <v>11343</v>
      </c>
      <c r="BD77" s="19" t="str">
        <f t="shared" si="25"/>
        <v>小川町</v>
      </c>
      <c r="BE77" s="35">
        <f>VLOOKUP(BC77&amp;"_"&amp;$AZ$9,データシート3!A:AB,MATCH("ea_"&amp;"太陽光（建物系）"&amp;"_年間発電",データシート3!$A$1:$AB$1,0),0)/10^3+VLOOKUP(BC77&amp;"_"&amp;$AZ$9,データシート3!A:AB,MATCH("ea_"&amp;"太陽光（土地系）"&amp;"_年間発電",データシート3!$A$1:$AB$1,0),0)/10^3</f>
        <v>358911.49300000007</v>
      </c>
      <c r="BF77" s="35">
        <f>VLOOKUP(BC77&amp;"_"&amp;$AZ$9,データシート3!A:AB,MATCH("ea_"&amp;"風力（陸上）"&amp;"_年間発電",データシート3!$A$1:$AB$1,0),0)/10^3</f>
        <v>14147.986999999997</v>
      </c>
      <c r="BG77" s="35">
        <f>VLOOKUP(BC77&amp;"_"&amp;$AZ$9,データシート3!A:AB,MATCH("ea_"&amp;"中小水（河川）"&amp;"_年間発電",データシート3!$A$1:$AB$1,0),0)/10^3+VLOOKUP(BC77&amp;"_"&amp;$AZ$9,データシート3!A:AB,MATCH("ea_"&amp;"中小水（農業用水路）"&amp;"_年間発電",データシート3!$A$1:$AB$1,0),0)/10^3</f>
        <v>343.31200000000001</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373402.79200000007</v>
      </c>
      <c r="BJ77" s="35">
        <f>(VLOOKUP($BC77&amp;"_"&amp;$AZ$8,データシート3!$A:$AN,MATCH("da_合計",データシート3!$A$1:$AN$1,0),0))/10^3</f>
        <v>164695.3179196394</v>
      </c>
      <c r="BK77" s="35">
        <f t="shared" si="21"/>
        <v>208707.47408036067</v>
      </c>
      <c r="BL77" s="35">
        <f t="shared" si="22"/>
        <v>0</v>
      </c>
      <c r="BM77" s="35">
        <f t="shared" si="23"/>
        <v>208707.47408036067</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11231</v>
      </c>
      <c r="AY78" s="19" t="str">
        <f>IF(IFERROR(比較地域マスタ!$AE13,"")=0,"",IFERROR(比較地域マスタ!$AE13,""))</f>
        <v>桶川市</v>
      </c>
      <c r="AZ78" s="17"/>
      <c r="BA78" s="23">
        <v>7</v>
      </c>
      <c r="BB78" s="23">
        <v>1</v>
      </c>
      <c r="BC78" s="19" t="str">
        <f t="shared" si="24"/>
        <v>11231</v>
      </c>
      <c r="BD78" s="19" t="str">
        <f t="shared" si="25"/>
        <v>桶川市</v>
      </c>
      <c r="BE78" s="35">
        <f>VLOOKUP(BC78&amp;"_"&amp;$AZ$9,データシート3!A:AB,MATCH("ea_"&amp;"太陽光（建物系）"&amp;"_年間発電",データシート3!$A$1:$AB$1,0),0)/10^3+VLOOKUP(BC78&amp;"_"&amp;$AZ$9,データシート3!A:AB,MATCH("ea_"&amp;"太陽光（土地系）"&amp;"_年間発電",データシート3!$A$1:$AB$1,0),0)/10^3</f>
        <v>439135.73100000015</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439135.73100000015</v>
      </c>
      <c r="BJ78" s="35">
        <f>(VLOOKUP($BC78&amp;"_"&amp;$AZ$8,データシート3!$A:$AN,MATCH("da_合計",データシート3!$A$1:$AN$1,0),0))/10^3</f>
        <v>351252.83038830361</v>
      </c>
      <c r="BK78" s="35">
        <f t="shared" si="21"/>
        <v>87882.900611696532</v>
      </c>
      <c r="BL78" s="35">
        <f t="shared" si="22"/>
        <v>0</v>
      </c>
      <c r="BM78" s="35">
        <f t="shared" si="23"/>
        <v>87882.900611696532</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11327</v>
      </c>
      <c r="AY79" s="19" t="str">
        <f>IF(IFERROR(比較地域マスタ!$AE14,"")=0,"",IFERROR(比較地域マスタ!$AE14,""))</f>
        <v>越生町</v>
      </c>
      <c r="AZ79" s="17"/>
      <c r="BA79" s="23">
        <v>8</v>
      </c>
      <c r="BB79" s="23">
        <v>1</v>
      </c>
      <c r="BC79" s="19" t="str">
        <f t="shared" si="24"/>
        <v>11327</v>
      </c>
      <c r="BD79" s="19" t="str">
        <f t="shared" si="25"/>
        <v>越生町</v>
      </c>
      <c r="BE79" s="35">
        <f>VLOOKUP(BC79&amp;"_"&amp;$AZ$9,データシート3!A:AB,MATCH("ea_"&amp;"太陽光（建物系）"&amp;"_年間発電",データシート3!$A$1:$AB$1,0),0)/10^3+VLOOKUP(BC79&amp;"_"&amp;$AZ$9,データシート3!A:AB,MATCH("ea_"&amp;"太陽光（土地系）"&amp;"_年間発電",データシート3!$A$1:$AB$1,0),0)/10^3</f>
        <v>144374.541</v>
      </c>
      <c r="BF79" s="35">
        <f>VLOOKUP(BC79&amp;"_"&amp;$AZ$9,データシート3!A:AB,MATCH("ea_"&amp;"風力（陸上）"&amp;"_年間発電",データシート3!$A$1:$AB$1,0),0)/10^3</f>
        <v>8551.4840000000004</v>
      </c>
      <c r="BG79" s="35">
        <f>VLOOKUP(BC79&amp;"_"&amp;$AZ$9,データシート3!A:AB,MATCH("ea_"&amp;"中小水（河川）"&amp;"_年間発電",データシート3!$A$1:$AB$1,0),0)/10^3+VLOOKUP(BC79&amp;"_"&amp;$AZ$9,データシート3!A:AB,MATCH("ea_"&amp;"中小水（農業用水路）"&amp;"_年間発電",データシート3!$A$1:$AB$1,0),0)/10^3</f>
        <v>552.54899999999998</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153478.57399999999</v>
      </c>
      <c r="BJ79" s="35">
        <f>(VLOOKUP($BC79&amp;"_"&amp;$AZ$8,データシート3!$A:$AN,MATCH("da_合計",データシート3!$A$1:$AN$1,0),0))/10^3</f>
        <v>42973.011003780601</v>
      </c>
      <c r="BK79" s="35">
        <f t="shared" si="21"/>
        <v>110505.56299621939</v>
      </c>
      <c r="BL79" s="35">
        <f>IF(BK79&gt;0,0,BK79)</f>
        <v>0</v>
      </c>
      <c r="BM79" s="35">
        <f>IF(BK79&gt;0,BK79,0)</f>
        <v>110505.56299621939</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11214</v>
      </c>
      <c r="AY80" s="19" t="str">
        <f>IF(IFERROR(比較地域マスタ!$AE15,"")=0,"",IFERROR(比較地域マスタ!$AE15,""))</f>
        <v>春日部市</v>
      </c>
      <c r="AZ80" s="17"/>
      <c r="BA80" s="23">
        <v>9</v>
      </c>
      <c r="BB80" s="23">
        <v>1</v>
      </c>
      <c r="BC80" s="19" t="str">
        <f t="shared" si="24"/>
        <v>11214</v>
      </c>
      <c r="BD80" s="19" t="str">
        <f t="shared" si="25"/>
        <v>春日部市</v>
      </c>
      <c r="BE80" s="35">
        <f>VLOOKUP(BC80&amp;"_"&amp;$AZ$9,データシート3!A:AB,MATCH("ea_"&amp;"太陽光（建物系）"&amp;"_年間発電",データシート3!$A$1:$AB$1,0),0)/10^3+VLOOKUP(BC80&amp;"_"&amp;$AZ$9,データシート3!A:AB,MATCH("ea_"&amp;"太陽光（土地系）"&amp;"_年間発電",データシート3!$A$1:$AB$1,0),0)/10^3</f>
        <v>899096.23399999994</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5">
        <f t="shared" si="26"/>
        <v>899337.59</v>
      </c>
      <c r="BJ80" s="35">
        <f>(VLOOKUP($BC80&amp;"_"&amp;$AZ$8,データシート3!$A:$AN,MATCH("da_合計",データシート3!$A$1:$AN$1,0),0))/10^3</f>
        <v>1010752.506878229</v>
      </c>
      <c r="BK80" s="35">
        <f t="shared" si="21"/>
        <v>-111414.91687822901</v>
      </c>
      <c r="BL80" s="35">
        <f t="shared" si="22"/>
        <v>-111414.91687822901</v>
      </c>
      <c r="BM80" s="35">
        <f t="shared" si="23"/>
        <v>0</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11210</v>
      </c>
      <c r="AY81" s="19" t="str">
        <f>IF(IFERROR(比較地域マスタ!$AE16,"")=0,"",IFERROR(比較地域マスタ!$AE16,""))</f>
        <v>加須市</v>
      </c>
      <c r="AZ81" s="17"/>
      <c r="BA81" s="23">
        <v>10</v>
      </c>
      <c r="BB81" s="23">
        <v>1</v>
      </c>
      <c r="BC81" s="19" t="str">
        <f t="shared" si="24"/>
        <v>11210</v>
      </c>
      <c r="BD81" s="19" t="str">
        <f t="shared" si="25"/>
        <v>加須市</v>
      </c>
      <c r="BE81" s="35">
        <f>VLOOKUP(BC81&amp;"_"&amp;$AZ$9,データシート3!A:AB,MATCH("ea_"&amp;"太陽光（建物系）"&amp;"_年間発電",データシート3!$A$1:$AB$1,0),0)/10^3+VLOOKUP(BC81&amp;"_"&amp;$AZ$9,データシート3!A:AB,MATCH("ea_"&amp;"太陽光（土地系）"&amp;"_年間発電",データシート3!$A$1:$AB$1,0),0)/10^3</f>
        <v>1056518.5850000002</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1056518.5850000002</v>
      </c>
      <c r="BJ81" s="35">
        <f>(VLOOKUP($BC81&amp;"_"&amp;$AZ$8,データシート3!$A:$AN,MATCH("da_合計",データシート3!$A$1:$AN$1,0),0))/10^3</f>
        <v>691782.79998916702</v>
      </c>
      <c r="BK81" s="35">
        <f t="shared" si="21"/>
        <v>364735.78501083318</v>
      </c>
      <c r="BL81" s="35">
        <f t="shared" si="22"/>
        <v>0</v>
      </c>
      <c r="BM81" s="35">
        <f t="shared" si="23"/>
        <v>364735.78501083318</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11383</v>
      </c>
      <c r="AY82" s="19" t="str">
        <f>IF(IFERROR(比較地域マスタ!$AE17,"")=0,"",IFERROR(比較地域マスタ!$AE17,""))</f>
        <v>神川町</v>
      </c>
      <c r="AZ82" s="17"/>
      <c r="BA82" s="23">
        <v>11</v>
      </c>
      <c r="BB82" s="23">
        <v>1</v>
      </c>
      <c r="BC82" s="19" t="str">
        <f t="shared" si="24"/>
        <v>11383</v>
      </c>
      <c r="BD82" s="19" t="str">
        <f t="shared" si="25"/>
        <v>神川町</v>
      </c>
      <c r="BE82" s="35">
        <f>VLOOKUP(BC82&amp;"_"&amp;$AZ$9,データシート3!A:AB,MATCH("ea_"&amp;"太陽光（建物系）"&amp;"_年間発電",データシート3!$A$1:$AB$1,0),0)/10^3+VLOOKUP(BC82&amp;"_"&amp;$AZ$9,データシート3!A:AB,MATCH("ea_"&amp;"太陽光（土地系）"&amp;"_年間発電",データシート3!$A$1:$AB$1,0),0)/10^3</f>
        <v>361164.97699999996</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585.70500000000004</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361750.68199999997</v>
      </c>
      <c r="BJ82" s="35">
        <f>(VLOOKUP($BC82&amp;"_"&amp;$AZ$8,データシート3!$A:$AN,MATCH("da_合計",データシート3!$A$1:$AN$1,0),0))/10^3</f>
        <v>85710.217731276265</v>
      </c>
      <c r="BK82" s="35">
        <f t="shared" si="21"/>
        <v>276040.46426872374</v>
      </c>
      <c r="BL82" s="35">
        <f t="shared" si="22"/>
        <v>0</v>
      </c>
      <c r="BM82" s="35">
        <f t="shared" si="23"/>
        <v>276040.46426872374</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11385</v>
      </c>
      <c r="AY83" s="19" t="str">
        <f>IF(IFERROR(比較地域マスタ!$AE18,"")=0,"",IFERROR(比較地域マスタ!$AE18,""))</f>
        <v>上里町</v>
      </c>
      <c r="AZ83" s="17"/>
      <c r="BA83" s="23">
        <v>12</v>
      </c>
      <c r="BB83" s="23">
        <v>1</v>
      </c>
      <c r="BC83" s="19" t="str">
        <f t="shared" si="24"/>
        <v>11385</v>
      </c>
      <c r="BD83" s="19" t="str">
        <f t="shared" si="25"/>
        <v>上里町</v>
      </c>
      <c r="BE83" s="35">
        <f>VLOOKUP(BC83&amp;"_"&amp;$AZ$9,データシート3!A:AB,MATCH("ea_"&amp;"太陽光（建物系）"&amp;"_年間発電",データシート3!$A$1:$AB$1,0),0)/10^3+VLOOKUP(BC83&amp;"_"&amp;$AZ$9,データシート3!A:AB,MATCH("ea_"&amp;"太陽光（土地系）"&amp;"_年間発電",データシート3!$A$1:$AB$1,0),0)/10^3</f>
        <v>424491.80499999999</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424491.80499999999</v>
      </c>
      <c r="BJ83" s="35">
        <f>(VLOOKUP($BC83&amp;"_"&amp;$AZ$8,データシート3!$A:$AN,MATCH("da_合計",データシート3!$A$1:$AN$1,0),0))/10^3</f>
        <v>184275.1837024446</v>
      </c>
      <c r="BK83" s="35">
        <f t="shared" si="21"/>
        <v>240216.62129755539</v>
      </c>
      <c r="BL83" s="35">
        <f t="shared" si="22"/>
        <v>0</v>
      </c>
      <c r="BM83" s="35">
        <f t="shared" si="23"/>
        <v>240216.62129755539</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11203</v>
      </c>
      <c r="AY84" s="19" t="str">
        <f>IF(IFERROR(比較地域マスタ!$AE19,"")=0,"",IFERROR(比較地域マスタ!$AE19,""))</f>
        <v>川口市</v>
      </c>
      <c r="AZ84" s="17"/>
      <c r="BA84" s="23">
        <v>13</v>
      </c>
      <c r="BB84" s="23">
        <v>1</v>
      </c>
      <c r="BC84" s="19" t="str">
        <f t="shared" si="24"/>
        <v>11203</v>
      </c>
      <c r="BD84" s="19" t="str">
        <f t="shared" si="25"/>
        <v>川口市</v>
      </c>
      <c r="BE84" s="35">
        <f>VLOOKUP(BC84&amp;"_"&amp;$AZ$9,データシート3!A:AB,MATCH("ea_"&amp;"太陽光（建物系）"&amp;"_年間発電",データシート3!$A$1:$AB$1,0),0)/10^3+VLOOKUP(BC84&amp;"_"&amp;$AZ$9,データシート3!A:AB,MATCH("ea_"&amp;"太陽光（土地系）"&amp;"_年間発電",データシート3!$A$1:$AB$1,0),0)/10^3</f>
        <v>1445307.9750000001</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5">
        <f t="shared" si="26"/>
        <v>1446466.1870000002</v>
      </c>
      <c r="BJ84" s="35">
        <f>(VLOOKUP($BC84&amp;"_"&amp;$AZ$8,データシート3!$A:$AN,MATCH("da_合計",データシート3!$A$1:$AN$1,0),0))/10^3</f>
        <v>2546011.8882723516</v>
      </c>
      <c r="BK84" s="35">
        <f t="shared" si="21"/>
        <v>-1099545.7012723514</v>
      </c>
      <c r="BL84" s="35">
        <f t="shared" si="22"/>
        <v>-1099545.7012723514</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11201</v>
      </c>
      <c r="AY85" s="19" t="str">
        <f>IF(IFERROR(比較地域マスタ!$AE20,"")=0,"",IFERROR(比較地域マスタ!$AE20,""))</f>
        <v>川越市</v>
      </c>
      <c r="AZ85" s="17"/>
      <c r="BA85" s="23">
        <v>14</v>
      </c>
      <c r="BB85" s="23">
        <v>1</v>
      </c>
      <c r="BC85" s="19" t="str">
        <f t="shared" si="24"/>
        <v>11201</v>
      </c>
      <c r="BD85" s="19" t="str">
        <f t="shared" si="25"/>
        <v>川越市</v>
      </c>
      <c r="BE85" s="35">
        <f>VLOOKUP(BC85&amp;"_"&amp;$AZ$9,データシート3!A:AB,MATCH("ea_"&amp;"太陽光（建物系）"&amp;"_年間発電",データシート3!$A$1:$AB$1,0),0)/10^3+VLOOKUP(BC85&amp;"_"&amp;$AZ$9,データシート3!A:AB,MATCH("ea_"&amp;"太陽光（土地系）"&amp;"_年間発電",データシート3!$A$1:$AB$1,0),0)/10^3</f>
        <v>1704001.5459999999</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1704001.5459999999</v>
      </c>
      <c r="BJ85" s="35">
        <f>(VLOOKUP($BC85&amp;"_"&amp;$AZ$8,データシート3!$A:$AN,MATCH("da_合計",データシート3!$A$1:$AN$1,0),0))/10^3</f>
        <v>1931770.866174259</v>
      </c>
      <c r="BK85" s="35">
        <f t="shared" si="21"/>
        <v>-227769.32017425913</v>
      </c>
      <c r="BL85" s="35">
        <f t="shared" si="22"/>
        <v>-227769.32017425913</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11346</v>
      </c>
      <c r="AY86" s="19" t="str">
        <f>IF(IFERROR(比較地域マスタ!$AE21,"")=0,"",IFERROR(比較地域マスタ!$AE21,""))</f>
        <v>川島町</v>
      </c>
      <c r="AZ86" s="17"/>
      <c r="BA86" s="23">
        <v>15</v>
      </c>
      <c r="BB86" s="23">
        <v>1</v>
      </c>
      <c r="BC86" s="19" t="str">
        <f t="shared" si="24"/>
        <v>11346</v>
      </c>
      <c r="BD86" s="19" t="str">
        <f t="shared" si="25"/>
        <v>川島町</v>
      </c>
      <c r="BE86" s="35">
        <f>VLOOKUP(BC86&amp;"_"&amp;$AZ$9,データシート3!A:AB,MATCH("ea_"&amp;"太陽光（建物系）"&amp;"_年間発電",データシート3!$A$1:$AB$1,0),0)/10^3+VLOOKUP(BC86&amp;"_"&amp;$AZ$9,データシート3!A:AB,MATCH("ea_"&amp;"太陽光（土地系）"&amp;"_年間発電",データシート3!$A$1:$AB$1,0),0)/10^3</f>
        <v>358481.75599999994</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358481.75599999994</v>
      </c>
      <c r="BJ86" s="35">
        <f>(VLOOKUP($BC86&amp;"_"&amp;$AZ$8,データシート3!$A:$AN,MATCH("da_合計",データシート3!$A$1:$AN$1,0),0))/10^3</f>
        <v>157145.28883962554</v>
      </c>
      <c r="BK86" s="35">
        <f t="shared" si="21"/>
        <v>201336.46716037439</v>
      </c>
      <c r="BL86" s="35">
        <f t="shared" si="22"/>
        <v>0</v>
      </c>
      <c r="BM86" s="35">
        <f t="shared" si="23"/>
        <v>201336.46716037439</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11233</v>
      </c>
      <c r="AY87" s="19" t="str">
        <f>IF(IFERROR(比較地域マスタ!$AE22,"")=0,"",IFERROR(比較地域マスタ!$AE22,""))</f>
        <v>北本市</v>
      </c>
      <c r="AZ87" s="17"/>
      <c r="BA87" s="23">
        <v>16</v>
      </c>
      <c r="BB87" s="23">
        <v>1</v>
      </c>
      <c r="BC87" s="19" t="str">
        <f t="shared" si="24"/>
        <v>11233</v>
      </c>
      <c r="BD87" s="19" t="str">
        <f t="shared" si="25"/>
        <v>北本市</v>
      </c>
      <c r="BE87" s="35">
        <f>VLOOKUP(BC87&amp;"_"&amp;$AZ$9,データシート3!A:AB,MATCH("ea_"&amp;"太陽光（建物系）"&amp;"_年間発電",データシート3!$A$1:$AB$1,0),0)/10^3+VLOOKUP(BC87&amp;"_"&amp;$AZ$9,データシート3!A:AB,MATCH("ea_"&amp;"太陽光（土地系）"&amp;"_年間発電",データシート3!$A$1:$AB$1,0),0)/10^3</f>
        <v>400279.25400000007</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400279.25400000007</v>
      </c>
      <c r="BJ87" s="35">
        <f>(VLOOKUP($BC87&amp;"_"&amp;$AZ$8,データシート3!$A:$AN,MATCH("da_合計",データシート3!$A$1:$AN$1,0),0))/10^3</f>
        <v>273418.84020680824</v>
      </c>
      <c r="BK87" s="35">
        <f t="shared" si="21"/>
        <v>126860.41379319184</v>
      </c>
      <c r="BL87" s="35">
        <f t="shared" si="22"/>
        <v>0</v>
      </c>
      <c r="BM87" s="35">
        <f t="shared" si="23"/>
        <v>126860.41379319184</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11206</v>
      </c>
      <c r="AY88" s="19" t="str">
        <f>IF(IFERROR(比較地域マスタ!$AE23,"")=0,"",IFERROR(比較地域マスタ!$AE23,""))</f>
        <v>行田市</v>
      </c>
      <c r="AZ88" s="17"/>
      <c r="BA88" s="23">
        <v>17</v>
      </c>
      <c r="BB88" s="23">
        <v>1</v>
      </c>
      <c r="BC88" s="19" t="str">
        <f t="shared" si="24"/>
        <v>11206</v>
      </c>
      <c r="BD88" s="19" t="str">
        <f t="shared" si="25"/>
        <v>行田市</v>
      </c>
      <c r="BE88" s="35">
        <f>VLOOKUP(BC88&amp;"_"&amp;$AZ$9,データシート3!A:AB,MATCH("ea_"&amp;"太陽光（建物系）"&amp;"_年間発電",データシート3!$A$1:$AB$1,0),0)/10^3+VLOOKUP(BC88&amp;"_"&amp;$AZ$9,データシート3!A:AB,MATCH("ea_"&amp;"太陽光（土地系）"&amp;"_年間発電",データシート3!$A$1:$AB$1,0),0)/10^3</f>
        <v>605084.70500000007</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605084.70500000007</v>
      </c>
      <c r="BJ88" s="35">
        <f>(VLOOKUP($BC88&amp;"_"&amp;$AZ$8,データシート3!$A:$AN,MATCH("da_合計",データシート3!$A$1:$AN$1,0),0))/10^3</f>
        <v>505478.28742561932</v>
      </c>
      <c r="BK88" s="35">
        <f t="shared" si="21"/>
        <v>99606.417574380757</v>
      </c>
      <c r="BL88" s="35">
        <f t="shared" si="22"/>
        <v>0</v>
      </c>
      <c r="BM88" s="35">
        <f t="shared" si="23"/>
        <v>99606.417574380757</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11232</v>
      </c>
      <c r="AY89" s="19" t="str">
        <f>IF(IFERROR(比較地域マスタ!$AE24,"")=0,"",IFERROR(比較地域マスタ!$AE24,""))</f>
        <v>久喜市</v>
      </c>
      <c r="AZ89" s="17"/>
      <c r="BA89" s="23">
        <v>18</v>
      </c>
      <c r="BB89" s="23">
        <v>1</v>
      </c>
      <c r="BC89" s="19" t="str">
        <f t="shared" si="24"/>
        <v>11232</v>
      </c>
      <c r="BD89" s="19" t="str">
        <f t="shared" si="25"/>
        <v>久喜市</v>
      </c>
      <c r="BE89" s="35">
        <f>VLOOKUP(BC89&amp;"_"&amp;$AZ$9,データシート3!A:AB,MATCH("ea_"&amp;"太陽光（建物系）"&amp;"_年間発電",データシート3!$A$1:$AB$1,0),0)/10^3+VLOOKUP(BC89&amp;"_"&amp;$AZ$9,データシート3!A:AB,MATCH("ea_"&amp;"太陽光（土地系）"&amp;"_年間発電",データシート3!$A$1:$AB$1,0),0)/10^3</f>
        <v>824867.41</v>
      </c>
      <c r="BF89" s="35">
        <f>VLOOKUP(BC89&amp;"_"&amp;$AZ$9,データシート3!A:AB,MATCH("ea_"&amp;"風力（陸上）"&amp;"_年間発電",データシート3!$A$1:$AB$1,0),0)/10^3</f>
        <v>0</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824867.41</v>
      </c>
      <c r="BJ89" s="35">
        <f>(VLOOKUP($BC89&amp;"_"&amp;$AZ$8,データシート3!$A:$AN,MATCH("da_合計",データシート3!$A$1:$AN$1,0),0))/10^3</f>
        <v>868850.80296736234</v>
      </c>
      <c r="BK89" s="35">
        <f t="shared" si="21"/>
        <v>-43983.392967362306</v>
      </c>
      <c r="BL89" s="35">
        <f t="shared" si="22"/>
        <v>-43983.392967362306</v>
      </c>
      <c r="BM89" s="35">
        <f t="shared" si="23"/>
        <v>0</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11202</v>
      </c>
      <c r="AY90" s="19" t="str">
        <f>IF(IFERROR(比較地域マスタ!$AE25,"")=0,"",IFERROR(比較地域マスタ!$AE25,""))</f>
        <v>熊谷市</v>
      </c>
      <c r="AZ90" s="17"/>
      <c r="BA90" s="23">
        <v>19</v>
      </c>
      <c r="BB90" s="23">
        <v>1</v>
      </c>
      <c r="BC90" s="19" t="str">
        <f t="shared" si="24"/>
        <v>11202</v>
      </c>
      <c r="BD90" s="19" t="str">
        <f t="shared" si="25"/>
        <v>熊谷市</v>
      </c>
      <c r="BE90" s="35">
        <f>VLOOKUP(BC90&amp;"_"&amp;$AZ$9,データシート3!A:AB,MATCH("ea_"&amp;"太陽光（建物系）"&amp;"_年間発電",データシート3!$A$1:$AB$1,0),0)/10^3+VLOOKUP(BC90&amp;"_"&amp;$AZ$9,データシート3!A:AB,MATCH("ea_"&amp;"太陽光（土地系）"&amp;"_年間発電",データシート3!$A$1:$AB$1,0),0)/10^3</f>
        <v>1949121.2349999999</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1949121.2349999999</v>
      </c>
      <c r="BJ90" s="35">
        <f>(VLOOKUP($BC90&amp;"_"&amp;$AZ$8,データシート3!$A:$AN,MATCH("da_合計",データシート3!$A$1:$AN$1,0),0))/10^3</f>
        <v>1458763.4333738191</v>
      </c>
      <c r="BK90" s="35">
        <f t="shared" si="21"/>
        <v>490357.80162618076</v>
      </c>
      <c r="BL90" s="35">
        <f t="shared" si="22"/>
        <v>0</v>
      </c>
      <c r="BM90" s="35">
        <f t="shared" si="23"/>
        <v>490357.80162618076</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11217</v>
      </c>
      <c r="AY91" s="19" t="str">
        <f>IF(IFERROR(比較地域マスタ!$AE26,"")=0,"",IFERROR(比較地域マスタ!$AE26,""))</f>
        <v>鴻巣市</v>
      </c>
      <c r="BA91" s="23">
        <v>20</v>
      </c>
      <c r="BB91" s="23">
        <v>1</v>
      </c>
      <c r="BC91" s="19" t="str">
        <f t="shared" si="24"/>
        <v>11217</v>
      </c>
      <c r="BD91" s="19" t="str">
        <f t="shared" si="25"/>
        <v>鴻巣市</v>
      </c>
      <c r="BE91" s="35">
        <f>VLOOKUP(BC91&amp;"_"&amp;$AZ$9,データシート3!A:AB,MATCH("ea_"&amp;"太陽光（建物系）"&amp;"_年間発電",データシート3!$A$1:$AB$1,0),0)/10^3+VLOOKUP(BC91&amp;"_"&amp;$AZ$9,データシート3!A:AB,MATCH("ea_"&amp;"太陽光（土地系）"&amp;"_年間発電",データシート3!$A$1:$AB$1,0),0)/10^3</f>
        <v>808473.02099999995</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808473.02099999995</v>
      </c>
      <c r="BJ91" s="35">
        <f>(VLOOKUP($BC91&amp;"_"&amp;$AZ$8,データシート3!$A:$AN,MATCH("da_合計",データシート3!$A$1:$AN$1,0),0))/10^3</f>
        <v>523008.2696070798</v>
      </c>
      <c r="BK91" s="35">
        <f t="shared" si="21"/>
        <v>285464.75139292015</v>
      </c>
      <c r="BL91" s="35">
        <f t="shared" si="22"/>
        <v>0</v>
      </c>
      <c r="BM91" s="35">
        <f t="shared" si="23"/>
        <v>285464.75139292015</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11222</v>
      </c>
      <c r="AY92" s="19" t="str">
        <f>IF(IFERROR(比較地域マスタ!$AE27,"")=0,"",IFERROR(比較地域マスタ!$AE27,""))</f>
        <v>越谷市</v>
      </c>
      <c r="AZ92" s="17"/>
      <c r="BA92" s="23">
        <v>21</v>
      </c>
      <c r="BB92" s="23">
        <v>1</v>
      </c>
      <c r="BC92" s="19" t="str">
        <f t="shared" si="24"/>
        <v>11222</v>
      </c>
      <c r="BD92" s="19" t="str">
        <f t="shared" si="25"/>
        <v>越谷市</v>
      </c>
      <c r="BE92" s="35">
        <f>VLOOKUP(BC92&amp;"_"&amp;$AZ$9,データシート3!A:AB,MATCH("ea_"&amp;"太陽光（建物系）"&amp;"_年間発電",データシート3!$A$1:$AB$1,0),0)/10^3+VLOOKUP(BC92&amp;"_"&amp;$AZ$9,データシート3!A:AB,MATCH("ea_"&amp;"太陽光（土地系）"&amp;"_年間発電",データシート3!$A$1:$AB$1,0),0)/10^3</f>
        <v>1028250.068</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5">
        <f t="shared" si="26"/>
        <v>1028355.2929999999</v>
      </c>
      <c r="BJ92" s="35">
        <f>(VLOOKUP($BC92&amp;"_"&amp;$AZ$8,データシート3!$A:$AN,MATCH("da_合計",データシート3!$A$1:$AN$1,0),0))/10^3</f>
        <v>1473271.679932592</v>
      </c>
      <c r="BK92" s="35">
        <f>BI92-BJ92</f>
        <v>-444916.38693259202</v>
      </c>
      <c r="BL92" s="35">
        <f t="shared" si="22"/>
        <v>-444916.38693259202</v>
      </c>
      <c r="BM92" s="35">
        <f t="shared" si="23"/>
        <v>0</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11100</v>
      </c>
      <c r="AY93" s="19" t="str">
        <f>IF(IFERROR(比較地域マスタ!$AE28,"")=0,"",IFERROR(比較地域マスタ!$AE28,""))</f>
        <v>さいたま市</v>
      </c>
      <c r="AZ93" s="17"/>
      <c r="BA93" s="23">
        <v>22</v>
      </c>
      <c r="BB93" s="23">
        <v>1</v>
      </c>
      <c r="BC93" s="19" t="str">
        <f t="shared" si="24"/>
        <v>11100</v>
      </c>
      <c r="BD93" s="19" t="str">
        <f t="shared" si="25"/>
        <v>さいたま市</v>
      </c>
      <c r="BE93" s="35">
        <f>VLOOKUP(BC93&amp;"_"&amp;$AZ$9,データシート3!A:AB,MATCH("ea_"&amp;"太陽光（建物系）"&amp;"_年間発電",データシート3!$A$1:$AB$1,0),0)/10^3+VLOOKUP(BC93&amp;"_"&amp;$AZ$9,データシート3!A:AB,MATCH("ea_"&amp;"太陽光（土地系）"&amp;"_年間発電",データシート3!$A$1:$AB$1,0),0)/10^3</f>
        <v>3924630.8389999997</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5">
        <f t="shared" si="26"/>
        <v>3931012.2889999999</v>
      </c>
      <c r="BJ93" s="35">
        <f>(VLOOKUP($BC93&amp;"_"&amp;$AZ$8,データシート3!$A:$AN,MATCH("da_合計",データシート3!$A$1:$AN$1,0),0))/10^3</f>
        <v>6373945.3723095385</v>
      </c>
      <c r="BK93" s="35">
        <f t="shared" si="21"/>
        <v>-2442933.0833095387</v>
      </c>
      <c r="BL93" s="35">
        <f t="shared" si="22"/>
        <v>-2442933.0833095387</v>
      </c>
      <c r="BM93" s="35">
        <f t="shared" si="23"/>
        <v>0</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11239</v>
      </c>
      <c r="AY94" s="19" t="str">
        <f>IF(IFERROR(比較地域マスタ!$AE29,"")=0,"",IFERROR(比較地域マスタ!$AE29,""))</f>
        <v>坂戸市</v>
      </c>
      <c r="AZ94" s="17"/>
      <c r="BA94" s="23">
        <v>23</v>
      </c>
      <c r="BB94" s="23">
        <v>1</v>
      </c>
      <c r="BC94" s="19" t="str">
        <f t="shared" si="24"/>
        <v>11239</v>
      </c>
      <c r="BD94" s="19" t="str">
        <f t="shared" si="25"/>
        <v>坂戸市</v>
      </c>
      <c r="BE94" s="35">
        <f>VLOOKUP(BC94&amp;"_"&amp;$AZ$9,データシート3!A:AB,MATCH("ea_"&amp;"太陽光（建物系）"&amp;"_年間発電",データシート3!$A$1:$AB$1,0),0)/10^3+VLOOKUP(BC94&amp;"_"&amp;$AZ$9,データシート3!A:AB,MATCH("ea_"&amp;"太陽光（土地系）"&amp;"_年間発電",データシート3!$A$1:$AB$1,0),0)/10^3</f>
        <v>526607.25600000005</v>
      </c>
      <c r="BF94" s="35">
        <f>VLOOKUP(BC94&amp;"_"&amp;$AZ$9,データシート3!A:AB,MATCH("ea_"&amp;"風力（陸上）"&amp;"_年間発電",データシート3!$A$1:$AB$1,0),0)/10^3</f>
        <v>0</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526607.25600000005</v>
      </c>
      <c r="BJ94" s="35">
        <f>(VLOOKUP($BC94&amp;"_"&amp;$AZ$8,データシート3!$A:$AN,MATCH("da_合計",データシート3!$A$1:$AN$1,0),0))/10^3</f>
        <v>452477.24140858802</v>
      </c>
      <c r="BK94" s="35">
        <f t="shared" si="21"/>
        <v>74130.014591412037</v>
      </c>
      <c r="BL94" s="35">
        <f t="shared" si="22"/>
        <v>0</v>
      </c>
      <c r="BM94" s="35">
        <f t="shared" si="23"/>
        <v>74130.014591412037</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11240</v>
      </c>
      <c r="AY95" s="19" t="str">
        <f>IF(IFERROR(比較地域マスタ!$AE30,"")=0,"",IFERROR(比較地域マスタ!$AE30,""))</f>
        <v>幸手市</v>
      </c>
      <c r="AZ95" s="17"/>
      <c r="BA95" s="23">
        <v>24</v>
      </c>
      <c r="BB95" s="23">
        <v>1</v>
      </c>
      <c r="BC95" s="19" t="str">
        <f t="shared" si="24"/>
        <v>11240</v>
      </c>
      <c r="BD95" s="19" t="str">
        <f t="shared" si="25"/>
        <v>幸手市</v>
      </c>
      <c r="BE95" s="35">
        <f>VLOOKUP(BC95&amp;"_"&amp;$AZ$9,データシート3!A:AB,MATCH("ea_"&amp;"太陽光（建物系）"&amp;"_年間発電",データシート3!$A$1:$AB$1,0),0)/10^3+VLOOKUP(BC95&amp;"_"&amp;$AZ$9,データシート3!A:AB,MATCH("ea_"&amp;"太陽光（土地系）"&amp;"_年間発電",データシート3!$A$1:$AB$1,0),0)/10^3</f>
        <v>312990.25300000003</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312990.25300000003</v>
      </c>
      <c r="BJ95" s="35">
        <f>(VLOOKUP($BC95&amp;"_"&amp;$AZ$8,データシート3!$A:$AN,MATCH("da_合計",データシート3!$A$1:$AN$1,0),0))/10^3</f>
        <v>259480.442007957</v>
      </c>
      <c r="BK95" s="35">
        <f t="shared" si="21"/>
        <v>53509.810992043029</v>
      </c>
      <c r="BL95" s="35">
        <f t="shared" si="22"/>
        <v>0</v>
      </c>
      <c r="BM95" s="35">
        <f t="shared" si="23"/>
        <v>53509.810992043029</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11215</v>
      </c>
      <c r="AY96" s="19" t="str">
        <f>IF(IFERROR(比較地域マスタ!$AE31,"")=0,"",IFERROR(比較地域マスタ!$AE31,""))</f>
        <v>狭山市</v>
      </c>
      <c r="AZ96" s="17"/>
      <c r="BA96" s="23">
        <v>25</v>
      </c>
      <c r="BB96" s="23">
        <v>1</v>
      </c>
      <c r="BC96" s="19" t="str">
        <f t="shared" si="24"/>
        <v>11215</v>
      </c>
      <c r="BD96" s="19" t="str">
        <f t="shared" si="25"/>
        <v>狭山市</v>
      </c>
      <c r="BE96" s="35">
        <f>VLOOKUP(BC96&amp;"_"&amp;$AZ$9,データシート3!A:AB,MATCH("ea_"&amp;"太陽光（建物系）"&amp;"_年間発電",データシート3!$A$1:$AB$1,0),0)/10^3+VLOOKUP(BC96&amp;"_"&amp;$AZ$9,データシート3!A:AB,MATCH("ea_"&amp;"太陽光（土地系）"&amp;"_年間発電",データシート3!$A$1:$AB$1,0),0)/10^3</f>
        <v>862798.72100000002</v>
      </c>
      <c r="BF96" s="35">
        <f>VLOOKUP(BC96&amp;"_"&amp;$AZ$9,データシート3!A:AB,MATCH("ea_"&amp;"風力（陸上）"&amp;"_年間発電",データシート3!$A$1:$AB$1,0),0)/10^3</f>
        <v>0</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862798.72100000002</v>
      </c>
      <c r="BJ96" s="35">
        <f>(VLOOKUP($BC96&amp;"_"&amp;$AZ$8,データシート3!$A:$AN,MATCH("da_合計",データシート3!$A$1:$AN$1,0),0))/10^3</f>
        <v>1254476.9740299296</v>
      </c>
      <c r="BK96" s="35">
        <f t="shared" si="21"/>
        <v>-391678.25302992959</v>
      </c>
      <c r="BL96" s="35">
        <f t="shared" si="22"/>
        <v>-391678.25302992959</v>
      </c>
      <c r="BM96" s="35">
        <f t="shared" si="23"/>
        <v>0</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11228</v>
      </c>
      <c r="AY97" s="19" t="str">
        <f>IF(IFERROR(比較地域マスタ!$AE32,"")=0,"",IFERROR(比較地域マスタ!$AE32,""))</f>
        <v>志木市</v>
      </c>
      <c r="AZ97" s="17"/>
      <c r="BA97" s="23">
        <v>26</v>
      </c>
      <c r="BB97" s="23">
        <v>1</v>
      </c>
      <c r="BC97" s="19" t="str">
        <f t="shared" si="24"/>
        <v>11228</v>
      </c>
      <c r="BD97" s="19" t="str">
        <f t="shared" si="25"/>
        <v>志木市</v>
      </c>
      <c r="BE97" s="35">
        <f>VLOOKUP(BC97&amp;"_"&amp;$AZ$9,データシート3!A:AB,MATCH("ea_"&amp;"太陽光（建物系）"&amp;"_年間発電",データシート3!$A$1:$AB$1,0),0)/10^3+VLOOKUP(BC97&amp;"_"&amp;$AZ$9,データシート3!A:AB,MATCH("ea_"&amp;"太陽光（土地系）"&amp;"_年間発電",データシート3!$A$1:$AB$1,0),0)/10^3</f>
        <v>182934.72700000004</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5">
        <f t="shared" si="26"/>
        <v>183017.87700000004</v>
      </c>
      <c r="BJ97" s="35">
        <f>(VLOOKUP($BC97&amp;"_"&amp;$AZ$8,データシート3!$A:$AN,MATCH("da_合計",データシート3!$A$1:$AN$1,0),0))/10^3</f>
        <v>270627.41339262261</v>
      </c>
      <c r="BK97" s="35">
        <f t="shared" si="21"/>
        <v>-87609.536392622569</v>
      </c>
      <c r="BL97" s="35">
        <f t="shared" si="22"/>
        <v>-87609.536392622569</v>
      </c>
      <c r="BM97" s="35">
        <f t="shared" si="23"/>
        <v>0</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11246</v>
      </c>
      <c r="AY98" s="19" t="str">
        <f>IF(IFERROR(比較地域マスタ!$AE33,"")=0,"",IFERROR(比較地域マスタ!$AE33,""))</f>
        <v>白岡市</v>
      </c>
      <c r="AZ98" s="17"/>
      <c r="BA98" s="23">
        <v>27</v>
      </c>
      <c r="BB98" s="23">
        <v>1</v>
      </c>
      <c r="BC98" s="19" t="str">
        <f t="shared" si="24"/>
        <v>11246</v>
      </c>
      <c r="BD98" s="19" t="str">
        <f t="shared" si="25"/>
        <v>白岡市</v>
      </c>
      <c r="BE98" s="35">
        <f>VLOOKUP(BC98&amp;"_"&amp;$AZ$9,データシート3!A:AB,MATCH("ea_"&amp;"太陽光（建物系）"&amp;"_年間発電",データシート3!$A$1:$AB$1,0),0)/10^3+VLOOKUP(BC98&amp;"_"&amp;$AZ$9,データシート3!A:AB,MATCH("ea_"&amp;"太陽光（土地系）"&amp;"_年間発電",データシート3!$A$1:$AB$1,0),0)/10^3</f>
        <v>277013.05299999996</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5">
        <f t="shared" si="26"/>
        <v>277490.36799999996</v>
      </c>
      <c r="BJ98" s="35">
        <f>(VLOOKUP($BC98&amp;"_"&amp;$AZ$8,データシート3!$A:$AN,MATCH("da_合計",データシート3!$A$1:$AN$1,0),0))/10^3</f>
        <v>213606.755258455</v>
      </c>
      <c r="BK98" s="35">
        <f t="shared" si="21"/>
        <v>63883.612741544959</v>
      </c>
      <c r="BL98" s="35">
        <f t="shared" si="22"/>
        <v>0</v>
      </c>
      <c r="BM98" s="35">
        <f t="shared" si="23"/>
        <v>63883.612741544959</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11464</v>
      </c>
      <c r="AY99" s="19" t="str">
        <f>IF(IFERROR(比較地域マスタ!$AE34,"")=0,"",IFERROR(比較地域マスタ!$AE34,""))</f>
        <v>杉戸町</v>
      </c>
      <c r="AZ99" s="17"/>
      <c r="BA99" s="23">
        <v>28</v>
      </c>
      <c r="BB99" s="23">
        <v>1</v>
      </c>
      <c r="BC99" s="19" t="str">
        <f t="shared" si="24"/>
        <v>11464</v>
      </c>
      <c r="BD99" s="19" t="str">
        <f t="shared" si="25"/>
        <v>杉戸町</v>
      </c>
      <c r="BE99" s="35">
        <f>VLOOKUP(BC99&amp;"_"&amp;$AZ$9,データシート3!A:AB,MATCH("ea_"&amp;"太陽光（建物系）"&amp;"_年間発電",データシート3!$A$1:$AB$1,0),0)/10^3+VLOOKUP(BC99&amp;"_"&amp;$AZ$9,データシート3!A:AB,MATCH("ea_"&amp;"太陽光（土地系）"&amp;"_年間発電",データシート3!$A$1:$AB$1,0),0)/10^3</f>
        <v>267735.30699999997</v>
      </c>
      <c r="BF99" s="35">
        <f>VLOOKUP(BC99&amp;"_"&amp;$AZ$9,データシート3!A:AB,MATCH("ea_"&amp;"風力（陸上）"&amp;"_年間発電",データシート3!$A$1:$AB$1,0),0)/10^3</f>
        <v>0</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5">
        <f t="shared" si="26"/>
        <v>267738.25</v>
      </c>
      <c r="BJ99" s="35">
        <f>(VLOOKUP($BC99&amp;"_"&amp;$AZ$8,データシート3!$A:$AN,MATCH("da_合計",データシート3!$A$1:$AN$1,0),0))/10^3</f>
        <v>200534.23731338041</v>
      </c>
      <c r="BK99" s="35">
        <f t="shared" si="21"/>
        <v>67204.012686619593</v>
      </c>
      <c r="BL99" s="35">
        <f t="shared" si="22"/>
        <v>0</v>
      </c>
      <c r="BM99" s="35">
        <f t="shared" si="23"/>
        <v>67204.012686619593</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11221</v>
      </c>
      <c r="AY100" s="19" t="str">
        <f>IF(IFERROR(比較地域マスタ!$AE35,"")=0,"",IFERROR(比較地域マスタ!$AE35,""))</f>
        <v>草加市</v>
      </c>
      <c r="AZ100" s="17"/>
      <c r="BA100" s="23">
        <v>29</v>
      </c>
      <c r="BB100" s="23">
        <v>1</v>
      </c>
      <c r="BC100" s="19" t="str">
        <f t="shared" si="24"/>
        <v>11221</v>
      </c>
      <c r="BD100" s="19" t="str">
        <f t="shared" si="25"/>
        <v>草加市</v>
      </c>
      <c r="BE100" s="35">
        <f>VLOOKUP(BC100&amp;"_"&amp;$AZ$9,データシート3!A:AB,MATCH("ea_"&amp;"太陽光（建物系）"&amp;"_年間発電",データシート3!$A$1:$AB$1,0),0)/10^3+VLOOKUP(BC100&amp;"_"&amp;$AZ$9,データシート3!A:AB,MATCH("ea_"&amp;"太陽光（土地系）"&amp;"_年間発電",データシート3!$A$1:$AB$1,0),0)/10^3</f>
        <v>640753.478</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5">
        <f t="shared" si="26"/>
        <v>640760.59100000001</v>
      </c>
      <c r="BJ100" s="35">
        <f>(VLOOKUP($BC100&amp;"_"&amp;$AZ$8,データシート3!$A:$AN,MATCH("da_合計",データシート3!$A$1:$AN$1,0),0))/10^3</f>
        <v>1250055.388772941</v>
      </c>
      <c r="BK100" s="35">
        <f t="shared" si="21"/>
        <v>-609294.79777294095</v>
      </c>
      <c r="BL100" s="35">
        <f t="shared" si="22"/>
        <v>-609294.79777294095</v>
      </c>
      <c r="BM100" s="35">
        <f t="shared" si="23"/>
        <v>0</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11207</v>
      </c>
      <c r="AY101" s="19" t="str">
        <f>IF(IFERROR(比較地域マスタ!$AE36,"")=0,"",IFERROR(比較地域マスタ!$AE36,""))</f>
        <v>秩父市</v>
      </c>
      <c r="AZ101" s="17"/>
      <c r="BA101" s="23">
        <v>30</v>
      </c>
      <c r="BB101" s="23">
        <v>1</v>
      </c>
      <c r="BC101" s="19" t="str">
        <f t="shared" si="24"/>
        <v>11207</v>
      </c>
      <c r="BD101" s="19" t="str">
        <f t="shared" si="25"/>
        <v>秩父市</v>
      </c>
      <c r="BE101" s="35">
        <f>VLOOKUP(BC101&amp;"_"&amp;$AZ$9,データシート3!A:AB,MATCH("ea_"&amp;"太陽光（建物系）"&amp;"_年間発電",データシート3!$A$1:$AB$1,0),0)/10^3+VLOOKUP(BC101&amp;"_"&amp;$AZ$9,データシート3!A:AB,MATCH("ea_"&amp;"太陽光（土地系）"&amp;"_年間発電",データシート3!$A$1:$AB$1,0),0)/10^3</f>
        <v>712798.62599999993</v>
      </c>
      <c r="BF101" s="35">
        <f>VLOOKUP(BC101&amp;"_"&amp;$AZ$9,データシート3!A:AB,MATCH("ea_"&amp;"風力（陸上）"&amp;"_年間発電",データシート3!$A$1:$AB$1,0),0)/10^3</f>
        <v>6104.2240000000002</v>
      </c>
      <c r="BG101" s="35">
        <f>VLOOKUP(BC101&amp;"_"&amp;$AZ$9,データシート3!A:AB,MATCH("ea_"&amp;"中小水（河川）"&amp;"_年間発電",データシート3!$A$1:$AB$1,0),0)/10^3+VLOOKUP(BC101&amp;"_"&amp;$AZ$9,データシート3!A:AB,MATCH("ea_"&amp;"中小水（農業用水路）"&amp;"_年間発電",データシート3!$A$1:$AB$1,0),0)/10^3</f>
        <v>35601.567000000003</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754504.41700000002</v>
      </c>
      <c r="BJ101" s="35">
        <f>(VLOOKUP($BC101&amp;"_"&amp;$AZ$8,データシート3!$A:$AN,MATCH("da_合計",データシート3!$A$1:$AN$1,0),0))/10^3</f>
        <v>314471.37148193829</v>
      </c>
      <c r="BK101" s="35">
        <f t="shared" si="21"/>
        <v>440033.04551806173</v>
      </c>
      <c r="BL101" s="35">
        <f t="shared" si="22"/>
        <v>0</v>
      </c>
      <c r="BM101" s="35">
        <f t="shared" si="23"/>
        <v>440033.04551806173</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11241</v>
      </c>
      <c r="AY102" s="19" t="str">
        <f>IF(IFERROR(比較地域マスタ!$AE37,"")=0,"",IFERROR(比較地域マスタ!$AE37,""))</f>
        <v>鶴ヶ島市</v>
      </c>
      <c r="AZ102" s="17"/>
      <c r="BA102" s="23">
        <v>31</v>
      </c>
      <c r="BB102" s="23">
        <v>1</v>
      </c>
      <c r="BC102" s="19" t="str">
        <f t="shared" si="24"/>
        <v>11241</v>
      </c>
      <c r="BD102" s="19" t="str">
        <f t="shared" si="25"/>
        <v>鶴ヶ島市</v>
      </c>
      <c r="BE102" s="35">
        <f>VLOOKUP(BC102&amp;"_"&amp;$AZ$9,データシート3!A:AB,MATCH("ea_"&amp;"太陽光（建物系）"&amp;"_年間発電",データシート3!$A$1:$AB$1,0),0)/10^3+VLOOKUP(BC102&amp;"_"&amp;$AZ$9,データシート3!A:AB,MATCH("ea_"&amp;"太陽光（土地系）"&amp;"_年間発電",データシート3!$A$1:$AB$1,0),0)/10^3</f>
        <v>327345.74500000005</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327345.74500000005</v>
      </c>
      <c r="BJ102" s="35">
        <f>(VLOOKUP($BC102&amp;"_"&amp;$AZ$8,データシート3!$A:$AN,MATCH("da_合計",データシート3!$A$1:$AN$1,0),0))/10^3</f>
        <v>302773.07147680351</v>
      </c>
      <c r="BK102" s="35">
        <f t="shared" si="21"/>
        <v>24572.673523196543</v>
      </c>
      <c r="BL102" s="35">
        <f t="shared" si="22"/>
        <v>0</v>
      </c>
      <c r="BM102" s="35">
        <f t="shared" si="23"/>
        <v>24572.673523196543</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11349</v>
      </c>
      <c r="AY103" s="19" t="str">
        <f>IF(IFERROR(比較地域マスタ!$AE38,"")=0,"",IFERROR(比較地域マスタ!$AE38,""))</f>
        <v>ときがわ町</v>
      </c>
      <c r="AZ103" s="17"/>
      <c r="BA103" s="23">
        <v>32</v>
      </c>
      <c r="BB103" s="23">
        <v>1</v>
      </c>
      <c r="BC103" s="19" t="str">
        <f t="shared" si="24"/>
        <v>11349</v>
      </c>
      <c r="BD103" s="19" t="str">
        <f t="shared" si="25"/>
        <v>ときがわ町</v>
      </c>
      <c r="BE103" s="35">
        <f>VLOOKUP(BC103&amp;"_"&amp;$AZ$9,データシート3!A:AB,MATCH("ea_"&amp;"太陽光（建物系）"&amp;"_年間発電",データシート3!$A$1:$AB$1,0),0)/10^3+VLOOKUP(BC103&amp;"_"&amp;$AZ$9,データシート3!A:AB,MATCH("ea_"&amp;"太陽光（土地系）"&amp;"_年間発電",データシート3!$A$1:$AB$1,0),0)/10^3</f>
        <v>166770.68000000002</v>
      </c>
      <c r="BF103" s="35">
        <f>VLOOKUP(BC103&amp;"_"&amp;$AZ$9,データシート3!A:AB,MATCH("ea_"&amp;"風力（陸上）"&amp;"_年間発電",データシート3!$A$1:$AB$1,0),0)/10^3</f>
        <v>20409.865000000002</v>
      </c>
      <c r="BG103" s="35">
        <f>VLOOKUP(BC103&amp;"_"&amp;$AZ$9,データシート3!A:AB,MATCH("ea_"&amp;"中小水（河川）"&amp;"_年間発電",データシート3!$A$1:$AB$1,0),0)/10^3+VLOOKUP(BC103&amp;"_"&amp;$AZ$9,データシート3!A:AB,MATCH("ea_"&amp;"中小水（農業用水路）"&amp;"_年間発電",データシート3!$A$1:$AB$1,0),0)/10^3</f>
        <v>1988.9890000000003</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189169.53400000001</v>
      </c>
      <c r="BJ103" s="35">
        <f>(VLOOKUP($BC103&amp;"_"&amp;$AZ$8,データシート3!$A:$AN,MATCH("da_合計",データシート3!$A$1:$AN$1,0),0))/10^3</f>
        <v>75661.792636207785</v>
      </c>
      <c r="BK103" s="35">
        <f t="shared" si="21"/>
        <v>113507.74136379223</v>
      </c>
      <c r="BL103" s="35">
        <f t="shared" si="22"/>
        <v>0</v>
      </c>
      <c r="BM103" s="35">
        <f t="shared" si="23"/>
        <v>113507.74136379223</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11208</v>
      </c>
      <c r="AY104" s="19" t="str">
        <f>IF(IFERROR(比較地域マスタ!$AE39,"")=0,"",IFERROR(比較地域マスタ!$AE39,""))</f>
        <v>所沢市</v>
      </c>
      <c r="AZ104" s="17"/>
      <c r="BA104" s="23">
        <v>33</v>
      </c>
      <c r="BB104" s="23">
        <v>1</v>
      </c>
      <c r="BC104" s="19" t="str">
        <f t="shared" si="24"/>
        <v>11208</v>
      </c>
      <c r="BD104" s="19" t="str">
        <f t="shared" si="25"/>
        <v>所沢市</v>
      </c>
      <c r="BE104" s="35">
        <f>VLOOKUP(BC104&amp;"_"&amp;$AZ$9,データシート3!A:AB,MATCH("ea_"&amp;"太陽光（建物系）"&amp;"_年間発電",データシート3!$A$1:$AB$1,0),0)/10^3+VLOOKUP(BC104&amp;"_"&amp;$AZ$9,データシート3!A:AB,MATCH("ea_"&amp;"太陽光（土地系）"&amp;"_年間発電",データシート3!$A$1:$AB$1,0),0)/10^3</f>
        <v>1398593.6069999998</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5">
        <f t="shared" si="26"/>
        <v>1398604.3989999997</v>
      </c>
      <c r="BJ104" s="35">
        <f>(VLOOKUP($BC104&amp;"_"&amp;$AZ$8,データシート3!$A:$AN,MATCH("da_合計",データシート3!$A$1:$AN$1,0),0))/10^3</f>
        <v>1466031.7444183917</v>
      </c>
      <c r="BK104" s="35">
        <f t="shared" ref="BK104:BK135" si="27">BI104-BJ104</f>
        <v>-67427.345418391982</v>
      </c>
      <c r="BL104" s="35">
        <f t="shared" ref="BL104:BL135" si="28">IF(BK104&gt;0,0,BK104)</f>
        <v>-67427.345418391982</v>
      </c>
      <c r="BM104" s="35">
        <f t="shared" ref="BM104:BM135" si="29">IF(BK104&gt;0,BK104,0)</f>
        <v>0</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11224</v>
      </c>
      <c r="AY105" s="19" t="str">
        <f>IF(IFERROR(比較地域マスタ!$AE40,"")=0,"",IFERROR(比較地域マスタ!$AE40,""))</f>
        <v>戸田市</v>
      </c>
      <c r="AZ105" s="17"/>
      <c r="BA105" s="23">
        <v>34</v>
      </c>
      <c r="BB105" s="23">
        <v>1</v>
      </c>
      <c r="BC105" s="19" t="str">
        <f t="shared" si="24"/>
        <v>11224</v>
      </c>
      <c r="BD105" s="19" t="str">
        <f t="shared" si="25"/>
        <v>戸田市</v>
      </c>
      <c r="BE105" s="35">
        <f>VLOOKUP(BC105&amp;"_"&amp;$AZ$9,データシート3!A:AB,MATCH("ea_"&amp;"太陽光（建物系）"&amp;"_年間発電",データシート3!$A$1:$AB$1,0),0)/10^3+VLOOKUP(BC105&amp;"_"&amp;$AZ$9,データシート3!A:AB,MATCH("ea_"&amp;"太陽光（土地系）"&amp;"_年間発電",データシート3!$A$1:$AB$1,0),0)/10^3</f>
        <v>326421.87300000008</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326421.87300000008</v>
      </c>
      <c r="BJ105" s="35">
        <f>(VLOOKUP($BC105&amp;"_"&amp;$AZ$8,データシート3!$A:$AN,MATCH("da_合計",データシート3!$A$1:$AN$1,0),0))/10^3</f>
        <v>766586.8963498727</v>
      </c>
      <c r="BK105" s="35">
        <f t="shared" si="27"/>
        <v>-440165.02334987262</v>
      </c>
      <c r="BL105" s="35">
        <f t="shared" si="28"/>
        <v>-440165.02334987262</v>
      </c>
      <c r="BM105" s="35">
        <f t="shared" si="29"/>
        <v>0</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11363</v>
      </c>
      <c r="AY106" s="19" t="str">
        <f>IF(IFERROR(比較地域マスタ!$AE41,"")=0,"",IFERROR(比較地域マスタ!$AE41,""))</f>
        <v>長瀞町</v>
      </c>
      <c r="AZ106" s="17"/>
      <c r="BA106" s="23">
        <v>35</v>
      </c>
      <c r="BB106" s="23">
        <v>1</v>
      </c>
      <c r="BC106" s="19" t="str">
        <f t="shared" si="24"/>
        <v>11363</v>
      </c>
      <c r="BD106" s="19" t="str">
        <f t="shared" si="25"/>
        <v>長瀞町</v>
      </c>
      <c r="BE106" s="35">
        <f>VLOOKUP(BC106&amp;"_"&amp;$AZ$9,データシート3!A:AB,MATCH("ea_"&amp;"太陽光（建物系）"&amp;"_年間発電",データシート3!$A$1:$AB$1,0),0)/10^3+VLOOKUP(BC106&amp;"_"&amp;$AZ$9,データシート3!A:AB,MATCH("ea_"&amp;"太陽光（土地系）"&amp;"_年間発電",データシート3!$A$1:$AB$1,0),0)/10^3</f>
        <v>103376.35200000001</v>
      </c>
      <c r="BF106" s="35">
        <f>VLOOKUP(BC106&amp;"_"&amp;$AZ$9,データシート3!A:AB,MATCH("ea_"&amp;"風力（陸上）"&amp;"_年間発電",データシート3!$A$1:$AB$1,0),0)/10^3</f>
        <v>1865.567</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105241.91900000001</v>
      </c>
      <c r="BJ106" s="35">
        <f>(VLOOKUP($BC106&amp;"_"&amp;$AZ$8,データシート3!$A:$AN,MATCH("da_合計",データシート3!$A$1:$AN$1,0),0))/10^3</f>
        <v>30944.72437872312</v>
      </c>
      <c r="BK106" s="35">
        <f t="shared" si="27"/>
        <v>74297.194621276896</v>
      </c>
      <c r="BL106" s="35">
        <f t="shared" si="28"/>
        <v>0</v>
      </c>
      <c r="BM106" s="35">
        <f t="shared" si="29"/>
        <v>74297.194621276896</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11341</v>
      </c>
      <c r="AY107" s="19" t="str">
        <f>IF(IFERROR(比較地域マスタ!$AE42,"")=0,"",IFERROR(比較地域マスタ!$AE42,""))</f>
        <v>滑川町</v>
      </c>
      <c r="AZ107" s="17"/>
      <c r="BA107" s="23">
        <v>36</v>
      </c>
      <c r="BB107" s="23">
        <v>1</v>
      </c>
      <c r="BC107" s="19" t="str">
        <f t="shared" si="24"/>
        <v>11341</v>
      </c>
      <c r="BD107" s="19" t="str">
        <f t="shared" si="25"/>
        <v>滑川町</v>
      </c>
      <c r="BE107" s="35">
        <f>VLOOKUP(BC107&amp;"_"&amp;$AZ$9,データシート3!A:AB,MATCH("ea_"&amp;"太陽光（建物系）"&amp;"_年間発電",データシート3!$A$1:$AB$1,0),0)/10^3+VLOOKUP(BC107&amp;"_"&amp;$AZ$9,データシート3!A:AB,MATCH("ea_"&amp;"太陽光（土地系）"&amp;"_年間発電",データシート3!$A$1:$AB$1,0),0)/10^3</f>
        <v>314565.00800000003</v>
      </c>
      <c r="BF107" s="35">
        <f>VLOOKUP(BC107&amp;"_"&amp;$AZ$9,データシート3!A:AB,MATCH("ea_"&amp;"風力（陸上）"&amp;"_年間発電",データシート3!$A$1:$AB$1,0),0)/10^3</f>
        <v>0</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314565.00800000003</v>
      </c>
      <c r="BJ107" s="35">
        <f>(VLOOKUP($BC107&amp;"_"&amp;$AZ$8,データシート3!$A:$AN,MATCH("da_合計",データシート3!$A$1:$AN$1,0),0))/10^3</f>
        <v>137714.3329320816</v>
      </c>
      <c r="BK107" s="35">
        <f t="shared" si="27"/>
        <v>176850.67506791843</v>
      </c>
      <c r="BL107" s="35">
        <f t="shared" si="28"/>
        <v>0</v>
      </c>
      <c r="BM107" s="35">
        <f t="shared" si="29"/>
        <v>176850.67506791843</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11230</v>
      </c>
      <c r="AY108" s="19" t="str">
        <f>IF(IFERROR(比較地域マスタ!$AE43,"")=0,"",IFERROR(比較地域マスタ!$AE43,""))</f>
        <v>新座市</v>
      </c>
      <c r="AZ108" s="17"/>
      <c r="BA108" s="23">
        <v>37</v>
      </c>
      <c r="BB108" s="23">
        <v>1</v>
      </c>
      <c r="BC108" s="19" t="str">
        <f t="shared" si="24"/>
        <v>11230</v>
      </c>
      <c r="BD108" s="19" t="str">
        <f t="shared" si="25"/>
        <v>新座市</v>
      </c>
      <c r="BE108" s="35">
        <f>VLOOKUP(BC108&amp;"_"&amp;$AZ$9,データシート3!A:AB,MATCH("ea_"&amp;"太陽光（建物系）"&amp;"_年間発電",データシート3!$A$1:$AB$1,0),0)/10^3+VLOOKUP(BC108&amp;"_"&amp;$AZ$9,データシート3!A:AB,MATCH("ea_"&amp;"太陽光（土地系）"&amp;"_年間発電",データシート3!$A$1:$AB$1,0),0)/10^3</f>
        <v>528824.56700000004</v>
      </c>
      <c r="BF108" s="35">
        <f>VLOOKUP(BC108&amp;"_"&amp;$AZ$9,データシート3!A:AB,MATCH("ea_"&amp;"風力（陸上）"&amp;"_年間発電",データシート3!$A$1:$AB$1,0),0)/10^3</f>
        <v>0</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528824.56700000004</v>
      </c>
      <c r="BJ108" s="35">
        <f>(VLOOKUP($BC108&amp;"_"&amp;$AZ$8,データシート3!$A:$AN,MATCH("da_合計",データシート3!$A$1:$AN$1,0),0))/10^3</f>
        <v>690365.1038313068</v>
      </c>
      <c r="BK108" s="35">
        <f t="shared" si="27"/>
        <v>-161540.53683130676</v>
      </c>
      <c r="BL108" s="35">
        <f t="shared" si="28"/>
        <v>-161540.53683130676</v>
      </c>
      <c r="BM108" s="35">
        <f t="shared" si="29"/>
        <v>0</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11238</v>
      </c>
      <c r="AY109" s="19" t="str">
        <f>IF(IFERROR(比較地域マスタ!$AE44,"")=0,"",IFERROR(比較地域マスタ!$AE44,""))</f>
        <v>蓮田市</v>
      </c>
      <c r="AZ109" s="17"/>
      <c r="BA109" s="23">
        <v>38</v>
      </c>
      <c r="BB109" s="23">
        <v>1</v>
      </c>
      <c r="BC109" s="19" t="str">
        <f t="shared" si="24"/>
        <v>11238</v>
      </c>
      <c r="BD109" s="19" t="str">
        <f t="shared" si="25"/>
        <v>蓮田市</v>
      </c>
      <c r="BE109" s="35">
        <f>VLOOKUP(BC109&amp;"_"&amp;$AZ$9,データシート3!A:AB,MATCH("ea_"&amp;"太陽光（建物系）"&amp;"_年間発電",データシート3!$A$1:$AB$1,0),0)/10^3+VLOOKUP(BC109&amp;"_"&amp;$AZ$9,データシート3!A:AB,MATCH("ea_"&amp;"太陽光（土地系）"&amp;"_年間発電",データシート3!$A$1:$AB$1,0),0)/10^3</f>
        <v>363766.58500000008</v>
      </c>
      <c r="BF109" s="35">
        <f>VLOOKUP(BC109&amp;"_"&amp;$AZ$9,データシート3!A:AB,MATCH("ea_"&amp;"風力（陸上）"&amp;"_年間発電",データシート3!$A$1:$AB$1,0),0)/10^3</f>
        <v>0</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5">
        <f t="shared" si="26"/>
        <v>364492.85900000005</v>
      </c>
      <c r="BJ109" s="35">
        <f>(VLOOKUP($BC109&amp;"_"&amp;$AZ$8,データシート3!$A:$AN,MATCH("da_合計",データシート3!$A$1:$AN$1,0),0))/10^3</f>
        <v>302486.3330970559</v>
      </c>
      <c r="BK109" s="35">
        <f t="shared" si="27"/>
        <v>62006.525902944151</v>
      </c>
      <c r="BL109" s="35">
        <f t="shared" si="28"/>
        <v>0</v>
      </c>
      <c r="BM109" s="35">
        <f t="shared" si="29"/>
        <v>62006.525902944151</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11348</v>
      </c>
      <c r="AY110" s="19" t="str">
        <f>IF(IFERROR(比較地域マスタ!$AE45,"")=0,"",IFERROR(比較地域マスタ!$AE45,""))</f>
        <v>鳩山町</v>
      </c>
      <c r="AZ110" s="17"/>
      <c r="BA110" s="23">
        <v>39</v>
      </c>
      <c r="BB110" s="23">
        <v>1</v>
      </c>
      <c r="BC110" s="19" t="str">
        <f t="shared" si="24"/>
        <v>11348</v>
      </c>
      <c r="BD110" s="19" t="str">
        <f t="shared" si="25"/>
        <v>鳩山町</v>
      </c>
      <c r="BE110" s="35">
        <f>VLOOKUP(BC110&amp;"_"&amp;$AZ$9,データシート3!A:AB,MATCH("ea_"&amp;"太陽光（建物系）"&amp;"_年間発電",データシート3!$A$1:$AB$1,0),0)/10^3+VLOOKUP(BC110&amp;"_"&amp;$AZ$9,データシート3!A:AB,MATCH("ea_"&amp;"太陽光（土地系）"&amp;"_年間発電",データシート3!$A$1:$AB$1,0),0)/10^3</f>
        <v>196343.16699999996</v>
      </c>
      <c r="BF110" s="35">
        <f>VLOOKUP(BC110&amp;"_"&amp;$AZ$9,データシート3!A:AB,MATCH("ea_"&amp;"風力（陸上）"&amp;"_年間発電",データシート3!$A$1:$AB$1,0),0)/10^3</f>
        <v>0</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196343.16699999996</v>
      </c>
      <c r="BJ110" s="35">
        <f>(VLOOKUP($BC110&amp;"_"&amp;$AZ$8,データシート3!$A:$AN,MATCH("da_合計",データシート3!$A$1:$AN$1,0),0))/10^3</f>
        <v>50846.078337480612</v>
      </c>
      <c r="BK110" s="35">
        <f t="shared" si="27"/>
        <v>145497.08866251935</v>
      </c>
      <c r="BL110" s="35">
        <f t="shared" si="28"/>
        <v>0</v>
      </c>
      <c r="BM110" s="35">
        <f t="shared" si="29"/>
        <v>145497.08866251935</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11216</v>
      </c>
      <c r="AY111" s="19" t="str">
        <f>IF(IFERROR(比較地域マスタ!$AE46,"")=0,"",IFERROR(比較地域マスタ!$AE46,""))</f>
        <v>羽生市</v>
      </c>
      <c r="AZ111" s="17"/>
      <c r="BA111" s="23">
        <v>40</v>
      </c>
      <c r="BB111" s="23">
        <v>1</v>
      </c>
      <c r="BC111" s="19" t="str">
        <f t="shared" si="24"/>
        <v>11216</v>
      </c>
      <c r="BD111" s="19" t="str">
        <f t="shared" si="25"/>
        <v>羽生市</v>
      </c>
      <c r="BE111" s="35">
        <f>VLOOKUP(BC111&amp;"_"&amp;$AZ$9,データシート3!A:AB,MATCH("ea_"&amp;"太陽光（建物系）"&amp;"_年間発電",データシート3!$A$1:$AB$1,0),0)/10^3+VLOOKUP(BC111&amp;"_"&amp;$AZ$9,データシート3!A:AB,MATCH("ea_"&amp;"太陽光（土地系）"&amp;"_年間発電",データシート3!$A$1:$AB$1,0),0)/10^3</f>
        <v>483545.33200000005</v>
      </c>
      <c r="BF111" s="35">
        <f>VLOOKUP(BC111&amp;"_"&amp;$AZ$9,データシート3!A:AB,MATCH("ea_"&amp;"風力（陸上）"&amp;"_年間発電",データシート3!$A$1:$AB$1,0),0)/10^3</f>
        <v>0</v>
      </c>
      <c r="BG111" s="35">
        <f>VLOOKUP(BC111&amp;"_"&amp;$AZ$9,データシート3!A:AB,MATCH("ea_"&amp;"中小水（河川）"&amp;"_年間発電",データシート3!$A$1:$AB$1,0),0)/10^3+VLOOKUP(BC111&amp;"_"&amp;$AZ$9,データシート3!A:AB,MATCH("ea_"&amp;"中小水（農業用水路）"&amp;"_年間発電",データシート3!$A$1:$AB$1,0),0)/10^3</f>
        <v>0</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483545.33200000005</v>
      </c>
      <c r="BJ111" s="35">
        <f>(VLOOKUP($BC111&amp;"_"&amp;$AZ$8,データシート3!$A:$AN,MATCH("da_合計",データシート3!$A$1:$AN$1,0),0))/10^3</f>
        <v>356386.79227268411</v>
      </c>
      <c r="BK111" s="35">
        <f t="shared" si="27"/>
        <v>127158.53972731595</v>
      </c>
      <c r="BL111" s="35">
        <f t="shared" si="28"/>
        <v>0</v>
      </c>
      <c r="BM111" s="35">
        <f t="shared" si="29"/>
        <v>127158.53972731595</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11209</v>
      </c>
      <c r="AY112" s="19" t="str">
        <f>IF(IFERROR(比較地域マスタ!$AE47,"")=0,"",IFERROR(比較地域マスタ!$AE47,""))</f>
        <v>飯能市</v>
      </c>
      <c r="AZ112" s="17"/>
      <c r="BA112" s="23">
        <v>41</v>
      </c>
      <c r="BB112" s="23">
        <v>1</v>
      </c>
      <c r="BC112" s="19" t="str">
        <f t="shared" si="24"/>
        <v>11209</v>
      </c>
      <c r="BD112" s="19" t="str">
        <f t="shared" si="25"/>
        <v>飯能市</v>
      </c>
      <c r="BE112" s="35">
        <f>VLOOKUP(BC112&amp;"_"&amp;$AZ$9,データシート3!A:AB,MATCH("ea_"&amp;"太陽光（建物系）"&amp;"_年間発電",データシート3!$A$1:$AB$1,0),0)/10^3+VLOOKUP(BC112&amp;"_"&amp;$AZ$9,データシート3!A:AB,MATCH("ea_"&amp;"太陽光（土地系）"&amp;"_年間発電",データシート3!$A$1:$AB$1,0),0)/10^3</f>
        <v>507619.81300000002</v>
      </c>
      <c r="BF112" s="35">
        <f>VLOOKUP(BC112&amp;"_"&amp;$AZ$9,データシート3!A:AB,MATCH("ea_"&amp;"風力（陸上）"&amp;"_年間発電",データシート3!$A$1:$AB$1,0),0)/10^3</f>
        <v>38414.112000000001</v>
      </c>
      <c r="BG112" s="35">
        <f>VLOOKUP(BC112&amp;"_"&amp;$AZ$9,データシート3!A:AB,MATCH("ea_"&amp;"中小水（河川）"&amp;"_年間発電",データシート3!$A$1:$AB$1,0),0)/10^3+VLOOKUP(BC112&amp;"_"&amp;$AZ$9,データシート3!A:AB,MATCH("ea_"&amp;"中小水（農業用水路）"&amp;"_年間発電",データシート3!$A$1:$AB$1,0),0)/10^3</f>
        <v>6261.6549999999988</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552295.58000000007</v>
      </c>
      <c r="BJ112" s="35">
        <f>(VLOOKUP($BC112&amp;"_"&amp;$AZ$8,データシート3!$A:$AN,MATCH("da_合計",データシート3!$A$1:$AN$1,0),0))/10^3</f>
        <v>373841.35973265336</v>
      </c>
      <c r="BK112" s="35">
        <f t="shared" si="27"/>
        <v>178454.22026734671</v>
      </c>
      <c r="BL112" s="35">
        <f t="shared" si="28"/>
        <v>0</v>
      </c>
      <c r="BM112" s="35">
        <f t="shared" si="29"/>
        <v>178454.22026734671</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11369</v>
      </c>
      <c r="AY113" s="19" t="str">
        <f>IF(IFERROR(比較地域マスタ!$AE48,"")=0,"",IFERROR(比較地域マスタ!$AE48,""))</f>
        <v>東秩父村</v>
      </c>
      <c r="AZ113" s="17"/>
      <c r="BA113" s="23">
        <v>42</v>
      </c>
      <c r="BB113" s="23">
        <v>1</v>
      </c>
      <c r="BC113" s="19" t="str">
        <f t="shared" si="24"/>
        <v>11369</v>
      </c>
      <c r="BD113" s="19" t="str">
        <f t="shared" si="25"/>
        <v>東秩父村</v>
      </c>
      <c r="BE113" s="35">
        <f>VLOOKUP(BC113&amp;"_"&amp;$AZ$9,データシート3!A:AB,MATCH("ea_"&amp;"太陽光（建物系）"&amp;"_年間発電",データシート3!$A$1:$AB$1,0),0)/10^3+VLOOKUP(BC113&amp;"_"&amp;$AZ$9,データシート3!A:AB,MATCH("ea_"&amp;"太陽光（土地系）"&amp;"_年間発電",データシート3!$A$1:$AB$1,0),0)/10^3</f>
        <v>61602.957999999999</v>
      </c>
      <c r="BF113" s="35">
        <f>VLOOKUP(BC113&amp;"_"&amp;$AZ$9,データシート3!A:AB,MATCH("ea_"&amp;"風力（陸上）"&amp;"_年間発電",データシート3!$A$1:$AB$1,0),0)/10^3</f>
        <v>10784.528</v>
      </c>
      <c r="BG113" s="35">
        <f>VLOOKUP(BC113&amp;"_"&amp;$AZ$9,データシート3!A:AB,MATCH("ea_"&amp;"中小水（河川）"&amp;"_年間発電",データシート3!$A$1:$AB$1,0),0)/10^3+VLOOKUP(BC113&amp;"_"&amp;$AZ$9,データシート3!A:AB,MATCH("ea_"&amp;"中小水（農業用水路）"&amp;"_年間発電",データシート3!$A$1:$AB$1,0),0)/10^3</f>
        <v>89.099000000000004</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72476.585000000006</v>
      </c>
      <c r="BJ113" s="35">
        <f>(VLOOKUP($BC113&amp;"_"&amp;$AZ$8,データシート3!$A:$AN,MATCH("da_合計",データシート3!$A$1:$AN$1,0),0))/10^3</f>
        <v>9417.4826187036615</v>
      </c>
      <c r="BK113" s="35">
        <f t="shared" si="27"/>
        <v>63059.102381296347</v>
      </c>
      <c r="BL113" s="35">
        <f t="shared" si="28"/>
        <v>0</v>
      </c>
      <c r="BM113" s="35">
        <f t="shared" si="29"/>
        <v>63059.102381296347</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11212</v>
      </c>
      <c r="AY114" s="19" t="str">
        <f>IF(IFERROR(比較地域マスタ!$AE49,"")=0,"",IFERROR(比較地域マスタ!$AE49,""))</f>
        <v>東松山市</v>
      </c>
      <c r="AZ114" s="17"/>
      <c r="BA114" s="23">
        <v>43</v>
      </c>
      <c r="BB114" s="23">
        <v>1</v>
      </c>
      <c r="BC114" s="19" t="str">
        <f t="shared" si="24"/>
        <v>11212</v>
      </c>
      <c r="BD114" s="19" t="str">
        <f t="shared" si="25"/>
        <v>東松山市</v>
      </c>
      <c r="BE114" s="35">
        <f>VLOOKUP(BC114&amp;"_"&amp;$AZ$9,データシート3!A:AB,MATCH("ea_"&amp;"太陽光（建物系）"&amp;"_年間発電",データシート3!$A$1:$AB$1,0),0)/10^3+VLOOKUP(BC114&amp;"_"&amp;$AZ$9,データシート3!A:AB,MATCH("ea_"&amp;"太陽光（土地系）"&amp;"_年間発電",データシート3!$A$1:$AB$1,0),0)/10^3</f>
        <v>725118.42500000005</v>
      </c>
      <c r="BF114" s="35">
        <f>VLOOKUP(BC114&amp;"_"&amp;$AZ$9,データシート3!A:AB,MATCH("ea_"&amp;"風力（陸上）"&amp;"_年間発電",データシート3!$A$1:$AB$1,0),0)/10^3</f>
        <v>0</v>
      </c>
      <c r="BG114" s="35">
        <f>VLOOKUP(BC114&amp;"_"&amp;$AZ$9,データシート3!A:AB,MATCH("ea_"&amp;"中小水（河川）"&amp;"_年間発電",データシート3!$A$1:$AB$1,0),0)/10^3+VLOOKUP(BC114&amp;"_"&amp;$AZ$9,データシート3!A:AB,MATCH("ea_"&amp;"中小水（農業用水路）"&amp;"_年間発電",データシート3!$A$1:$AB$1,0),0)/10^3</f>
        <v>0</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725118.42500000005</v>
      </c>
      <c r="BJ114" s="35">
        <f>(VLOOKUP($BC114&amp;"_"&amp;$AZ$8,データシート3!$A:$AN,MATCH("da_合計",データシート3!$A$1:$AN$1,0),0))/10^3</f>
        <v>576548.0811831376</v>
      </c>
      <c r="BK114" s="35">
        <f t="shared" si="27"/>
        <v>148570.34381686244</v>
      </c>
      <c r="BL114" s="35">
        <f t="shared" si="28"/>
        <v>0</v>
      </c>
      <c r="BM114" s="35">
        <f t="shared" si="29"/>
        <v>148570.34381686244</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11242</v>
      </c>
      <c r="AY115" s="19" t="str">
        <f>IF(IFERROR(比較地域マスタ!$AE50,"")=0,"",IFERROR(比較地域マスタ!$AE50,""))</f>
        <v>日高市</v>
      </c>
      <c r="AZ115" s="17"/>
      <c r="BA115" s="23">
        <v>44</v>
      </c>
      <c r="BB115" s="23">
        <v>1</v>
      </c>
      <c r="BC115" s="19" t="str">
        <f t="shared" si="24"/>
        <v>11242</v>
      </c>
      <c r="BD115" s="19" t="str">
        <f t="shared" si="25"/>
        <v>日高市</v>
      </c>
      <c r="BE115" s="35">
        <f>VLOOKUP(BC115&amp;"_"&amp;$AZ$9,データシート3!A:AB,MATCH("ea_"&amp;"太陽光（建物系）"&amp;"_年間発電",データシート3!$A$1:$AB$1,0),0)/10^3+VLOOKUP(BC115&amp;"_"&amp;$AZ$9,データシート3!A:AB,MATCH("ea_"&amp;"太陽光（土地系）"&amp;"_年間発電",データシート3!$A$1:$AB$1,0),0)/10^3</f>
        <v>575729.08299999998</v>
      </c>
      <c r="BF115" s="35">
        <f>VLOOKUP(BC115&amp;"_"&amp;$AZ$9,データシート3!A:AB,MATCH("ea_"&amp;"風力（陸上）"&amp;"_年間発電",データシート3!$A$1:$AB$1,0),0)/10^3</f>
        <v>1189.769</v>
      </c>
      <c r="BG115" s="35">
        <f>VLOOKUP(BC115&amp;"_"&amp;$AZ$9,データシート3!A:AB,MATCH("ea_"&amp;"中小水（河川）"&amp;"_年間発電",データシート3!$A$1:$AB$1,0),0)/10^3+VLOOKUP(BC115&amp;"_"&amp;$AZ$9,データシート3!A:AB,MATCH("ea_"&amp;"中小水（農業用水路）"&amp;"_年間発電",データシート3!$A$1:$AB$1,0),0)/10^3</f>
        <v>0</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576918.85199999996</v>
      </c>
      <c r="BJ115" s="35">
        <f>(VLOOKUP($BC115&amp;"_"&amp;$AZ$8,データシート3!$A:$AN,MATCH("da_合計",データシート3!$A$1:$AN$1,0),0))/10^3</f>
        <v>339448.91827504005</v>
      </c>
      <c r="BK115" s="35">
        <f t="shared" si="27"/>
        <v>237469.9337249599</v>
      </c>
      <c r="BL115" s="35">
        <f t="shared" si="28"/>
        <v>0</v>
      </c>
      <c r="BM115" s="35">
        <f t="shared" si="29"/>
        <v>237469.9337249599</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11218</v>
      </c>
      <c r="AY116" s="19" t="str">
        <f>IF(IFERROR(比較地域マスタ!$AE51,"")=0,"",IFERROR(比較地域マスタ!$AE51,""))</f>
        <v>深谷市</v>
      </c>
      <c r="AZ116" s="17"/>
      <c r="BA116" s="23">
        <v>45</v>
      </c>
      <c r="BB116" s="23">
        <v>1</v>
      </c>
      <c r="BC116" s="19" t="str">
        <f t="shared" si="24"/>
        <v>11218</v>
      </c>
      <c r="BD116" s="19" t="str">
        <f t="shared" si="25"/>
        <v>深谷市</v>
      </c>
      <c r="BE116" s="35">
        <f>VLOOKUP(BC116&amp;"_"&amp;$AZ$9,データシート3!A:AB,MATCH("ea_"&amp;"太陽光（建物系）"&amp;"_年間発電",データシート3!$A$1:$AB$1,0),0)/10^3+VLOOKUP(BC116&amp;"_"&amp;$AZ$9,データシート3!A:AB,MATCH("ea_"&amp;"太陽光（土地系）"&amp;"_年間発電",データシート3!$A$1:$AB$1,0),0)/10^3</f>
        <v>2473357.02</v>
      </c>
      <c r="BF116" s="35">
        <f>VLOOKUP(BC116&amp;"_"&amp;$AZ$9,データシート3!A:AB,MATCH("ea_"&amp;"風力（陸上）"&amp;"_年間発電",データシート3!$A$1:$AB$1,0),0)/10^3</f>
        <v>0</v>
      </c>
      <c r="BG116" s="35">
        <f>VLOOKUP(BC116&amp;"_"&amp;$AZ$9,データシート3!A:AB,MATCH("ea_"&amp;"中小水（河川）"&amp;"_年間発電",データシート3!$A$1:$AB$1,0),0)/10^3+VLOOKUP(BC116&amp;"_"&amp;$AZ$9,データシート3!A:AB,MATCH("ea_"&amp;"中小水（農業用水路）"&amp;"_年間発電",データシート3!$A$1:$AB$1,0),0)/10^3</f>
        <v>479.77</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5">
        <f t="shared" si="26"/>
        <v>2473836.79</v>
      </c>
      <c r="BJ116" s="35">
        <f>(VLOOKUP($BC116&amp;"_"&amp;$AZ$8,データシート3!$A:$AN,MATCH("da_合計",データシート3!$A$1:$AN$1,0),0))/10^3</f>
        <v>794249.86080428644</v>
      </c>
      <c r="BK116" s="35">
        <f t="shared" si="27"/>
        <v>1679586.9291957137</v>
      </c>
      <c r="BL116" s="35">
        <f t="shared" si="28"/>
        <v>0</v>
      </c>
      <c r="BM116" s="35">
        <f t="shared" si="29"/>
        <v>1679586.9291957137</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11235</v>
      </c>
      <c r="AY117" s="19" t="str">
        <f>IF(IFERROR(比較地域マスタ!$AE52,"")=0,"",IFERROR(比較地域マスタ!$AE52,""))</f>
        <v>富士見市</v>
      </c>
      <c r="AZ117" s="17"/>
      <c r="BA117" s="23">
        <v>46</v>
      </c>
      <c r="BB117" s="23">
        <v>1</v>
      </c>
      <c r="BC117" s="19" t="str">
        <f t="shared" si="24"/>
        <v>11235</v>
      </c>
      <c r="BD117" s="19" t="str">
        <f t="shared" si="25"/>
        <v>富士見市</v>
      </c>
      <c r="BE117" s="35">
        <f>VLOOKUP(BC117&amp;"_"&amp;$AZ$9,データシート3!A:AB,MATCH("ea_"&amp;"太陽光（建物系）"&amp;"_年間発電",データシート3!$A$1:$AB$1,0),0)/10^3+VLOOKUP(BC117&amp;"_"&amp;$AZ$9,データシート3!A:AB,MATCH("ea_"&amp;"太陽光（土地系）"&amp;"_年間発電",データシート3!$A$1:$AB$1,0),0)/10^3</f>
        <v>303698.99400000001</v>
      </c>
      <c r="BF117" s="35">
        <f>VLOOKUP(BC117&amp;"_"&amp;$AZ$9,データシート3!A:AB,MATCH("ea_"&amp;"風力（陸上）"&amp;"_年間発電",データシート3!$A$1:$AB$1,0),0)/10^3</f>
        <v>0</v>
      </c>
      <c r="BG117" s="35">
        <f>VLOOKUP(BC117&amp;"_"&amp;$AZ$9,データシート3!A:AB,MATCH("ea_"&amp;"中小水（河川）"&amp;"_年間発電",データシート3!$A$1:$AB$1,0),0)/10^3+VLOOKUP(BC117&amp;"_"&amp;$AZ$9,データシート3!A:AB,MATCH("ea_"&amp;"中小水（農業用水路）"&amp;"_年間発電",データシート3!$A$1:$AB$1,0),0)/10^3</f>
        <v>0</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5">
        <f t="shared" si="26"/>
        <v>303763.50300000003</v>
      </c>
      <c r="BJ117" s="35">
        <f>(VLOOKUP($BC117&amp;"_"&amp;$AZ$8,データシート3!$A:$AN,MATCH("da_合計",データシート3!$A$1:$AN$1,0),0))/10^3</f>
        <v>415547.40488168068</v>
      </c>
      <c r="BK117" s="35">
        <f t="shared" si="27"/>
        <v>-111783.90188168065</v>
      </c>
      <c r="BL117" s="35">
        <f t="shared" si="28"/>
        <v>-111783.90188168065</v>
      </c>
      <c r="BM117" s="35">
        <f t="shared" si="29"/>
        <v>0</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11245</v>
      </c>
      <c r="AY118" s="19" t="str">
        <f>IF(IFERROR(比較地域マスタ!$AE53,"")=0,"",IFERROR(比較地域マスタ!$AE53,""))</f>
        <v>ふじみ野市</v>
      </c>
      <c r="AZ118" s="17"/>
      <c r="BA118" s="23">
        <v>47</v>
      </c>
      <c r="BB118" s="23">
        <v>1</v>
      </c>
      <c r="BC118" s="19" t="str">
        <f t="shared" si="24"/>
        <v>11245</v>
      </c>
      <c r="BD118" s="19" t="str">
        <f t="shared" si="25"/>
        <v>ふじみ野市</v>
      </c>
      <c r="BE118" s="35">
        <f>VLOOKUP(BC118&amp;"_"&amp;$AZ$9,データシート3!A:AB,MATCH("ea_"&amp;"太陽光（建物系）"&amp;"_年間発電",データシート3!$A$1:$AB$1,0),0)/10^3+VLOOKUP(BC118&amp;"_"&amp;$AZ$9,データシート3!A:AB,MATCH("ea_"&amp;"太陽光（土地系）"&amp;"_年間発電",データシート3!$A$1:$AB$1,0),0)/10^3</f>
        <v>342712.86499999999</v>
      </c>
      <c r="BF118" s="35">
        <f>VLOOKUP(BC118&amp;"_"&amp;$AZ$9,データシート3!A:AB,MATCH("ea_"&amp;"風力（陸上）"&amp;"_年間発電",データシート3!$A$1:$AB$1,0),0)/10^3</f>
        <v>0</v>
      </c>
      <c r="BG118" s="35">
        <f>VLOOKUP(BC118&amp;"_"&amp;$AZ$9,データシート3!A:AB,MATCH("ea_"&amp;"中小水（河川）"&amp;"_年間発電",データシート3!$A$1:$AB$1,0),0)/10^3+VLOOKUP(BC118&amp;"_"&amp;$AZ$9,データシート3!A:AB,MATCH("ea_"&amp;"中小水（農業用水路）"&amp;"_年間発電",データシート3!$A$1:$AB$1,0),0)/10^3</f>
        <v>0</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5">
        <f t="shared" si="26"/>
        <v>342712.86499999999</v>
      </c>
      <c r="BJ118" s="35">
        <f>(VLOOKUP($BC118&amp;"_"&amp;$AZ$8,データシート3!$A:$AN,MATCH("da_合計",データシート3!$A$1:$AN$1,0),0))/10^3</f>
        <v>468558.75705350464</v>
      </c>
      <c r="BK118" s="35">
        <f t="shared" si="27"/>
        <v>-125845.89205350465</v>
      </c>
      <c r="BL118" s="35">
        <f t="shared" si="28"/>
        <v>-125845.89205350465</v>
      </c>
      <c r="BM118" s="35">
        <f t="shared" si="29"/>
        <v>0</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11211</v>
      </c>
      <c r="AY119" s="19" t="str">
        <f>IF(IFERROR(比較地域マスタ!$AE54,"")=0,"",IFERROR(比較地域マスタ!$AE54,""))</f>
        <v>本庄市</v>
      </c>
      <c r="AZ119" s="17"/>
      <c r="BA119" s="23">
        <v>48</v>
      </c>
      <c r="BB119" s="23">
        <v>1</v>
      </c>
      <c r="BC119" s="19" t="str">
        <f>AX119</f>
        <v>11211</v>
      </c>
      <c r="BD119" s="19" t="str">
        <f t="shared" si="25"/>
        <v>本庄市</v>
      </c>
      <c r="BE119" s="35">
        <f>VLOOKUP(BC119&amp;"_"&amp;$AZ$9,データシート3!A:AB,MATCH("ea_"&amp;"太陽光（建物系）"&amp;"_年間発電",データシート3!$A$1:$AB$1,0),0)/10^3+VLOOKUP(BC119&amp;"_"&amp;$AZ$9,データシート3!A:AB,MATCH("ea_"&amp;"太陽光（土地系）"&amp;"_年間発電",データシート3!$A$1:$AB$1,0),0)/10^3</f>
        <v>941702.09199999995</v>
      </c>
      <c r="BF119" s="35">
        <f>VLOOKUP(BC119&amp;"_"&amp;$AZ$9,データシート3!A:AB,MATCH("ea_"&amp;"風力（陸上）"&amp;"_年間発電",データシート3!$A$1:$AB$1,0),0)/10^3</f>
        <v>6481.5379999999996</v>
      </c>
      <c r="BG119" s="35">
        <f>VLOOKUP(BC119&amp;"_"&amp;$AZ$9,データシート3!A:AB,MATCH("ea_"&amp;"中小水（河川）"&amp;"_年間発電",データシート3!$A$1:$AB$1,0),0)/10^3+VLOOKUP(BC119&amp;"_"&amp;$AZ$9,データシート3!A:AB,MATCH("ea_"&amp;"中小水（農業用水路）"&amp;"_年間発電",データシート3!$A$1:$AB$1,0),0)/10^3</f>
        <v>0</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5">
        <f t="shared" si="26"/>
        <v>948183.62999999989</v>
      </c>
      <c r="BJ119" s="35">
        <f>(VLOOKUP($BC119&amp;"_"&amp;$AZ$8,データシート3!$A:$AN,MATCH("da_合計",データシート3!$A$1:$AN$1,0),0))/10^3</f>
        <v>548421.72618484125</v>
      </c>
      <c r="BK119" s="35">
        <f t="shared" si="27"/>
        <v>399761.90381515864</v>
      </c>
      <c r="BL119" s="35">
        <f t="shared" si="28"/>
        <v>0</v>
      </c>
      <c r="BM119" s="35">
        <f t="shared" si="29"/>
        <v>399761.90381515864</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11465</v>
      </c>
      <c r="AY120" s="19" t="str">
        <f>IF(IFERROR(比較地域マスタ!$AE55,"")=0,"",IFERROR(比較地域マスタ!$AE55,""))</f>
        <v>松伏町</v>
      </c>
      <c r="AZ120" s="17"/>
      <c r="BA120" s="23">
        <v>49</v>
      </c>
      <c r="BB120" s="23">
        <v>1</v>
      </c>
      <c r="BC120" s="19" t="str">
        <f t="shared" si="24"/>
        <v>11465</v>
      </c>
      <c r="BD120" s="19" t="str">
        <f t="shared" si="25"/>
        <v>松伏町</v>
      </c>
      <c r="BE120" s="35">
        <f>VLOOKUP(BC120&amp;"_"&amp;$AZ$9,データシート3!A:AB,MATCH("ea_"&amp;"太陽光（建物系）"&amp;"_年間発電",データシート3!$A$1:$AB$1,0),0)/10^3+VLOOKUP(BC120&amp;"_"&amp;$AZ$9,データシート3!A:AB,MATCH("ea_"&amp;"太陽光（土地系）"&amp;"_年間発電",データシート3!$A$1:$AB$1,0),0)/10^3</f>
        <v>160027.04700000005</v>
      </c>
      <c r="BF120" s="35">
        <f>VLOOKUP(BC120&amp;"_"&amp;$AZ$9,データシート3!A:AB,MATCH("ea_"&amp;"風力（陸上）"&amp;"_年間発電",データシート3!$A$1:$AB$1,0),0)/10^3</f>
        <v>0</v>
      </c>
      <c r="BG120" s="35">
        <f>VLOOKUP(BC120&amp;"_"&amp;$AZ$9,データシート3!A:AB,MATCH("ea_"&amp;"中小水（河川）"&amp;"_年間発電",データシート3!$A$1:$AB$1,0),0)/10^3+VLOOKUP(BC120&amp;"_"&amp;$AZ$9,データシート3!A:AB,MATCH("ea_"&amp;"中小水（農業用水路）"&amp;"_年間発電",データシート3!$A$1:$AB$1,0),0)/10^3</f>
        <v>0</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5">
        <f t="shared" si="26"/>
        <v>160030.97100000005</v>
      </c>
      <c r="BJ120" s="35">
        <f>(VLOOKUP($BC120&amp;"_"&amp;$AZ$8,データシート3!$A:$AN,MATCH("da_合計",データシート3!$A$1:$AN$1,0),0))/10^3</f>
        <v>108811.53171830889</v>
      </c>
      <c r="BK120" s="35">
        <f t="shared" si="27"/>
        <v>51219.439281691157</v>
      </c>
      <c r="BL120" s="35">
        <f t="shared" si="28"/>
        <v>0</v>
      </c>
      <c r="BM120" s="35">
        <f t="shared" si="29"/>
        <v>51219.439281691157</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11237</v>
      </c>
      <c r="AY121" s="19" t="str">
        <f>IF(IFERROR(比較地域マスタ!$AE56,"")=0,"",IFERROR(比較地域マスタ!$AE56,""))</f>
        <v>三郷市</v>
      </c>
      <c r="AZ121" s="17"/>
      <c r="BA121" s="23">
        <v>50</v>
      </c>
      <c r="BB121" s="23">
        <v>1</v>
      </c>
      <c r="BC121" s="19" t="str">
        <f t="shared" si="24"/>
        <v>11237</v>
      </c>
      <c r="BD121" s="19" t="str">
        <f t="shared" si="25"/>
        <v>三郷市</v>
      </c>
      <c r="BE121" s="35">
        <f>VLOOKUP(BC121&amp;"_"&amp;$AZ$9,データシート3!A:AB,MATCH("ea_"&amp;"太陽光（建物系）"&amp;"_年間発電",データシート3!$A$1:$AB$1,0),0)/10^3+VLOOKUP(BC121&amp;"_"&amp;$AZ$9,データシート3!A:AB,MATCH("ea_"&amp;"太陽光（土地系）"&amp;"_年間発電",データシート3!$A$1:$AB$1,0),0)/10^3</f>
        <v>437099.44400000002</v>
      </c>
      <c r="BF121" s="35">
        <f>VLOOKUP(BC121&amp;"_"&amp;$AZ$9,データシート3!A:AB,MATCH("ea_"&amp;"風力（陸上）"&amp;"_年間発電",データシート3!$A$1:$AB$1,0),0)/10^3</f>
        <v>0</v>
      </c>
      <c r="BG121" s="35">
        <f>VLOOKUP(BC121&amp;"_"&amp;$AZ$9,データシート3!A:AB,MATCH("ea_"&amp;"中小水（河川）"&amp;"_年間発電",データシート3!$A$1:$AB$1,0),0)/10^3+VLOOKUP(BC121&amp;"_"&amp;$AZ$9,データシート3!A:AB,MATCH("ea_"&amp;"中小水（農業用水路）"&amp;"_年間発電",データシート3!$A$1:$AB$1,0),0)/10^3</f>
        <v>0</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5">
        <f t="shared" si="26"/>
        <v>437099.44400000002</v>
      </c>
      <c r="BJ121" s="35">
        <f>(VLOOKUP($BC121&amp;"_"&amp;$AZ$8,データシート3!$A:$AN,MATCH("da_合計",データシート3!$A$1:$AN$1,0),0))/10^3</f>
        <v>652006.24013553746</v>
      </c>
      <c r="BK121" s="35">
        <f t="shared" si="27"/>
        <v>-214906.79613553744</v>
      </c>
      <c r="BL121" s="35">
        <f t="shared" si="28"/>
        <v>-214906.79613553744</v>
      </c>
      <c r="BM121" s="35">
        <f t="shared" si="29"/>
        <v>0</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11381</v>
      </c>
      <c r="AY122" s="19" t="str">
        <f>IF(IFERROR(比較地域マスタ!$AE57,"")=0,"",IFERROR(比較地域マスタ!$AE57,""))</f>
        <v>美里町</v>
      </c>
      <c r="AZ122" s="17"/>
      <c r="BA122" s="23">
        <v>51</v>
      </c>
      <c r="BB122" s="23">
        <v>1</v>
      </c>
      <c r="BC122" s="19" t="str">
        <f t="shared" si="24"/>
        <v>11381</v>
      </c>
      <c r="BD122" s="19" t="str">
        <f t="shared" si="25"/>
        <v>美里町</v>
      </c>
      <c r="BE122" s="35">
        <f>VLOOKUP(BC122&amp;"_"&amp;$AZ$9,データシート3!A:AB,MATCH("ea_"&amp;"太陽光（建物系）"&amp;"_年間発電",データシート3!$A$1:$AB$1,0),0)/10^3+VLOOKUP(BC122&amp;"_"&amp;$AZ$9,データシート3!A:AB,MATCH("ea_"&amp;"太陽光（土地系）"&amp;"_年間発電",データシート3!$A$1:$AB$1,0),0)/10^3</f>
        <v>461788.77299999993</v>
      </c>
      <c r="BF122" s="35">
        <f>VLOOKUP(BC122&amp;"_"&amp;$AZ$9,データシート3!A:AB,MATCH("ea_"&amp;"風力（陸上）"&amp;"_年間発電",データシート3!$A$1:$AB$1,0),0)/10^3</f>
        <v>5608.2439999999997</v>
      </c>
      <c r="BG122" s="35">
        <f>VLOOKUP(BC122&amp;"_"&amp;$AZ$9,データシート3!A:AB,MATCH("ea_"&amp;"中小水（河川）"&amp;"_年間発電",データシート3!$A$1:$AB$1,0),0)/10^3+VLOOKUP(BC122&amp;"_"&amp;$AZ$9,データシート3!A:AB,MATCH("ea_"&amp;"中小水（農業用水路）"&amp;"_年間発電",データシート3!$A$1:$AB$1,0),0)/10^3</f>
        <v>0</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5">
        <f t="shared" si="26"/>
        <v>467397.01699999993</v>
      </c>
      <c r="BJ122" s="35">
        <f>(VLOOKUP($BC122&amp;"_"&amp;$AZ$8,データシート3!$A:$AN,MATCH("da_合計",データシート3!$A$1:$AN$1,0),0))/10^3</f>
        <v>111786.51383638252</v>
      </c>
      <c r="BK122" s="35">
        <f t="shared" si="27"/>
        <v>355610.5031636174</v>
      </c>
      <c r="BL122" s="35">
        <f t="shared" si="28"/>
        <v>0</v>
      </c>
      <c r="BM122" s="35">
        <f t="shared" si="29"/>
        <v>355610.5031636174</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11362</v>
      </c>
      <c r="AY123" s="19" t="str">
        <f>IF(IFERROR(比較地域マスタ!$AE58,"")=0,"",IFERROR(比較地域マスタ!$AE58,""))</f>
        <v>皆野町</v>
      </c>
      <c r="AZ123" s="17"/>
      <c r="BA123" s="23">
        <v>52</v>
      </c>
      <c r="BB123" s="23">
        <v>1</v>
      </c>
      <c r="BC123" s="19" t="str">
        <f t="shared" si="24"/>
        <v>11362</v>
      </c>
      <c r="BD123" s="19" t="str">
        <f t="shared" si="25"/>
        <v>皆野町</v>
      </c>
      <c r="BE123" s="35">
        <f>VLOOKUP(BC123&amp;"_"&amp;$AZ$9,データシート3!A:AB,MATCH("ea_"&amp;"太陽光（建物系）"&amp;"_年間発電",データシート3!$A$1:$AB$1,0),0)/10^3+VLOOKUP(BC123&amp;"_"&amp;$AZ$9,データシート3!A:AB,MATCH("ea_"&amp;"太陽光（土地系）"&amp;"_年間発電",データシート3!$A$1:$AB$1,0),0)/10^3</f>
        <v>127943.89700000003</v>
      </c>
      <c r="BF123" s="35">
        <f>VLOOKUP(BC123&amp;"_"&amp;$AZ$9,データシート3!A:AB,MATCH("ea_"&amp;"風力（陸上）"&amp;"_年間発電",データシート3!$A$1:$AB$1,0),0)/10^3</f>
        <v>10357.487999999999</v>
      </c>
      <c r="BG123" s="35">
        <f>VLOOKUP(BC123&amp;"_"&amp;$AZ$9,データシート3!A:AB,MATCH("ea_"&amp;"中小水（河川）"&amp;"_年間発電",データシート3!$A$1:$AB$1,0),0)/10^3+VLOOKUP(BC123&amp;"_"&amp;$AZ$9,データシート3!A:AB,MATCH("ea_"&amp;"中小水（農業用水路）"&amp;"_年間発電",データシート3!$A$1:$AB$1,0),0)/10^3</f>
        <v>127.81</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5">
        <f t="shared" si="26"/>
        <v>138429.19500000004</v>
      </c>
      <c r="BJ123" s="35">
        <f>(VLOOKUP($BC123&amp;"_"&amp;$AZ$8,データシート3!$A:$AN,MATCH("da_合計",データシート3!$A$1:$AN$1,0),0))/10^3</f>
        <v>43708.327763826521</v>
      </c>
      <c r="BK123" s="35">
        <f t="shared" si="27"/>
        <v>94720.867236173508</v>
      </c>
      <c r="BL123" s="35">
        <f t="shared" si="28"/>
        <v>0</v>
      </c>
      <c r="BM123" s="35">
        <f t="shared" si="29"/>
        <v>94720.867236173508</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11442</v>
      </c>
      <c r="AY124" s="19" t="str">
        <f>IF(IFERROR(比較地域マスタ!$AE59,"")=0,"",IFERROR(比較地域マスタ!$AE59,""))</f>
        <v>宮代町</v>
      </c>
      <c r="AZ124" s="17"/>
      <c r="BA124" s="23">
        <v>53</v>
      </c>
      <c r="BB124" s="23">
        <v>1</v>
      </c>
      <c r="BC124" s="19" t="str">
        <f t="shared" si="24"/>
        <v>11442</v>
      </c>
      <c r="BD124" s="19" t="str">
        <f t="shared" si="25"/>
        <v>宮代町</v>
      </c>
      <c r="BE124" s="35">
        <f>VLOOKUP(BC124&amp;"_"&amp;$AZ$9,データシート3!A:AB,MATCH("ea_"&amp;"太陽光（建物系）"&amp;"_年間発電",データシート3!$A$1:$AB$1,0),0)/10^3+VLOOKUP(BC124&amp;"_"&amp;$AZ$9,データシート3!A:AB,MATCH("ea_"&amp;"太陽光（土地系）"&amp;"_年間発電",データシート3!$A$1:$AB$1,0),0)/10^3</f>
        <v>173540.69400000005</v>
      </c>
      <c r="BF124" s="35">
        <f>VLOOKUP(BC124&amp;"_"&amp;$AZ$9,データシート3!A:AB,MATCH("ea_"&amp;"風力（陸上）"&amp;"_年間発電",データシート3!$A$1:$AB$1,0),0)/10^3</f>
        <v>0</v>
      </c>
      <c r="BG124" s="35">
        <f>VLOOKUP(BC124&amp;"_"&amp;$AZ$9,データシート3!A:AB,MATCH("ea_"&amp;"中小水（河川）"&amp;"_年間発電",データシート3!$A$1:$AB$1,0),0)/10^3+VLOOKUP(BC124&amp;"_"&amp;$AZ$9,データシート3!A:AB,MATCH("ea_"&amp;"中小水（農業用水路）"&amp;"_年間発電",データシート3!$A$1:$AB$1,0),0)/10^3</f>
        <v>0</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5">
        <f t="shared" si="26"/>
        <v>173607.90100000004</v>
      </c>
      <c r="BJ124" s="35">
        <f>(VLOOKUP($BC124&amp;"_"&amp;$AZ$8,データシート3!$A:$AN,MATCH("da_合計",データシート3!$A$1:$AN$1,0),0))/10^3</f>
        <v>114163.9169996916</v>
      </c>
      <c r="BK124" s="35">
        <f t="shared" si="27"/>
        <v>59443.984000308439</v>
      </c>
      <c r="BL124" s="35">
        <f t="shared" si="28"/>
        <v>0</v>
      </c>
      <c r="BM124" s="35">
        <f t="shared" si="29"/>
        <v>59443.984000308439</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11324</v>
      </c>
      <c r="AY125" s="19" t="str">
        <f>IF(IFERROR(比較地域マスタ!$AE60,"")=0,"",IFERROR(比較地域マスタ!$AE60,""))</f>
        <v>三芳町</v>
      </c>
      <c r="AZ125" s="17"/>
      <c r="BA125" s="23">
        <v>54</v>
      </c>
      <c r="BB125" s="23">
        <v>1</v>
      </c>
      <c r="BC125" s="19" t="str">
        <f t="shared" si="24"/>
        <v>11324</v>
      </c>
      <c r="BD125" s="19" t="str">
        <f t="shared" si="25"/>
        <v>三芳町</v>
      </c>
      <c r="BE125" s="35">
        <f>VLOOKUP(BC125&amp;"_"&amp;$AZ$9,データシート3!A:AB,MATCH("ea_"&amp;"太陽光（建物系）"&amp;"_年間発電",データシート3!$A$1:$AB$1,0),0)/10^3+VLOOKUP(BC125&amp;"_"&amp;$AZ$9,データシート3!A:AB,MATCH("ea_"&amp;"太陽光（土地系）"&amp;"_年間発電",データシート3!$A$1:$AB$1,0),0)/10^3</f>
        <v>330415.42200000002</v>
      </c>
      <c r="BF125" s="35">
        <f>VLOOKUP(BC125&amp;"_"&amp;$AZ$9,データシート3!A:AB,MATCH("ea_"&amp;"風力（陸上）"&amp;"_年間発電",データシート3!$A$1:$AB$1,0),0)/10^3</f>
        <v>0</v>
      </c>
      <c r="BG125" s="35">
        <f>VLOOKUP(BC125&amp;"_"&amp;$AZ$9,データシート3!A:AB,MATCH("ea_"&amp;"中小水（河川）"&amp;"_年間発電",データシート3!$A$1:$AB$1,0),0)/10^3+VLOOKUP(BC125&amp;"_"&amp;$AZ$9,データシート3!A:AB,MATCH("ea_"&amp;"中小水（農業用水路）"&amp;"_年間発電",データシート3!$A$1:$AB$1,0),0)/10^3</f>
        <v>0</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5">
        <f t="shared" si="26"/>
        <v>330415.42200000002</v>
      </c>
      <c r="BJ125" s="35">
        <f>(VLOOKUP($BC125&amp;"_"&amp;$AZ$8,データシート3!$A:$AN,MATCH("da_合計",データシート3!$A$1:$AN$1,0),0))/10^3</f>
        <v>361718.09439680778</v>
      </c>
      <c r="BK125" s="35">
        <f t="shared" si="27"/>
        <v>-31302.672396807757</v>
      </c>
      <c r="BL125" s="35">
        <f t="shared" si="28"/>
        <v>-31302.672396807757</v>
      </c>
      <c r="BM125" s="35">
        <f t="shared" si="29"/>
        <v>0</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t="str">
        <f>比較地域マスタ!AD61</f>
        <v>11326</v>
      </c>
      <c r="AY126" s="19" t="str">
        <f>IF(IFERROR(比較地域マスタ!$AE61,"")=0,"",IFERROR(比較地域マスタ!$AE61,""))</f>
        <v>毛呂山町</v>
      </c>
      <c r="AZ126" s="17"/>
      <c r="BA126" s="23">
        <v>55</v>
      </c>
      <c r="BB126" s="23">
        <v>1</v>
      </c>
      <c r="BC126" s="19" t="str">
        <f t="shared" si="24"/>
        <v>11326</v>
      </c>
      <c r="BD126" s="19" t="str">
        <f t="shared" si="25"/>
        <v>毛呂山町</v>
      </c>
      <c r="BE126" s="35">
        <f>VLOOKUP(BC126&amp;"_"&amp;$AZ$9,データシート3!A:AB,MATCH("ea_"&amp;"太陽光（建物系）"&amp;"_年間発電",データシート3!$A$1:$AB$1,0),0)/10^3+VLOOKUP(BC126&amp;"_"&amp;$AZ$9,データシート3!A:AB,MATCH("ea_"&amp;"太陽光（土地系）"&amp;"_年間発電",データシート3!$A$1:$AB$1,0),0)/10^3</f>
        <v>266680.00599999999</v>
      </c>
      <c r="BF126" s="35">
        <f>VLOOKUP(BC126&amp;"_"&amp;$AZ$9,データシート3!A:AB,MATCH("ea_"&amp;"風力（陸上）"&amp;"_年間発電",データシート3!$A$1:$AB$1,0),0)/10^3</f>
        <v>2785.8040000000001</v>
      </c>
      <c r="BG126" s="35">
        <f>VLOOKUP(BC126&amp;"_"&amp;$AZ$9,データシート3!A:AB,MATCH("ea_"&amp;"中小水（河川）"&amp;"_年間発電",データシート3!$A$1:$AB$1,0),0)/10^3+VLOOKUP(BC126&amp;"_"&amp;$AZ$9,データシート3!A:AB,MATCH("ea_"&amp;"中小水（農業用水路）"&amp;"_年間発電",データシート3!$A$1:$AB$1,0),0)/10^3</f>
        <v>0</v>
      </c>
      <c r="BH126" s="35">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5">
        <f t="shared" si="26"/>
        <v>269465.81</v>
      </c>
      <c r="BJ126" s="35">
        <f>(VLOOKUP($BC126&amp;"_"&amp;$AZ$8,データシート3!$A:$AN,MATCH("da_合計",データシート3!$A$1:$AN$1,0),0))/10^3</f>
        <v>159563.85207462686</v>
      </c>
      <c r="BK126" s="35">
        <f t="shared" si="27"/>
        <v>109901.95792537314</v>
      </c>
      <c r="BL126" s="35">
        <f t="shared" si="28"/>
        <v>0</v>
      </c>
      <c r="BM126" s="35">
        <f t="shared" si="29"/>
        <v>109901.95792537314</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t="str">
        <f>比較地域マスタ!AD62</f>
        <v>11234</v>
      </c>
      <c r="AY127" s="19" t="str">
        <f>IF(IFERROR(比較地域マスタ!$AE62,"")=0,"",IFERROR(比較地域マスタ!$AE62,""))</f>
        <v>八潮市</v>
      </c>
      <c r="AZ127" s="17"/>
      <c r="BA127" s="23">
        <v>56</v>
      </c>
      <c r="BB127" s="23">
        <v>1</v>
      </c>
      <c r="BC127" s="19" t="str">
        <f t="shared" si="24"/>
        <v>11234</v>
      </c>
      <c r="BD127" s="19" t="str">
        <f t="shared" si="25"/>
        <v>八潮市</v>
      </c>
      <c r="BE127" s="35">
        <f>VLOOKUP(BC127&amp;"_"&amp;$AZ$9,データシート3!A:AB,MATCH("ea_"&amp;"太陽光（建物系）"&amp;"_年間発電",データシート3!$A$1:$AB$1,0),0)/10^3+VLOOKUP(BC127&amp;"_"&amp;$AZ$9,データシート3!A:AB,MATCH("ea_"&amp;"太陽光（土地系）"&amp;"_年間発電",データシート3!$A$1:$AB$1,0),0)/10^3</f>
        <v>343899.342</v>
      </c>
      <c r="BF127" s="35">
        <f>VLOOKUP(BC127&amp;"_"&amp;$AZ$9,データシート3!A:AB,MATCH("ea_"&amp;"風力（陸上）"&amp;"_年間発電",データシート3!$A$1:$AB$1,0),0)/10^3</f>
        <v>0</v>
      </c>
      <c r="BG127" s="35">
        <f>VLOOKUP(BC127&amp;"_"&amp;$AZ$9,データシート3!A:AB,MATCH("ea_"&amp;"中小水（河川）"&amp;"_年間発電",データシート3!$A$1:$AB$1,0),0)/10^3+VLOOKUP(BC127&amp;"_"&amp;$AZ$9,データシート3!A:AB,MATCH("ea_"&amp;"中小水（農業用水路）"&amp;"_年間発電",データシート3!$A$1:$AB$1,0),0)/10^3</f>
        <v>0</v>
      </c>
      <c r="BH127" s="35">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5">
        <f t="shared" si="26"/>
        <v>343899.342</v>
      </c>
      <c r="BJ127" s="35">
        <f>(VLOOKUP($BC127&amp;"_"&amp;$AZ$8,データシート3!$A:$AN,MATCH("da_合計",データシート3!$A$1:$AN$1,0),0))/10^3</f>
        <v>623176.87620495458</v>
      </c>
      <c r="BK127" s="35">
        <f t="shared" si="27"/>
        <v>-279277.53420495457</v>
      </c>
      <c r="BL127" s="35">
        <f t="shared" si="28"/>
        <v>-279277.53420495457</v>
      </c>
      <c r="BM127" s="35">
        <f t="shared" si="29"/>
        <v>0</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t="str">
        <f>比較地域マスタ!AD63</f>
        <v>11361</v>
      </c>
      <c r="AY128" s="19" t="str">
        <f>IF(IFERROR(比較地域マスタ!$AE63,"")=0,"",IFERROR(比較地域マスタ!$AE63,""))</f>
        <v>横瀬町</v>
      </c>
      <c r="AZ128" s="17"/>
      <c r="BA128" s="23">
        <v>57</v>
      </c>
      <c r="BB128" s="23">
        <v>1</v>
      </c>
      <c r="BC128" s="19" t="str">
        <f t="shared" si="24"/>
        <v>11361</v>
      </c>
      <c r="BD128" s="19" t="str">
        <f t="shared" si="25"/>
        <v>横瀬町</v>
      </c>
      <c r="BE128" s="35">
        <f>VLOOKUP(BC128&amp;"_"&amp;$AZ$9,データシート3!A:AB,MATCH("ea_"&amp;"太陽光（建物系）"&amp;"_年間発電",データシート3!$A$1:$AB$1,0),0)/10^3+VLOOKUP(BC128&amp;"_"&amp;$AZ$9,データシート3!A:AB,MATCH("ea_"&amp;"太陽光（土地系）"&amp;"_年間発電",データシート3!$A$1:$AB$1,0),0)/10^3</f>
        <v>84843.776999999987</v>
      </c>
      <c r="BF128" s="35">
        <f>VLOOKUP(BC128&amp;"_"&amp;$AZ$9,データシート3!A:AB,MATCH("ea_"&amp;"風力（陸上）"&amp;"_年間発電",データシート3!$A$1:$AB$1,0),0)/10^3</f>
        <v>16763.746999999999</v>
      </c>
      <c r="BG128" s="35">
        <f>VLOOKUP(BC128&amp;"_"&amp;$AZ$9,データシート3!A:AB,MATCH("ea_"&amp;"中小水（河川）"&amp;"_年間発電",データシート3!$A$1:$AB$1,0),0)/10^3+VLOOKUP(BC128&amp;"_"&amp;$AZ$9,データシート3!A:AB,MATCH("ea_"&amp;"中小水（農業用水路）"&amp;"_年間発電",データシート3!$A$1:$AB$1,0),0)/10^3</f>
        <v>1047.845</v>
      </c>
      <c r="BH128" s="35">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5">
        <f t="shared" si="26"/>
        <v>102655.36899999999</v>
      </c>
      <c r="BJ128" s="35">
        <f>(VLOOKUP($BC128&amp;"_"&amp;$AZ$8,データシート3!$A:$AN,MATCH("da_合計",データシート3!$A$1:$AN$1,0),0))/10^3</f>
        <v>47751.985466414451</v>
      </c>
      <c r="BK128" s="35">
        <f t="shared" si="27"/>
        <v>54903.38353358554</v>
      </c>
      <c r="BL128" s="35">
        <f t="shared" si="28"/>
        <v>0</v>
      </c>
      <c r="BM128" s="35">
        <f t="shared" si="29"/>
        <v>54903.38353358554</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t="str">
        <f>比較地域マスタ!AD64</f>
        <v>11243</v>
      </c>
      <c r="AY129" s="19" t="str">
        <f>IF(IFERROR(比較地域マスタ!$AE64,"")=0,"",IFERROR(比較地域マスタ!$AE64,""))</f>
        <v>吉川市</v>
      </c>
      <c r="AZ129" s="17"/>
      <c r="BA129" s="23">
        <v>58</v>
      </c>
      <c r="BB129" s="23">
        <v>1</v>
      </c>
      <c r="BC129" s="19" t="str">
        <f t="shared" si="24"/>
        <v>11243</v>
      </c>
      <c r="BD129" s="19" t="str">
        <f t="shared" si="25"/>
        <v>吉川市</v>
      </c>
      <c r="BE129" s="35">
        <f>VLOOKUP(BC129&amp;"_"&amp;$AZ$9,データシート3!A:AB,MATCH("ea_"&amp;"太陽光（建物系）"&amp;"_年間発電",データシート3!$A$1:$AB$1,0),0)/10^3+VLOOKUP(BC129&amp;"_"&amp;$AZ$9,データシート3!A:AB,MATCH("ea_"&amp;"太陽光（土地系）"&amp;"_年間発電",データシート3!$A$1:$AB$1,0),0)/10^3</f>
        <v>293639.647</v>
      </c>
      <c r="BF129" s="35">
        <f>VLOOKUP(BC129&amp;"_"&amp;$AZ$9,データシート3!A:AB,MATCH("ea_"&amp;"風力（陸上）"&amp;"_年間発電",データシート3!$A$1:$AB$1,0),0)/10^3</f>
        <v>0</v>
      </c>
      <c r="BG129" s="35">
        <f>VLOOKUP(BC129&amp;"_"&amp;$AZ$9,データシート3!A:AB,MATCH("ea_"&amp;"中小水（河川）"&amp;"_年間発電",データシート3!$A$1:$AB$1,0),0)/10^3+VLOOKUP(BC129&amp;"_"&amp;$AZ$9,データシート3!A:AB,MATCH("ea_"&amp;"中小水（農業用水路）"&amp;"_年間発電",データシート3!$A$1:$AB$1,0),0)/10^3</f>
        <v>0</v>
      </c>
      <c r="BH129" s="35">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5">
        <f t="shared" si="26"/>
        <v>293639.647</v>
      </c>
      <c r="BJ129" s="35">
        <f>(VLOOKUP($BC129&amp;"_"&amp;$AZ$8,データシート3!$A:$AN,MATCH("da_合計",データシート3!$A$1:$AN$1,0),0))/10^3</f>
        <v>305671.32844306115</v>
      </c>
      <c r="BK129" s="35">
        <f t="shared" si="27"/>
        <v>-12031.681443061156</v>
      </c>
      <c r="BL129" s="35">
        <f t="shared" si="28"/>
        <v>-12031.681443061156</v>
      </c>
      <c r="BM129" s="35">
        <f t="shared" si="29"/>
        <v>0</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t="str">
        <f>比較地域マスタ!AD65</f>
        <v>11347</v>
      </c>
      <c r="AY130" s="19" t="str">
        <f>IF(IFERROR(比較地域マスタ!$AE65,"")=0,"",IFERROR(比較地域マスタ!$AE65,""))</f>
        <v>吉見町</v>
      </c>
      <c r="AZ130" s="17"/>
      <c r="BA130" s="23">
        <v>59</v>
      </c>
      <c r="BB130" s="23">
        <v>1</v>
      </c>
      <c r="BC130" s="19" t="str">
        <f t="shared" si="24"/>
        <v>11347</v>
      </c>
      <c r="BD130" s="19" t="str">
        <f t="shared" si="25"/>
        <v>吉見町</v>
      </c>
      <c r="BE130" s="35">
        <f>VLOOKUP(BC130&amp;"_"&amp;$AZ$9,データシート3!A:AB,MATCH("ea_"&amp;"太陽光（建物系）"&amp;"_年間発電",データシート3!$A$1:$AB$1,0),0)/10^3+VLOOKUP(BC130&amp;"_"&amp;$AZ$9,データシート3!A:AB,MATCH("ea_"&amp;"太陽光（土地系）"&amp;"_年間発電",データシート3!$A$1:$AB$1,0),0)/10^3</f>
        <v>277680.95700000005</v>
      </c>
      <c r="BF130" s="35">
        <f>VLOOKUP(BC130&amp;"_"&amp;$AZ$9,データシート3!A:AB,MATCH("ea_"&amp;"風力（陸上）"&amp;"_年間発電",データシート3!$A$1:$AB$1,0),0)/10^3</f>
        <v>0</v>
      </c>
      <c r="BG130" s="35">
        <f>VLOOKUP(BC130&amp;"_"&amp;$AZ$9,データシート3!A:AB,MATCH("ea_"&amp;"中小水（河川）"&amp;"_年間発電",データシート3!$A$1:$AB$1,0),0)/10^3+VLOOKUP(BC130&amp;"_"&amp;$AZ$9,データシート3!A:AB,MATCH("ea_"&amp;"中小水（農業用水路）"&amp;"_年間発電",データシート3!$A$1:$AB$1,0),0)/10^3</f>
        <v>0</v>
      </c>
      <c r="BH130" s="35">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5">
        <f t="shared" si="26"/>
        <v>277680.95700000005</v>
      </c>
      <c r="BJ130" s="35">
        <f>(VLOOKUP($BC130&amp;"_"&amp;$AZ$8,データシート3!$A:$AN,MATCH("da_合計",データシート3!$A$1:$AN$1,0),0))/10^3</f>
        <v>144021.76046861516</v>
      </c>
      <c r="BK130" s="35">
        <f t="shared" si="27"/>
        <v>133659.19653138489</v>
      </c>
      <c r="BL130" s="35">
        <f t="shared" si="28"/>
        <v>0</v>
      </c>
      <c r="BM130" s="35">
        <f t="shared" si="29"/>
        <v>133659.19653138489</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t="str">
        <f>比較地域マスタ!AD66</f>
        <v>11408</v>
      </c>
      <c r="AY131" s="19" t="str">
        <f>IF(IFERROR(比較地域マスタ!$AE66,"")=0,"",IFERROR(比較地域マスタ!$AE66,""))</f>
        <v>寄居町</v>
      </c>
      <c r="AZ131" s="17"/>
      <c r="BA131" s="23">
        <v>60</v>
      </c>
      <c r="BB131" s="23">
        <v>1</v>
      </c>
      <c r="BC131" s="19" t="str">
        <f t="shared" si="24"/>
        <v>11408</v>
      </c>
      <c r="BD131" s="19" t="str">
        <f t="shared" si="25"/>
        <v>寄居町</v>
      </c>
      <c r="BE131" s="35">
        <f>VLOOKUP(BC131&amp;"_"&amp;$AZ$9,データシート3!A:AB,MATCH("ea_"&amp;"太陽光（建物系）"&amp;"_年間発電",データシート3!$A$1:$AB$1,0),0)/10^3+VLOOKUP(BC131&amp;"_"&amp;$AZ$9,データシート3!A:AB,MATCH("ea_"&amp;"太陽光（土地系）"&amp;"_年間発電",データシート3!$A$1:$AB$1,0),0)/10^3</f>
        <v>641173.76000000001</v>
      </c>
      <c r="BF131" s="35">
        <f>VLOOKUP(BC131&amp;"_"&amp;$AZ$9,データシート3!A:AB,MATCH("ea_"&amp;"風力（陸上）"&amp;"_年間発電",データシート3!$A$1:$AB$1,0),0)/10^3</f>
        <v>3274.4870000000001</v>
      </c>
      <c r="BG131" s="35">
        <f>VLOOKUP(BC131&amp;"_"&amp;$AZ$9,データシート3!A:AB,MATCH("ea_"&amp;"中小水（河川）"&amp;"_年間発電",データシート3!$A$1:$AB$1,0),0)/10^3+VLOOKUP(BC131&amp;"_"&amp;$AZ$9,データシート3!A:AB,MATCH("ea_"&amp;"中小水（農業用水路）"&amp;"_年間発電",データシート3!$A$1:$AB$1,0),0)/10^3</f>
        <v>0</v>
      </c>
      <c r="BH131" s="35">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5">
        <f t="shared" si="26"/>
        <v>644448.24699999997</v>
      </c>
      <c r="BJ131" s="35">
        <f>(VLOOKUP($BC131&amp;"_"&amp;$AZ$8,データシート3!$A:$AN,MATCH("da_合計",データシート3!$A$1:$AN$1,0),0))/10^3</f>
        <v>353955.80429660052</v>
      </c>
      <c r="BK131" s="35">
        <f t="shared" si="27"/>
        <v>290492.44270339946</v>
      </c>
      <c r="BL131" s="35">
        <f t="shared" si="28"/>
        <v>0</v>
      </c>
      <c r="BM131" s="35">
        <f t="shared" si="29"/>
        <v>290492.44270339946</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t="str">
        <f>比較地域マスタ!AD67</f>
        <v>11342</v>
      </c>
      <c r="AY132" s="19" t="str">
        <f>IF(IFERROR(比較地域マスタ!$AE67,"")=0,"",IFERROR(比較地域マスタ!$AE67,""))</f>
        <v>嵐山町</v>
      </c>
      <c r="AZ132" s="17"/>
      <c r="BA132" s="23">
        <v>61</v>
      </c>
      <c r="BB132" s="23">
        <v>1</v>
      </c>
      <c r="BC132" s="19" t="str">
        <f t="shared" si="24"/>
        <v>11342</v>
      </c>
      <c r="BD132" s="19" t="str">
        <f t="shared" si="25"/>
        <v>嵐山町</v>
      </c>
      <c r="BE132" s="35">
        <f>VLOOKUP(BC132&amp;"_"&amp;$AZ$9,データシート3!A:AB,MATCH("ea_"&amp;"太陽光（建物系）"&amp;"_年間発電",データシート3!$A$1:$AB$1,0),0)/10^3+VLOOKUP(BC132&amp;"_"&amp;$AZ$9,データシート3!A:AB,MATCH("ea_"&amp;"太陽光（土地系）"&amp;"_年間発電",データシート3!$A$1:$AB$1,0),0)/10^3</f>
        <v>313670.701</v>
      </c>
      <c r="BF132" s="35">
        <f>VLOOKUP(BC132&amp;"_"&amp;$AZ$9,データシート3!A:AB,MATCH("ea_"&amp;"風力（陸上）"&amp;"_年間発電",データシート3!$A$1:$AB$1,0),0)/10^3</f>
        <v>0</v>
      </c>
      <c r="BG132" s="35">
        <f>VLOOKUP(BC132&amp;"_"&amp;$AZ$9,データシート3!A:AB,MATCH("ea_"&amp;"中小水（河川）"&amp;"_年間発電",データシート3!$A$1:$AB$1,0),0)/10^3+VLOOKUP(BC132&amp;"_"&amp;$AZ$9,データシート3!A:AB,MATCH("ea_"&amp;"中小水（農業用水路）"&amp;"_年間発電",データシート3!$A$1:$AB$1,0),0)/10^3</f>
        <v>0</v>
      </c>
      <c r="BH132" s="35">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5">
        <f t="shared" si="26"/>
        <v>313670.701</v>
      </c>
      <c r="BJ132" s="35">
        <f>(VLOOKUP($BC132&amp;"_"&amp;$AZ$8,データシート3!$A:$AN,MATCH("da_合計",データシート3!$A$1:$AN$1,0),0))/10^3</f>
        <v>169535.04579293935</v>
      </c>
      <c r="BK132" s="35">
        <f t="shared" si="27"/>
        <v>144135.65520706066</v>
      </c>
      <c r="BL132" s="35">
        <f t="shared" si="28"/>
        <v>0</v>
      </c>
      <c r="BM132" s="35">
        <f t="shared" si="29"/>
        <v>144135.65520706066</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t="str">
        <f>比較地域マスタ!AD68</f>
        <v>11229</v>
      </c>
      <c r="AY133" s="19" t="str">
        <f>IF(IFERROR(比較地域マスタ!$AE68,"")=0,"",IFERROR(比較地域マスタ!$AE68,""))</f>
        <v>和光市</v>
      </c>
      <c r="AZ133" s="17"/>
      <c r="BA133" s="23">
        <v>62</v>
      </c>
      <c r="BB133" s="23">
        <v>1</v>
      </c>
      <c r="BC133" s="19" t="str">
        <f t="shared" si="24"/>
        <v>11229</v>
      </c>
      <c r="BD133" s="19" t="str">
        <f t="shared" si="25"/>
        <v>和光市</v>
      </c>
      <c r="BE133" s="35">
        <f>VLOOKUP(BC133&amp;"_"&amp;$AZ$9,データシート3!A:AB,MATCH("ea_"&amp;"太陽光（建物系）"&amp;"_年間発電",データシート3!$A$1:$AB$1,0),0)/10^3+VLOOKUP(BC133&amp;"_"&amp;$AZ$9,データシート3!A:AB,MATCH("ea_"&amp;"太陽光（土地系）"&amp;"_年間発電",データシート3!$A$1:$AB$1,0),0)/10^3</f>
        <v>177746.88099999999</v>
      </c>
      <c r="BF133" s="35">
        <f>VLOOKUP(BC133&amp;"_"&amp;$AZ$9,データシート3!A:AB,MATCH("ea_"&amp;"風力（陸上）"&amp;"_年間発電",データシート3!$A$1:$AB$1,0),0)/10^3</f>
        <v>0</v>
      </c>
      <c r="BG133" s="35">
        <f>VLOOKUP(BC133&amp;"_"&amp;$AZ$9,データシート3!A:AB,MATCH("ea_"&amp;"中小水（河川）"&amp;"_年間発電",データシート3!$A$1:$AB$1,0),0)/10^3+VLOOKUP(BC133&amp;"_"&amp;$AZ$9,データシート3!A:AB,MATCH("ea_"&amp;"中小水（農業用水路）"&amp;"_年間発電",データシート3!$A$1:$AB$1,0),0)/10^3</f>
        <v>0</v>
      </c>
      <c r="BH133" s="35">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5">
        <f t="shared" si="26"/>
        <v>177881.54</v>
      </c>
      <c r="BJ133" s="35">
        <f>(VLOOKUP($BC133&amp;"_"&amp;$AZ$8,データシート3!$A:$AN,MATCH("da_合計",データシート3!$A$1:$AN$1,0),0))/10^3</f>
        <v>385033.26443341584</v>
      </c>
      <c r="BK133" s="35">
        <f t="shared" si="27"/>
        <v>-207151.72443341583</v>
      </c>
      <c r="BL133" s="35">
        <f t="shared" si="28"/>
        <v>-207151.72443341583</v>
      </c>
      <c r="BM133" s="35">
        <f t="shared" si="29"/>
        <v>0</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t="str">
        <f>比較地域マスタ!AD69</f>
        <v>11223</v>
      </c>
      <c r="AY134" s="19" t="str">
        <f>IF(IFERROR(比較地域マスタ!$AE69,"")=0,"",IFERROR(比較地域マスタ!$AE69,""))</f>
        <v>蕨市</v>
      </c>
      <c r="AZ134" s="17"/>
      <c r="BA134" s="23">
        <v>63</v>
      </c>
      <c r="BB134" s="23">
        <v>1</v>
      </c>
      <c r="BC134" s="19" t="str">
        <f t="shared" si="24"/>
        <v>11223</v>
      </c>
      <c r="BD134" s="19" t="str">
        <f t="shared" si="25"/>
        <v>蕨市</v>
      </c>
      <c r="BE134" s="35">
        <f>VLOOKUP(BC134&amp;"_"&amp;$AZ$9,データシート3!A:AB,MATCH("ea_"&amp;"太陽光（建物系）"&amp;"_年間発電",データシート3!$A$1:$AB$1,0),0)/10^3+VLOOKUP(BC134&amp;"_"&amp;$AZ$9,データシート3!A:AB,MATCH("ea_"&amp;"太陽光（土地系）"&amp;"_年間発電",データシート3!$A$1:$AB$1,0),0)/10^3</f>
        <v>150844.86499999999</v>
      </c>
      <c r="BF134" s="35">
        <f>VLOOKUP(BC134&amp;"_"&amp;$AZ$9,データシート3!A:AB,MATCH("ea_"&amp;"風力（陸上）"&amp;"_年間発電",データシート3!$A$1:$AB$1,0),0)/10^3</f>
        <v>0</v>
      </c>
      <c r="BG134" s="35">
        <f>VLOOKUP(BC134&amp;"_"&amp;$AZ$9,データシート3!A:AB,MATCH("ea_"&amp;"中小水（河川）"&amp;"_年間発電",データシート3!$A$1:$AB$1,0),0)/10^3+VLOOKUP(BC134&amp;"_"&amp;$AZ$9,データシート3!A:AB,MATCH("ea_"&amp;"中小水（農業用水路）"&amp;"_年間発電",データシート3!$A$1:$AB$1,0),0)/10^3</f>
        <v>0</v>
      </c>
      <c r="BH134" s="35">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5">
        <f t="shared" si="26"/>
        <v>150844.86499999999</v>
      </c>
      <c r="BJ134" s="35">
        <f>(VLOOKUP($BC134&amp;"_"&amp;$AZ$8,データシート3!$A:$AN,MATCH("da_合計",データシート3!$A$1:$AN$1,0),0))/10^3</f>
        <v>367633.36351646844</v>
      </c>
      <c r="BK134" s="35">
        <f t="shared" si="27"/>
        <v>-216788.49851646845</v>
      </c>
      <c r="BL134" s="35">
        <f t="shared" si="28"/>
        <v>-216788.49851646845</v>
      </c>
      <c r="BM134" s="35">
        <f t="shared" si="29"/>
        <v>0</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埼玉県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11</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593</v>
      </c>
      <c r="H7" s="712">
        <f t="shared" si="0"/>
        <v>630</v>
      </c>
      <c r="I7" s="712">
        <f t="shared" si="0"/>
        <v>611</v>
      </c>
      <c r="J7" s="712">
        <f t="shared" si="0"/>
        <v>625</v>
      </c>
      <c r="K7" s="713">
        <f t="shared" si="0"/>
        <v>630</v>
      </c>
      <c r="L7" s="713">
        <f t="shared" si="0"/>
        <v>654</v>
      </c>
      <c r="M7" s="713">
        <f t="shared" si="0"/>
        <v>642</v>
      </c>
      <c r="N7" s="713">
        <f t="shared" si="0"/>
        <v>631</v>
      </c>
      <c r="O7" s="713">
        <f>SUM(O8:O13)</f>
        <v>640</v>
      </c>
      <c r="P7" s="713">
        <f t="shared" si="0"/>
        <v>622</v>
      </c>
      <c r="Q7" s="714">
        <f>SUM(Q8:Q13)</f>
        <v>630</v>
      </c>
      <c r="R7" s="919">
        <f t="shared" si="0"/>
        <v>10035.124</v>
      </c>
      <c r="S7" s="920">
        <f t="shared" si="0"/>
        <v>10655.890999999998</v>
      </c>
      <c r="T7" s="920">
        <f t="shared" si="0"/>
        <v>11317.188</v>
      </c>
      <c r="U7" s="920">
        <f t="shared" si="0"/>
        <v>11292.00173</v>
      </c>
      <c r="V7" s="920">
        <f t="shared" si="0"/>
        <v>11020.034</v>
      </c>
      <c r="W7" s="920">
        <f t="shared" si="0"/>
        <v>10653.27197</v>
      </c>
      <c r="X7" s="920">
        <f t="shared" si="0"/>
        <v>10836.270999999999</v>
      </c>
      <c r="Y7" s="920">
        <f t="shared" si="0"/>
        <v>10714.966999999999</v>
      </c>
      <c r="Z7" s="920">
        <f>SUM(Z8:Z13)</f>
        <v>10379.811</v>
      </c>
      <c r="AA7" s="920">
        <f>SUM(AA8:AA13)</f>
        <v>9924.5669999999991</v>
      </c>
      <c r="AB7" s="921">
        <f t="shared" si="0"/>
        <v>9941.49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6</v>
      </c>
      <c r="H9" s="725">
        <f>VLOOKUP($D$3&amp;"_"&amp;H$3,データシート1!$A:$BU,MATCH($G$2&amp;"_"&amp;$C9,データシート1!$A$1:$BU$1,0),0)</f>
        <v>6</v>
      </c>
      <c r="I9" s="725">
        <f>VLOOKUP($D$3&amp;"_"&amp;I$3,データシート1!$A:$BU,MATCH($G$2&amp;"_"&amp;$C9,データシート1!$A$1:$BU$1,0),0)</f>
        <v>6</v>
      </c>
      <c r="J9" s="725">
        <f>VLOOKUP($D$3&amp;"_"&amp;J$3,データシート1!$A:$BU,MATCH($G$2&amp;"_"&amp;$C9,データシート1!$A$1:$BU$1,0),0)</f>
        <v>6</v>
      </c>
      <c r="K9" s="726">
        <f>VLOOKUP($D$3&amp;"_"&amp;K$3,データシート1!$A:$BU,MATCH($G$2&amp;"_"&amp;$C9,データシート1!$A$1:$BU$1,0),0)</f>
        <v>5</v>
      </c>
      <c r="L9" s="726">
        <f>VLOOKUP($D$3&amp;"_"&amp;L$3,データシート1!$A:$BU,MATCH($G$2&amp;"_"&amp;$C9,データシート1!$A$1:$BU$1,0),0)</f>
        <v>7</v>
      </c>
      <c r="M9" s="726">
        <f>VLOOKUP($D$3&amp;"_"&amp;M$3,データシート1!$A:$BU,MATCH($G$2&amp;"_"&amp;$C9,データシート1!$A$1:$BU$1,0),0)</f>
        <v>6</v>
      </c>
      <c r="N9" s="726">
        <f>VLOOKUP($D$3&amp;"_"&amp;N$3,データシート1!$A:$BU,MATCH($G$2&amp;"_"&amp;$C9,データシート1!$A$1:$BU$1,0),0)</f>
        <v>6</v>
      </c>
      <c r="O9" s="726">
        <f>VLOOKUP($D$3&amp;"_"&amp;O$3,データシート1!$A:$BU,MATCH($G$2&amp;"_"&amp;$C9,データシート1!$A$1:$BU$1,0),0)</f>
        <v>6</v>
      </c>
      <c r="P9" s="726">
        <f>VLOOKUP($D$3&amp;"_"&amp;P$3,データシート1!$A:$BU,MATCH($G$2&amp;"_"&amp;$C9,データシート1!$A$1:$BU$1,0),0)</f>
        <v>6</v>
      </c>
      <c r="Q9" s="727">
        <f>VLOOKUP($D$3&amp;"_"&amp;Q$3,データシート1!$A:$BU,MATCH($G$2&amp;"_"&amp;$C9,データシート1!$A$1:$BU$1,0),0)</f>
        <v>6</v>
      </c>
      <c r="R9" s="925">
        <f>VLOOKUP($D$3&amp;"_"&amp;R$3,データシート1!$A:$BU,MATCH($R$2&amp;"_"&amp;$C9,データシート1!$A$1:$BU$1,0),0)</f>
        <v>29.793999999999997</v>
      </c>
      <c r="S9" s="926">
        <f>VLOOKUP($D$3&amp;"_"&amp;S$3,データシート1!$A:$BU,MATCH($R$2&amp;"_"&amp;$C9,データシート1!$A$1:$BU$1,0),0)</f>
        <v>32.384999999999998</v>
      </c>
      <c r="T9" s="926">
        <f>VLOOKUP($D$3&amp;"_"&amp;T$3,データシート1!$A:$BU,MATCH($R$2&amp;"_"&amp;$C9,データシート1!$A$1:$BU$1,0),0)</f>
        <v>36.282000000000004</v>
      </c>
      <c r="U9" s="926">
        <f>VLOOKUP($D$3&amp;"_"&amp;U$3,データシート1!$A:$BU,MATCH($R$2&amp;"_"&amp;$C9,データシート1!$A$1:$BU$1,0),0)</f>
        <v>35.305</v>
      </c>
      <c r="V9" s="926">
        <f>VLOOKUP($D$3&amp;"_"&amp;V$3,データシート1!$A:$BU,MATCH($R$2&amp;"_"&amp;$C9,データシート1!$A$1:$BU$1,0),0)</f>
        <v>30.443999999999999</v>
      </c>
      <c r="W9" s="926">
        <f>VLOOKUP($D$3&amp;"_"&amp;W$3,データシート1!$A:$BU,MATCH($R$2&amp;"_"&amp;$C9,データシート1!$A$1:$BU$1,0),0)</f>
        <v>38.39</v>
      </c>
      <c r="X9" s="926">
        <f>VLOOKUP($D$3&amp;"_"&amp;X$3,データシート1!$A:$BU,MATCH($R$2&amp;"_"&amp;$C9,データシート1!$A$1:$BU$1,0),0)</f>
        <v>32.906999999999996</v>
      </c>
      <c r="Y9" s="926">
        <f>VLOOKUP($D$3&amp;"_"&amp;Y$3,データシート1!$A:$BU,MATCH($R$2&amp;"_"&amp;$C9,データシート1!$A$1:$BU$1,0),0)</f>
        <v>33.371000000000002</v>
      </c>
      <c r="Z9" s="926">
        <f>VLOOKUP($D$3&amp;"_"&amp;Z$3,データシート1!$A:$BU,MATCH($R$2&amp;"_"&amp;$C9,データシート1!$A$1:$BU$1,0),0)</f>
        <v>32.391999999999996</v>
      </c>
      <c r="AA9" s="926">
        <f>VLOOKUP($D$3&amp;"_"&amp;AA$3,データシート1!$A:$BU,MATCH($R$2&amp;"_"&amp;$C9,データシート1!$A$1:$BU$1,0),0)</f>
        <v>30.672000000000001</v>
      </c>
      <c r="AB9" s="927">
        <f>VLOOKUP($D$3&amp;"_"&amp;AB$3,データシート1!$A:$BU,MATCH($R$2&amp;"_"&amp;$C9,データシート1!$A$1:$BU$1,0),0)</f>
        <v>29.335000000000001</v>
      </c>
    </row>
    <row r="10" spans="2:30" s="22" customFormat="1" ht="20.45" customHeight="1">
      <c r="B10" s="715"/>
      <c r="C10" s="722" t="s">
        <v>117</v>
      </c>
      <c r="D10" s="723"/>
      <c r="E10" s="722"/>
      <c r="F10" s="723"/>
      <c r="G10" s="724">
        <f>VLOOKUP($D$3&amp;"_"&amp;G$3,データシート1!$A:$BU,MATCH($G$2&amp;"_"&amp;$C10,データシート1!$A$1:$BU$1,0),0)</f>
        <v>397</v>
      </c>
      <c r="H10" s="725">
        <f>VLOOKUP($D$3&amp;"_"&amp;H$3,データシート1!$A:$BU,MATCH($G$2&amp;"_"&amp;$C10,データシート1!$A$1:$BU$1,0),0)</f>
        <v>417</v>
      </c>
      <c r="I10" s="725">
        <f>VLOOKUP($D$3&amp;"_"&amp;I$3,データシート1!$A:$BU,MATCH($G$2&amp;"_"&amp;$C10,データシート1!$A$1:$BU$1,0),0)</f>
        <v>405</v>
      </c>
      <c r="J10" s="725">
        <f>VLOOKUP($D$3&amp;"_"&amp;J$3,データシート1!$A:$BU,MATCH($G$2&amp;"_"&amp;$C10,データシート1!$A$1:$BU$1,0),0)</f>
        <v>414</v>
      </c>
      <c r="K10" s="726">
        <f>VLOOKUP($D$3&amp;"_"&amp;K$3,データシート1!$A:$BU,MATCH($G$2&amp;"_"&amp;$C10,データシート1!$A$1:$BU$1,0),0)</f>
        <v>415</v>
      </c>
      <c r="L10" s="726">
        <f>VLOOKUP($D$3&amp;"_"&amp;L$3,データシート1!$A:$BU,MATCH($G$2&amp;"_"&amp;$C10,データシート1!$A$1:$BU$1,0),0)</f>
        <v>427</v>
      </c>
      <c r="M10" s="726">
        <f>VLOOKUP($D$3&amp;"_"&amp;M$3,データシート1!$A:$BU,MATCH($G$2&amp;"_"&amp;$C10,データシート1!$A$1:$BU$1,0),0)</f>
        <v>421</v>
      </c>
      <c r="N10" s="726">
        <f>VLOOKUP($D$3&amp;"_"&amp;N$3,データシート1!$A:$BU,MATCH($G$2&amp;"_"&amp;$C10,データシート1!$A$1:$BU$1,0),0)</f>
        <v>414</v>
      </c>
      <c r="O10" s="726">
        <f>VLOOKUP($D$3&amp;"_"&amp;O$3,データシート1!$A:$BU,MATCH($G$2&amp;"_"&amp;$C10,データシート1!$A$1:$BU$1,0),0)</f>
        <v>425</v>
      </c>
      <c r="P10" s="726">
        <f>VLOOKUP($D$3&amp;"_"&amp;P$3,データシート1!$A:$BU,MATCH($G$2&amp;"_"&amp;$C10,データシート1!$A$1:$BU$1,0),0)</f>
        <v>415</v>
      </c>
      <c r="Q10" s="727">
        <f>VLOOKUP($D$3&amp;"_"&amp;Q$3,データシート1!$A:$BU,MATCH($G$2&amp;"_"&amp;$C10,データシート1!$A$1:$BU$1,0),0)</f>
        <v>418</v>
      </c>
      <c r="R10" s="925">
        <f>VLOOKUP($D$3&amp;"_"&amp;R$3,データシート1!$A:$BU,MATCH($R$2&amp;"_"&amp;$C10,データシート1!$A$1:$BU$1,0),0)</f>
        <v>8241.7350000000006</v>
      </c>
      <c r="S10" s="926">
        <f>VLOOKUP($D$3&amp;"_"&amp;S$3,データシート1!$A:$BU,MATCH($R$2&amp;"_"&amp;$C10,データシート1!$A$1:$BU$1,0),0)</f>
        <v>8532.5409999999993</v>
      </c>
      <c r="T10" s="926">
        <f>VLOOKUP($D$3&amp;"_"&amp;T$3,データシート1!$A:$BU,MATCH($R$2&amp;"_"&amp;$C10,データシート1!$A$1:$BU$1,0),0)</f>
        <v>9172.7720000000008</v>
      </c>
      <c r="U10" s="926">
        <f>VLOOKUP($D$3&amp;"_"&amp;U$3,データシート1!$A:$BU,MATCH($R$2&amp;"_"&amp;$C10,データシート1!$A$1:$BU$1,0),0)</f>
        <v>9188.7513999999992</v>
      </c>
      <c r="V10" s="926">
        <f>VLOOKUP($D$3&amp;"_"&amp;V$3,データシート1!$A:$BU,MATCH($R$2&amp;"_"&amp;$C10,データシート1!$A$1:$BU$1,0),0)</f>
        <v>8603.9930000000004</v>
      </c>
      <c r="W10" s="926">
        <f>VLOOKUP($D$3&amp;"_"&amp;W$3,データシート1!$A:$BU,MATCH($R$2&amp;"_"&amp;$C10,データシート1!$A$1:$BU$1,0),0)</f>
        <v>8646.2662999999993</v>
      </c>
      <c r="X10" s="926">
        <f>VLOOKUP($D$3&amp;"_"&amp;X$3,データシート1!$A:$BU,MATCH($R$2&amp;"_"&amp;$C10,データシート1!$A$1:$BU$1,0),0)</f>
        <v>8639.0730000000003</v>
      </c>
      <c r="Y10" s="926">
        <f>VLOOKUP($D$3&amp;"_"&amp;Y$3,データシート1!$A:$BU,MATCH($R$2&amp;"_"&amp;$C10,データシート1!$A$1:$BU$1,0),0)</f>
        <v>8513.6010000000006</v>
      </c>
      <c r="Z10" s="926">
        <f>VLOOKUP($D$3&amp;"_"&amp;Z$3,データシート1!$A:$BU,MATCH($R$2&amp;"_"&amp;$C10,データシート1!$A$1:$BU$1,0),0)</f>
        <v>8112.8490000000002</v>
      </c>
      <c r="AA10" s="926">
        <f>VLOOKUP($D$3&amp;"_"&amp;AA$3,データシート1!$A:$BU,MATCH($R$2&amp;"_"&amp;$C10,データシート1!$A$1:$BU$1,0),0)</f>
        <v>7807.9780000000001</v>
      </c>
      <c r="AB10" s="927">
        <f>VLOOKUP($D$3&amp;"_"&amp;AB$3,データシート1!$A:$BU,MATCH($R$2&amp;"_"&amp;$C10,データシート1!$A$1:$BU$1,0),0)</f>
        <v>7798.8710000000001</v>
      </c>
    </row>
    <row r="11" spans="2:30" s="22" customFormat="1" ht="20.45" customHeight="1">
      <c r="B11" s="715"/>
      <c r="C11" s="722" t="s">
        <v>521</v>
      </c>
      <c r="D11" s="723"/>
      <c r="E11" s="722"/>
      <c r="F11" s="723"/>
      <c r="G11" s="724">
        <f>VLOOKUP($D$3&amp;"_"&amp;G$3,データシート1!$A:$BU,MATCH($G$2&amp;"_"&amp;$C11,データシート1!$A$1:$BU$1,0),0)</f>
        <v>188</v>
      </c>
      <c r="H11" s="725">
        <f>VLOOKUP($D$3&amp;"_"&amp;H$3,データシート1!$A:$BU,MATCH($G$2&amp;"_"&amp;$C11,データシート1!$A$1:$BU$1,0),0)</f>
        <v>205</v>
      </c>
      <c r="I11" s="725">
        <f>VLOOKUP($D$3&amp;"_"&amp;I$3,データシート1!$A:$BU,MATCH($G$2&amp;"_"&amp;$C11,データシート1!$A$1:$BU$1,0),0)</f>
        <v>198</v>
      </c>
      <c r="J11" s="725">
        <f>VLOOKUP($D$3&amp;"_"&amp;J$3,データシート1!$A:$BU,MATCH($G$2&amp;"_"&amp;$C11,データシート1!$A$1:$BU$1,0),0)</f>
        <v>203</v>
      </c>
      <c r="K11" s="726">
        <f>VLOOKUP($D$3&amp;"_"&amp;K$3,データシート1!$A:$BU,MATCH($G$2&amp;"_"&amp;$C11,データシート1!$A$1:$BU$1,0),0)</f>
        <v>208</v>
      </c>
      <c r="L11" s="726">
        <f>VLOOKUP($D$3&amp;"_"&amp;L$3,データシート1!$A:$BU,MATCH($G$2&amp;"_"&amp;$C11,データシート1!$A$1:$BU$1,0),0)</f>
        <v>218</v>
      </c>
      <c r="M11" s="726">
        <f>VLOOKUP($D$3&amp;"_"&amp;M$3,データシート1!$A:$BU,MATCH($G$2&amp;"_"&amp;$C11,データシート1!$A$1:$BU$1,0),0)</f>
        <v>213</v>
      </c>
      <c r="N11" s="726">
        <f>VLOOKUP($D$3&amp;"_"&amp;N$3,データシート1!$A:$BU,MATCH($G$2&amp;"_"&amp;$C11,データシート1!$A$1:$BU$1,0),0)</f>
        <v>209</v>
      </c>
      <c r="O11" s="726">
        <f>VLOOKUP($D$3&amp;"_"&amp;O$3,データシート1!$A:$BU,MATCH($G$2&amp;"_"&amp;$C11,データシート1!$A$1:$BU$1,0),0)</f>
        <v>207</v>
      </c>
      <c r="P11" s="726">
        <f>VLOOKUP($D$3&amp;"_"&amp;P$3,データシート1!$A:$BU,MATCH($G$2&amp;"_"&amp;$C11,データシート1!$A$1:$BU$1,0),0)</f>
        <v>199</v>
      </c>
      <c r="Q11" s="727">
        <f>VLOOKUP($D$3&amp;"_"&amp;Q$3,データシート1!$A:$BU,MATCH($G$2&amp;"_"&amp;$C11,データシート1!$A$1:$BU$1,0),0)</f>
        <v>203</v>
      </c>
      <c r="R11" s="925">
        <f>VLOOKUP($D$3&amp;"_"&amp;R$3,データシート1!$A:$BU,MATCH($R$2&amp;"_"&amp;$C11,データシート1!$A$1:$BU$1,0),0)</f>
        <v>1756.7920000000001</v>
      </c>
      <c r="S11" s="926">
        <f>VLOOKUP($D$3&amp;"_"&amp;S$3,データシート1!$A:$BU,MATCH($R$2&amp;"_"&amp;$C11,データシート1!$A$1:$BU$1,0),0)</f>
        <v>2085.2629999999999</v>
      </c>
      <c r="T11" s="926">
        <f>VLOOKUP($D$3&amp;"_"&amp;T$3,データシート1!$A:$BU,MATCH($R$2&amp;"_"&amp;$C11,データシート1!$A$1:$BU$1,0),0)</f>
        <v>2101.9929999999999</v>
      </c>
      <c r="U11" s="926">
        <f>VLOOKUP($D$3&amp;"_"&amp;U$3,データシート1!$A:$BU,MATCH($R$2&amp;"_"&amp;$C11,データシート1!$A$1:$BU$1,0),0)</f>
        <v>2062.0493299999998</v>
      </c>
      <c r="V11" s="926">
        <f>VLOOKUP($D$3&amp;"_"&amp;V$3,データシート1!$A:$BU,MATCH($R$2&amp;"_"&amp;$C11,データシート1!$A$1:$BU$1,0),0)</f>
        <v>2382.1280000000002</v>
      </c>
      <c r="W11" s="926">
        <f>VLOOKUP($D$3&amp;"_"&amp;W$3,データシート1!$A:$BU,MATCH($R$2&amp;"_"&amp;$C11,データシート1!$A$1:$BU$1,0),0)</f>
        <v>1963.35367</v>
      </c>
      <c r="X11" s="926">
        <f>VLOOKUP($D$3&amp;"_"&amp;X$3,データシート1!$A:$BU,MATCH($R$2&amp;"_"&amp;$C11,データシート1!$A$1:$BU$1,0),0)</f>
        <v>2158.6210000000001</v>
      </c>
      <c r="Y11" s="926">
        <f>VLOOKUP($D$3&amp;"_"&amp;Y$3,データシート1!$A:$BU,MATCH($R$2&amp;"_"&amp;$C11,データシート1!$A$1:$BU$1,0),0)</f>
        <v>2161.201</v>
      </c>
      <c r="Z11" s="926">
        <f>VLOOKUP($D$3&amp;"_"&amp;Z$3,データシート1!$A:$BU,MATCH($R$2&amp;"_"&amp;$C11,データシート1!$A$1:$BU$1,0),0)</f>
        <v>2229.5450000000001</v>
      </c>
      <c r="AA11" s="926">
        <f>VLOOKUP($D$3&amp;"_"&amp;AA$3,データシート1!$A:$BU,MATCH($R$2&amp;"_"&amp;$C11,データシート1!$A$1:$BU$1,0),0)</f>
        <v>2081.4859999999999</v>
      </c>
      <c r="AB11" s="927">
        <f>VLOOKUP($D$3&amp;"_"&amp;AB$3,データシート1!$A:$BU,MATCH($R$2&amp;"_"&amp;$C11,データシート1!$A$1:$BU$1,0),0)</f>
        <v>2102.8809999999999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2</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2</v>
      </c>
      <c r="M12" s="732">
        <f>VLOOKUP($D$3&amp;"_"&amp;M$3,データシート1!$A:$BU,MATCH($G$2&amp;"_"&amp;$C12,データシート1!$A$1:$BU$1,0),0)</f>
        <v>2</v>
      </c>
      <c r="N12" s="732">
        <f>VLOOKUP($D$3&amp;"_"&amp;N$3,データシート1!$A:$BU,MATCH($G$2&amp;"_"&amp;$C12,データシート1!$A$1:$BU$1,0),0)</f>
        <v>2</v>
      </c>
      <c r="O12" s="732">
        <f>VLOOKUP($D$3&amp;"_"&amp;O$3,データシート1!$A:$BU,MATCH($G$2&amp;"_"&amp;$C12,データシート1!$A$1:$BU$1,0),0)</f>
        <v>2</v>
      </c>
      <c r="P12" s="732">
        <f>VLOOKUP($D$3&amp;"_"&amp;P$3,データシート1!$A:$BU,MATCH($G$2&amp;"_"&amp;$C12,データシート1!$A$1:$BU$1,0),0)</f>
        <v>2</v>
      </c>
      <c r="Q12" s="733">
        <f>VLOOKUP($D$3&amp;"_"&amp;Q$3,データシート1!$A:$BU,MATCH($G$2&amp;"_"&amp;$C12,データシート1!$A$1:$BU$1,0),0)</f>
        <v>3</v>
      </c>
      <c r="R12" s="928">
        <f>VLOOKUP($D$3&amp;"_"&amp;R$3,データシート1!$A:$BU,MATCH($R$2&amp;"_"&amp;$C12,データシート1!$A$1:$BU$1,0),0)</f>
        <v>6.8029999999999999</v>
      </c>
      <c r="S12" s="929">
        <f>VLOOKUP($D$3&amp;"_"&amp;S$3,データシート1!$A:$BU,MATCH($R$2&amp;"_"&amp;$C12,データシート1!$A$1:$BU$1,0),0)</f>
        <v>5.702</v>
      </c>
      <c r="T12" s="929">
        <f>VLOOKUP($D$3&amp;"_"&amp;T$3,データシート1!$A:$BU,MATCH($R$2&amp;"_"&amp;$C12,データシート1!$A$1:$BU$1,0),0)</f>
        <v>6.141</v>
      </c>
      <c r="U12" s="929">
        <f>VLOOKUP($D$3&amp;"_"&amp;U$3,データシート1!$A:$BU,MATCH($R$2&amp;"_"&amp;$C12,データシート1!$A$1:$BU$1,0),0)</f>
        <v>5.8959999999999999</v>
      </c>
      <c r="V12" s="929">
        <f>VLOOKUP($D$3&amp;"_"&amp;V$3,データシート1!$A:$BU,MATCH($R$2&amp;"_"&amp;$C12,データシート1!$A$1:$BU$1,0),0)</f>
        <v>3.4689999999999999</v>
      </c>
      <c r="W12" s="929">
        <f>VLOOKUP($D$3&amp;"_"&amp;W$3,データシート1!$A:$BU,MATCH($R$2&amp;"_"&amp;$C12,データシート1!$A$1:$BU$1,0),0)</f>
        <v>5.2619999999999996</v>
      </c>
      <c r="X12" s="929">
        <f>VLOOKUP($D$3&amp;"_"&amp;X$3,データシート1!$A:$BU,MATCH($R$2&amp;"_"&amp;$C12,データシート1!$A$1:$BU$1,0),0)</f>
        <v>5.67</v>
      </c>
      <c r="Y12" s="929">
        <f>VLOOKUP($D$3&amp;"_"&amp;Y$3,データシート1!$A:$BU,MATCH($R$2&amp;"_"&amp;$C12,データシート1!$A$1:$BU$1,0),0)</f>
        <v>6.7939999999999996</v>
      </c>
      <c r="Z12" s="929">
        <f>VLOOKUP($D$3&amp;"_"&amp;Z$3,データシート1!$A:$BU,MATCH($R$2&amp;"_"&amp;$C12,データシート1!$A$1:$BU$1,0),0)</f>
        <v>5.0250000000000004</v>
      </c>
      <c r="AA12" s="929">
        <f>VLOOKUP($D$3&amp;"_"&amp;AA$3,データシート1!$A:$BU,MATCH($R$2&amp;"_"&amp;$C12,データシート1!$A$1:$BU$1,0),0)</f>
        <v>4.431</v>
      </c>
      <c r="AB12" s="930">
        <f>VLOOKUP($D$3&amp;"_"&amp;AB$3,データシート1!$A:$BU,MATCH($R$2&amp;"_"&amp;$C12,データシート1!$A$1:$BU$1,0),0)</f>
        <v>10.403</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5</v>
      </c>
      <c r="H20" s="745">
        <f>VLOOKUP($D$3&amp;"_"&amp;H$3,データシート2!$A:$SI,MATCH($G$2&amp;"_"&amp;$B20,データシート2!$A$1:$SI$1,0),0)</f>
        <v>5</v>
      </c>
      <c r="I20" s="745">
        <f>VLOOKUP($D$3&amp;"_"&amp;I$3,データシート2!$A:$SI,MATCH($G$2&amp;"_"&amp;$B20,データシート2!$A$1:$SI$1,0),0)</f>
        <v>5</v>
      </c>
      <c r="J20" s="745">
        <f>VLOOKUP($D$3&amp;"_"&amp;J$3,データシート2!$A:$SI,MATCH($G$2&amp;"_"&amp;$B20,データシート2!$A$1:$SI$1,0),0)</f>
        <v>5</v>
      </c>
      <c r="K20" s="746">
        <f>VLOOKUP($D$3&amp;"_"&amp;K$3,データシート2!$A:$SI,MATCH($G$2&amp;"_"&amp;$B20,データシート2!$A$1:$SI$1,0),0)</f>
        <v>5</v>
      </c>
      <c r="L20" s="746">
        <f>VLOOKUP($D$3&amp;"_"&amp;L$3,データシート2!$A:$SI,MATCH($G$2&amp;"_"&amp;$B20,データシート2!$A$1:$SI$1,0),0)</f>
        <v>6</v>
      </c>
      <c r="M20" s="746">
        <f>VLOOKUP($D$3&amp;"_"&amp;M$3,データシート2!$A:$SI,MATCH($G$2&amp;"_"&amp;$B20,データシート2!$A$1:$SI$1,0),0)</f>
        <v>6</v>
      </c>
      <c r="N20" s="746">
        <f>VLOOKUP($D$3&amp;"_"&amp;N$3,データシート2!$A:$SI,MATCH($G$2&amp;"_"&amp;$B20,データシート2!$A$1:$SI$1,0),0)</f>
        <v>5</v>
      </c>
      <c r="O20" s="746">
        <f>VLOOKUP($D$3&amp;"_"&amp;O$3,データシート2!$A:$SI,MATCH($G$2&amp;"_"&amp;$B20,データシート2!$A$1:$SI$1,0),0)</f>
        <v>5</v>
      </c>
      <c r="P20" s="746">
        <f>VLOOKUP($D$3&amp;"_"&amp;P$3,データシート2!$A:$SI,MATCH($G$2&amp;"_"&amp;$B20,データシート2!$A$1:$SI$1,0),0)</f>
        <v>5</v>
      </c>
      <c r="Q20" s="747">
        <f>VLOOKUP($D$3&amp;"_"&amp;Q$3,データシート2!$A:$SI,MATCH($G$2&amp;"_"&amp;$B20,データシート2!$A$1:$SI$1,0),0)</f>
        <v>5</v>
      </c>
      <c r="R20" s="934">
        <f>VLOOKUP($D$3&amp;"_"&amp;R$3,データシート2!$A:$SI,MATCH($R$2&amp;"_"&amp;$B20,データシート2!$A$1:$SI$1,0),0)</f>
        <v>25.934999999999999</v>
      </c>
      <c r="S20" s="935">
        <f>VLOOKUP($D$3&amp;"_"&amp;S$3,データシート2!$A:$SI,MATCH($R$2&amp;"_"&amp;$B20,データシート2!$A$1:$SI$1,0),0)</f>
        <v>28.395</v>
      </c>
      <c r="T20" s="935">
        <f>VLOOKUP($D$3&amp;"_"&amp;T$3,データシート2!$A:$SI,MATCH($R$2&amp;"_"&amp;$B20,データシート2!$A$1:$SI$1,0),0)</f>
        <v>31.132000000000001</v>
      </c>
      <c r="U20" s="935">
        <f>VLOOKUP($D$3&amp;"_"&amp;U$3,データシート2!$A:$SI,MATCH($R$2&amp;"_"&amp;$B20,データシート2!$A$1:$SI$1,0),0)</f>
        <v>31.248999999999999</v>
      </c>
      <c r="V20" s="935">
        <f>VLOOKUP($D$3&amp;"_"&amp;V$3,データシート2!$A:$SI,MATCH($R$2&amp;"_"&amp;$B20,データシート2!$A$1:$SI$1,0),0)</f>
        <v>30.443999999999999</v>
      </c>
      <c r="W20" s="935">
        <f>VLOOKUP($D$3&amp;"_"&amp;W$3,データシート2!$A:$SI,MATCH($R$2&amp;"_"&amp;$B20,データシート2!$A$1:$SI$1,0),0)</f>
        <v>34.088000000000001</v>
      </c>
      <c r="X20" s="935">
        <f>VLOOKUP($D$3&amp;"_"&amp;X$3,データシート2!$A:$SI,MATCH($R$2&amp;"_"&amp;$B20,データシート2!$A$1:$SI$1,0),0)</f>
        <v>32.906999999999996</v>
      </c>
      <c r="Y20" s="935">
        <f>VLOOKUP($D$3&amp;"_"&amp;Y$3,データシート2!$A:$SI,MATCH($R$2&amp;"_"&amp;$B20,データシート2!$A$1:$SI$1,0),0)</f>
        <v>29.475000000000001</v>
      </c>
      <c r="Z20" s="935">
        <f>VLOOKUP($D$3&amp;"_"&amp;Z$3,データシート2!$A:$SI,MATCH($R$2&amp;"_"&amp;$B20,データシート2!$A$1:$SI$1,0),0)</f>
        <v>28.143999999999998</v>
      </c>
      <c r="AA20" s="935">
        <f>VLOOKUP($D$3&amp;"_"&amp;AA$3,データシート2!$A:$SI,MATCH($R$2&amp;"_"&amp;$B20,データシート2!$A$1:$SI$1,0),0)</f>
        <v>26.516999999999999</v>
      </c>
      <c r="AB20" s="936">
        <f>VLOOKUP($D$3&amp;"_"&amp;AB$3,データシート2!$A:$SI,MATCH($R$2&amp;"_"&amp;$B20,データシート2!$A$1:$SI$1,0),0)</f>
        <v>25.585000000000001</v>
      </c>
    </row>
    <row r="21" spans="2:29" s="756" customFormat="1" ht="16.5" customHeight="1">
      <c r="B21" s="757"/>
      <c r="C21" s="766">
        <v>5</v>
      </c>
      <c r="D21" s="767" t="s">
        <v>533</v>
      </c>
      <c r="E21" s="766"/>
      <c r="F21" s="768"/>
      <c r="G21" s="769">
        <f>VLOOKUP($D$3&amp;"_"&amp;G$3,データシート2!$A:$SI,MATCH($G$2&amp;"_"&amp;$C21,データシート2!$A$1:$SI$1,0),0)</f>
        <v>5</v>
      </c>
      <c r="H21" s="770">
        <f>VLOOKUP($D$3&amp;"_"&amp;H$3,データシート2!$A:$SI,MATCH($G$2&amp;"_"&amp;$C21,データシート2!$A$1:$SI$1,0),0)</f>
        <v>5</v>
      </c>
      <c r="I21" s="770">
        <f>VLOOKUP($D$3&amp;"_"&amp;I$3,データシート2!$A:$SI,MATCH($G$2&amp;"_"&amp;$C21,データシート2!$A$1:$SI$1,0),0)</f>
        <v>5</v>
      </c>
      <c r="J21" s="770">
        <f>VLOOKUP($D$3&amp;"_"&amp;J$3,データシート2!$A:$SI,MATCH($G$2&amp;"_"&amp;$C21,データシート2!$A$1:$SI$1,0),0)</f>
        <v>5</v>
      </c>
      <c r="K21" s="771">
        <f>VLOOKUP($D$3&amp;"_"&amp;K$3,データシート2!$A:$SI,MATCH($G$2&amp;"_"&amp;$C21,データシート2!$A$1:$SI$1,0),0)</f>
        <v>5</v>
      </c>
      <c r="L21" s="771">
        <f>VLOOKUP($D$3&amp;"_"&amp;L$3,データシート2!$A:$SI,MATCH($G$2&amp;"_"&amp;$C21,データシート2!$A$1:$SI$1,0),0)</f>
        <v>6</v>
      </c>
      <c r="M21" s="771">
        <f>VLOOKUP($D$3&amp;"_"&amp;M$3,データシート2!$A:$SI,MATCH($G$2&amp;"_"&amp;$C21,データシート2!$A$1:$SI$1,0),0)</f>
        <v>6</v>
      </c>
      <c r="N21" s="771">
        <f>VLOOKUP($D$3&amp;"_"&amp;N$3,データシート2!$A:$SI,MATCH($G$2&amp;"_"&amp;$C21,データシート2!$A$1:$SI$1,0),0)</f>
        <v>5</v>
      </c>
      <c r="O21" s="771">
        <f>VLOOKUP($D$3&amp;"_"&amp;O$3,データシート2!$A:$SI,MATCH($G$2&amp;"_"&amp;$C21,データシート2!$A$1:$SI$1,0),0)</f>
        <v>5</v>
      </c>
      <c r="P21" s="771">
        <f>VLOOKUP($D$3&amp;"_"&amp;P$3,データシート2!$A:$SI,MATCH($G$2&amp;"_"&amp;$C21,データシート2!$A$1:$SI$1,0),0)</f>
        <v>5</v>
      </c>
      <c r="Q21" s="772">
        <f>VLOOKUP($D$3&amp;"_"&amp;Q$3,データシート2!$A:$SI,MATCH($G$2&amp;"_"&amp;$C21,データシート2!$A$1:$SI$1,0),0)</f>
        <v>5</v>
      </c>
      <c r="R21" s="944">
        <f>VLOOKUP($D$3&amp;"_"&amp;R$3,データシート2!$A:$SI,MATCH($R$2&amp;"_"&amp;$C21,データシート2!$A$1:$SI$1,0),0)</f>
        <v>25.934999999999999</v>
      </c>
      <c r="S21" s="945">
        <f>VLOOKUP($D$3&amp;"_"&amp;S$3,データシート2!$A:$SI,MATCH($R$2&amp;"_"&amp;$C21,データシート2!$A$1:$SI$1,0),0)</f>
        <v>28.395</v>
      </c>
      <c r="T21" s="945">
        <f>VLOOKUP($D$3&amp;"_"&amp;T$3,データシート2!$A:$SI,MATCH($R$2&amp;"_"&amp;$C21,データシート2!$A$1:$SI$1,0),0)</f>
        <v>31.132000000000001</v>
      </c>
      <c r="U21" s="945">
        <f>VLOOKUP($D$3&amp;"_"&amp;U$3,データシート2!$A:$SI,MATCH($R$2&amp;"_"&amp;$C21,データシート2!$A$1:$SI$1,0),0)</f>
        <v>31.248999999999999</v>
      </c>
      <c r="V21" s="945">
        <f>VLOOKUP($D$3&amp;"_"&amp;V$3,データシート2!$A:$SI,MATCH($R$2&amp;"_"&amp;$C21,データシート2!$A$1:$SI$1,0),0)</f>
        <v>30.443999999999999</v>
      </c>
      <c r="W21" s="945">
        <f>VLOOKUP($D$3&amp;"_"&amp;W$3,データシート2!$A:$SI,MATCH($R$2&amp;"_"&amp;$C21,データシート2!$A$1:$SI$1,0),0)</f>
        <v>34.088000000000001</v>
      </c>
      <c r="X21" s="945">
        <f>VLOOKUP($D$3&amp;"_"&amp;X$3,データシート2!$A:$SI,MATCH($R$2&amp;"_"&amp;$C21,データシート2!$A$1:$SI$1,0),0)</f>
        <v>32.906999999999996</v>
      </c>
      <c r="Y21" s="945">
        <f>VLOOKUP($D$3&amp;"_"&amp;Y$3,データシート2!$A:$SI,MATCH($R$2&amp;"_"&amp;$C21,データシート2!$A$1:$SI$1,0),0)</f>
        <v>29.475000000000001</v>
      </c>
      <c r="Z21" s="945">
        <f>VLOOKUP($D$3&amp;"_"&amp;Z$3,データシート2!$A:$SI,MATCH($R$2&amp;"_"&amp;$C21,データシート2!$A$1:$SI$1,0),0)</f>
        <v>28.143999999999998</v>
      </c>
      <c r="AA21" s="945">
        <f>VLOOKUP($D$3&amp;"_"&amp;AA$3,データシート2!$A:$SI,MATCH($R$2&amp;"_"&amp;$C21,データシート2!$A$1:$SI$1,0),0)</f>
        <v>26.516999999999999</v>
      </c>
      <c r="AB21" s="946">
        <f>VLOOKUP($D$3&amp;"_"&amp;AB$3,データシート2!$A:$SI,MATCH($R$2&amp;"_"&amp;$C21,データシート2!$A$1:$SI$1,0),0)</f>
        <v>25.585000000000001</v>
      </c>
    </row>
    <row r="22" spans="2:29" s="22" customFormat="1" ht="20.45" customHeight="1">
      <c r="B22" s="740" t="s">
        <v>534</v>
      </c>
      <c r="C22" s="741" t="s">
        <v>535</v>
      </c>
      <c r="D22" s="742"/>
      <c r="E22" s="743"/>
      <c r="F22" s="742"/>
      <c r="G22" s="744">
        <f>VLOOKUP($D$3&amp;"_"&amp;G$3,データシート2!$A:$SI,MATCH($G$2&amp;"_"&amp;$B22,データシート2!$A$1:$SI$1,0),0)</f>
        <v>1</v>
      </c>
      <c r="H22" s="745">
        <f>VLOOKUP($D$3&amp;"_"&amp;H$3,データシート2!$A:$SI,MATCH($G$2&amp;"_"&amp;$B22,データシート2!$A$1:$SI$1,0),0)</f>
        <v>1</v>
      </c>
      <c r="I22" s="745">
        <f>VLOOKUP($D$3&amp;"_"&amp;I$3,データシート2!$A:$SI,MATCH($G$2&amp;"_"&amp;$B22,データシート2!$A$1:$SI$1,0),0)</f>
        <v>1</v>
      </c>
      <c r="J22" s="745">
        <f>VLOOKUP($D$3&amp;"_"&amp;J$3,データシート2!$A:$SI,MATCH($G$2&amp;"_"&amp;$B22,データシート2!$A$1:$SI$1,0),0)</f>
        <v>1</v>
      </c>
      <c r="K22" s="746">
        <f>VLOOKUP($D$3&amp;"_"&amp;K$3,データシート2!$A:$SI,MATCH($G$2&amp;"_"&amp;$B22,データシート2!$A$1:$SI$1,0),0)</f>
        <v>0</v>
      </c>
      <c r="L22" s="746">
        <f>VLOOKUP($D$3&amp;"_"&amp;L$3,データシート2!$A:$SI,MATCH($G$2&amp;"_"&amp;$B22,データシート2!$A$1:$SI$1,0),0)</f>
        <v>1</v>
      </c>
      <c r="M22" s="746">
        <f>VLOOKUP($D$3&amp;"_"&amp;M$3,データシート2!$A:$SI,MATCH($G$2&amp;"_"&amp;$B22,データシート2!$A$1:$SI$1,0),0)</f>
        <v>0</v>
      </c>
      <c r="N22" s="746">
        <f>VLOOKUP($D$3&amp;"_"&amp;N$3,データシート2!$A:$SI,MATCH($G$2&amp;"_"&amp;$B22,データシート2!$A$1:$SI$1,0),0)</f>
        <v>1</v>
      </c>
      <c r="O22" s="746">
        <f>VLOOKUP($D$3&amp;"_"&amp;O$3,データシート2!$A:$SI,MATCH($G$2&amp;"_"&amp;$B22,データシート2!$A$1:$SI$1,0),0)</f>
        <v>1</v>
      </c>
      <c r="P22" s="746">
        <f>VLOOKUP($D$3&amp;"_"&amp;P$3,データシート2!$A:$SI,MATCH($G$2&amp;"_"&amp;$B22,データシート2!$A$1:$SI$1,0),0)</f>
        <v>1</v>
      </c>
      <c r="Q22" s="747">
        <f>VLOOKUP($D$3&amp;"_"&amp;Q$3,データシート2!$A:$SI,MATCH($G$2&amp;"_"&amp;$B22,データシート2!$A$1:$SI$1,0),0)</f>
        <v>1</v>
      </c>
      <c r="R22" s="934">
        <f>VLOOKUP($D$3&amp;"_"&amp;R$3,データシート2!$A:$SI,MATCH($R$2&amp;"_"&amp;$B22,データシート2!$A$1:$SI$1,0),0)</f>
        <v>3.859</v>
      </c>
      <c r="S22" s="935">
        <f>VLOOKUP($D$3&amp;"_"&amp;S$3,データシート2!$A:$SI,MATCH($R$2&amp;"_"&amp;$B22,データシート2!$A$1:$SI$1,0),0)</f>
        <v>3.99</v>
      </c>
      <c r="T22" s="935">
        <f>VLOOKUP($D$3&amp;"_"&amp;T$3,データシート2!$A:$SI,MATCH($R$2&amp;"_"&amp;$B22,データシート2!$A$1:$SI$1,0),0)</f>
        <v>5.15</v>
      </c>
      <c r="U22" s="935">
        <f>VLOOKUP($D$3&amp;"_"&amp;U$3,データシート2!$A:$SI,MATCH($R$2&amp;"_"&amp;$B22,データシート2!$A$1:$SI$1,0),0)</f>
        <v>4.056</v>
      </c>
      <c r="V22" s="935">
        <f>VLOOKUP($D$3&amp;"_"&amp;V$3,データシート2!$A:$SI,MATCH($R$2&amp;"_"&amp;$B22,データシート2!$A$1:$SI$1,0),0)</f>
        <v>0</v>
      </c>
      <c r="W22" s="935">
        <f>VLOOKUP($D$3&amp;"_"&amp;W$3,データシート2!$A:$SI,MATCH($R$2&amp;"_"&amp;$B22,データシート2!$A$1:$SI$1,0),0)</f>
        <v>4.3019999999999996</v>
      </c>
      <c r="X22" s="935">
        <f>VLOOKUP($D$3&amp;"_"&amp;X$3,データシート2!$A:$SI,MATCH($R$2&amp;"_"&amp;$B22,データシート2!$A$1:$SI$1,0),0)</f>
        <v>0</v>
      </c>
      <c r="Y22" s="935">
        <f>VLOOKUP($D$3&amp;"_"&amp;Y$3,データシート2!$A:$SI,MATCH($R$2&amp;"_"&amp;$B22,データシート2!$A$1:$SI$1,0),0)</f>
        <v>3.8959999999999999</v>
      </c>
      <c r="Z22" s="935">
        <f>VLOOKUP($D$3&amp;"_"&amp;Z$3,データシート2!$A:$SI,MATCH($R$2&amp;"_"&amp;$B22,データシート2!$A$1:$SI$1,0),0)</f>
        <v>4.2480000000000002</v>
      </c>
      <c r="AA22" s="935">
        <f>VLOOKUP($D$3&amp;"_"&amp;AA$3,データシート2!$A:$SI,MATCH($R$2&amp;"_"&amp;$B22,データシート2!$A$1:$SI$1,0),0)</f>
        <v>4.1550000000000002</v>
      </c>
      <c r="AB22" s="936">
        <f>VLOOKUP($D$3&amp;"_"&amp;AB$3,データシート2!$A:$SI,MATCH($R$2&amp;"_"&amp;$B22,データシート2!$A$1:$SI$1,0),0)</f>
        <v>3.75</v>
      </c>
    </row>
    <row r="23" spans="2:29" s="756" customFormat="1" ht="16.5" customHeight="1">
      <c r="B23" s="748"/>
      <c r="C23" s="749">
        <v>6</v>
      </c>
      <c r="D23" s="750" t="s">
        <v>536</v>
      </c>
      <c r="E23" s="749"/>
      <c r="F23" s="751"/>
      <c r="G23" s="765">
        <f>VLOOKUP($D$3&amp;"_"&amp;G$3,データシート2!$A:$SI,MATCH($G$2&amp;"_"&amp;$C23,データシート2!$A$1:$SI$1,0),0)</f>
        <v>1</v>
      </c>
      <c r="H23" s="753">
        <f>VLOOKUP($D$3&amp;"_"&amp;H$3,データシート2!$A:$SI,MATCH($G$2&amp;"_"&amp;$C23,データシート2!$A$1:$SI$1,0),0)</f>
        <v>1</v>
      </c>
      <c r="I23" s="753">
        <f>VLOOKUP($D$3&amp;"_"&amp;I$3,データシート2!$A:$SI,MATCH($G$2&amp;"_"&amp;$C23,データシート2!$A$1:$SI$1,0),0)</f>
        <v>1</v>
      </c>
      <c r="J23" s="753">
        <f>VLOOKUP($D$3&amp;"_"&amp;J$3,データシート2!$A:$SI,MATCH($G$2&amp;"_"&amp;$C23,データシート2!$A$1:$SI$1,0),0)</f>
        <v>1</v>
      </c>
      <c r="K23" s="754">
        <f>VLOOKUP($D$3&amp;"_"&amp;K$3,データシート2!$A:$SI,MATCH($G$2&amp;"_"&amp;$C23,データシート2!$A$1:$SI$1,0),0)</f>
        <v>0</v>
      </c>
      <c r="L23" s="754">
        <f>VLOOKUP($D$3&amp;"_"&amp;L$3,データシート2!$A:$SI,MATCH($G$2&amp;"_"&amp;$C23,データシート2!$A$1:$SI$1,0),0)</f>
        <v>1</v>
      </c>
      <c r="M23" s="754">
        <f>VLOOKUP($D$3&amp;"_"&amp;M$3,データシート2!$A:$SI,MATCH($G$2&amp;"_"&amp;$C23,データシート2!$A$1:$SI$1,0),0)</f>
        <v>0</v>
      </c>
      <c r="N23" s="754">
        <f>VLOOKUP($D$3&amp;"_"&amp;N$3,データシート2!$A:$SI,MATCH($G$2&amp;"_"&amp;$C23,データシート2!$A$1:$SI$1,0),0)</f>
        <v>1</v>
      </c>
      <c r="O23" s="754">
        <f>VLOOKUP($D$3&amp;"_"&amp;O$3,データシート2!$A:$SI,MATCH($G$2&amp;"_"&amp;$C23,データシート2!$A$1:$SI$1,0),0)</f>
        <v>1</v>
      </c>
      <c r="P23" s="754">
        <f>VLOOKUP($D$3&amp;"_"&amp;P$3,データシート2!$A:$SI,MATCH($G$2&amp;"_"&amp;$C23,データシート2!$A$1:$SI$1,0),0)</f>
        <v>1</v>
      </c>
      <c r="Q23" s="755">
        <f>VLOOKUP($D$3&amp;"_"&amp;Q$3,データシート2!$A:$SI,MATCH($G$2&amp;"_"&amp;$C23,データシート2!$A$1:$SI$1,0),0)</f>
        <v>1</v>
      </c>
      <c r="R23" s="943">
        <f>VLOOKUP($D$3&amp;"_"&amp;R$3,データシート2!$A:$SI,MATCH($R$2&amp;"_"&amp;$C23,データシート2!$A$1:$SI$1,0),0)</f>
        <v>3.859</v>
      </c>
      <c r="S23" s="938">
        <f>VLOOKUP($D$3&amp;"_"&amp;S$3,データシート2!$A:$SI,MATCH($R$2&amp;"_"&amp;$C23,データシート2!$A$1:$SI$1,0),0)</f>
        <v>3.99</v>
      </c>
      <c r="T23" s="938">
        <f>VLOOKUP($D$3&amp;"_"&amp;T$3,データシート2!$A:$SI,MATCH($R$2&amp;"_"&amp;$C23,データシート2!$A$1:$SI$1,0),0)</f>
        <v>5.15</v>
      </c>
      <c r="U23" s="938">
        <f>VLOOKUP($D$3&amp;"_"&amp;U$3,データシート2!$A:$SI,MATCH($R$2&amp;"_"&amp;$C23,データシート2!$A$1:$SI$1,0),0)</f>
        <v>4.056</v>
      </c>
      <c r="V23" s="938">
        <f>VLOOKUP($D$3&amp;"_"&amp;V$3,データシート2!$A:$SI,MATCH($R$2&amp;"_"&amp;$C23,データシート2!$A$1:$SI$1,0),0)</f>
        <v>0</v>
      </c>
      <c r="W23" s="938">
        <f>VLOOKUP($D$3&amp;"_"&amp;W$3,データシート2!$A:$SI,MATCH($R$2&amp;"_"&amp;$C23,データシート2!$A$1:$SI$1,0),0)</f>
        <v>4.3019999999999996</v>
      </c>
      <c r="X23" s="938">
        <f>VLOOKUP($D$3&amp;"_"&amp;X$3,データシート2!$A:$SI,MATCH($R$2&amp;"_"&amp;$C23,データシート2!$A$1:$SI$1,0),0)</f>
        <v>0</v>
      </c>
      <c r="Y23" s="938">
        <f>VLOOKUP($D$3&amp;"_"&amp;Y$3,データシート2!$A:$SI,MATCH($R$2&amp;"_"&amp;$C23,データシート2!$A$1:$SI$1,0),0)</f>
        <v>3.8959999999999999</v>
      </c>
      <c r="Z23" s="938">
        <f>VLOOKUP($D$3&amp;"_"&amp;Z$3,データシート2!$A:$SI,MATCH($R$2&amp;"_"&amp;$C23,データシート2!$A$1:$SI$1,0),0)</f>
        <v>4.2480000000000002</v>
      </c>
      <c r="AA23" s="938">
        <f>VLOOKUP($D$3&amp;"_"&amp;AA$3,データシート2!$A:$SI,MATCH($R$2&amp;"_"&amp;$C23,データシート2!$A$1:$SI$1,0),0)</f>
        <v>4.1550000000000002</v>
      </c>
      <c r="AB23" s="939">
        <f>VLOOKUP($D$3&amp;"_"&amp;AB$3,データシート2!$A:$SI,MATCH($R$2&amp;"_"&amp;$C23,データシート2!$A$1:$SI$1,0),0)</f>
        <v>3.75</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397</v>
      </c>
      <c r="H26" s="745">
        <f>VLOOKUP($D$3&amp;"_"&amp;H$3,データシート2!$A:$SI,MATCH($G$2&amp;"_"&amp;$B26,データシート2!$A$1:$SI$1,0),0)</f>
        <v>417</v>
      </c>
      <c r="I26" s="745">
        <f>VLOOKUP($D$3&amp;"_"&amp;I$3,データシート2!$A:$SI,MATCH($G$2&amp;"_"&amp;$B26,データシート2!$A$1:$SI$1,0),0)</f>
        <v>405</v>
      </c>
      <c r="J26" s="745">
        <f>VLOOKUP($D$3&amp;"_"&amp;J$3,データシート2!$A:$SI,MATCH($G$2&amp;"_"&amp;$B26,データシート2!$A$1:$SI$1,0),0)</f>
        <v>414</v>
      </c>
      <c r="K26" s="746">
        <f>VLOOKUP($D$3&amp;"_"&amp;K$3,データシート2!$A:$SI,MATCH($G$2&amp;"_"&amp;$B26,データシート2!$A$1:$SI$1,0),0)</f>
        <v>415</v>
      </c>
      <c r="L26" s="746">
        <f>VLOOKUP($D$3&amp;"_"&amp;L$3,データシート2!$A:$SI,MATCH($G$2&amp;"_"&amp;$B26,データシート2!$A$1:$SI$1,0),0)</f>
        <v>427</v>
      </c>
      <c r="M26" s="746">
        <f>VLOOKUP($D$3&amp;"_"&amp;M$3,データシート2!$A:$SI,MATCH($G$2&amp;"_"&amp;$B26,データシート2!$A$1:$SI$1,0),0)</f>
        <v>421</v>
      </c>
      <c r="N26" s="746">
        <f>VLOOKUP($D$3&amp;"_"&amp;N$3,データシート2!$A:$SI,MATCH($G$2&amp;"_"&amp;$B26,データシート2!$A$1:$SI$1,0),0)</f>
        <v>414</v>
      </c>
      <c r="O26" s="746">
        <f>VLOOKUP($D$3&amp;"_"&amp;O$3,データシート2!$A:$SI,MATCH($G$2&amp;"_"&amp;$B26,データシート2!$A$1:$SI$1,0),0)</f>
        <v>425</v>
      </c>
      <c r="P26" s="746">
        <f>VLOOKUP($D$3&amp;"_"&amp;P$3,データシート2!$A:$SI,MATCH($G$2&amp;"_"&amp;$B26,データシート2!$A$1:$SI$1,0),0)</f>
        <v>415</v>
      </c>
      <c r="Q26" s="747">
        <f>VLOOKUP($D$3&amp;"_"&amp;Q$3,データシート2!$A:$SI,MATCH($G$2&amp;"_"&amp;$B26,データシート2!$A$1:$SI$1,0),0)</f>
        <v>418</v>
      </c>
      <c r="R26" s="934">
        <f>VLOOKUP($D$3&amp;"_"&amp;R$3,データシート2!$A:$SI,MATCH($R$2&amp;"_"&amp;$B26,データシート2!$A$1:$SI$1,0),0)</f>
        <v>8241.7350000000006</v>
      </c>
      <c r="S26" s="935">
        <f>VLOOKUP($D$3&amp;"_"&amp;S$3,データシート2!$A:$SI,MATCH($R$2&amp;"_"&amp;$B26,データシート2!$A$1:$SI$1,0),0)</f>
        <v>8532.5409999999993</v>
      </c>
      <c r="T26" s="935">
        <f>VLOOKUP($D$3&amp;"_"&amp;T$3,データシート2!$A:$SI,MATCH($R$2&amp;"_"&amp;$B26,データシート2!$A$1:$SI$1,0),0)</f>
        <v>9172.7720000000008</v>
      </c>
      <c r="U26" s="935">
        <f>VLOOKUP($D$3&amp;"_"&amp;U$3,データシート2!$A:$SI,MATCH($R$2&amp;"_"&amp;$B26,データシート2!$A$1:$SI$1,0),0)</f>
        <v>9188.7513999999992</v>
      </c>
      <c r="V26" s="935">
        <f>VLOOKUP($D$3&amp;"_"&amp;V$3,データシート2!$A:$SI,MATCH($R$2&amp;"_"&amp;$B26,データシート2!$A$1:$SI$1,0),0)</f>
        <v>8603.9930000000004</v>
      </c>
      <c r="W26" s="935">
        <f>VLOOKUP($D$3&amp;"_"&amp;W$3,データシート2!$A:$SI,MATCH($R$2&amp;"_"&amp;$B26,データシート2!$A$1:$SI$1,0),0)</f>
        <v>8646.2662999999993</v>
      </c>
      <c r="X26" s="935">
        <f>VLOOKUP($D$3&amp;"_"&amp;X$3,データシート2!$A:$SI,MATCH($R$2&amp;"_"&amp;$B26,データシート2!$A$1:$SI$1,0),0)</f>
        <v>8639.0730000000003</v>
      </c>
      <c r="Y26" s="935">
        <f>VLOOKUP($D$3&amp;"_"&amp;Y$3,データシート2!$A:$SI,MATCH($R$2&amp;"_"&amp;$B26,データシート2!$A$1:$SI$1,0),0)</f>
        <v>8513.6010000000006</v>
      </c>
      <c r="Z26" s="935">
        <f>VLOOKUP($D$3&amp;"_"&amp;Z$3,データシート2!$A:$SI,MATCH($R$2&amp;"_"&amp;$B26,データシート2!$A$1:$SI$1,0),0)</f>
        <v>8112.8490000000002</v>
      </c>
      <c r="AA26" s="935">
        <f>VLOOKUP($D$3&amp;"_"&amp;AA$3,データシート2!$A:$SI,MATCH($R$2&amp;"_"&amp;$B26,データシート2!$A$1:$SI$1,0),0)</f>
        <v>7807.9780000000001</v>
      </c>
      <c r="AB26" s="936">
        <f>VLOOKUP($D$3&amp;"_"&amp;AB$3,データシート2!$A:$SI,MATCH($R$2&amp;"_"&amp;$B26,データシート2!$A$1:$SI$1,0),0)</f>
        <v>7798.8710000000001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78</v>
      </c>
      <c r="H27" s="753">
        <f>VLOOKUP($D$3&amp;"_"&amp;H$3,データシート2!$A:$SI,MATCH($G$2&amp;"_"&amp;$C27,データシート2!$A$1:$SI$1,0),0)</f>
        <v>84</v>
      </c>
      <c r="I27" s="753">
        <f>VLOOKUP($D$3&amp;"_"&amp;I$3,データシート2!$A:$SI,MATCH($G$2&amp;"_"&amp;$C27,データシート2!$A$1:$SI$1,0),0)</f>
        <v>84</v>
      </c>
      <c r="J27" s="753">
        <f>VLOOKUP($D$3&amp;"_"&amp;J$3,データシート2!$A:$SI,MATCH($G$2&amp;"_"&amp;$C27,データシート2!$A$1:$SI$1,0),0)</f>
        <v>81</v>
      </c>
      <c r="K27" s="754">
        <f>VLOOKUP($D$3&amp;"_"&amp;K$3,データシート2!$A:$SI,MATCH($G$2&amp;"_"&amp;$C27,データシート2!$A$1:$SI$1,0),0)</f>
        <v>87</v>
      </c>
      <c r="L27" s="754">
        <f>VLOOKUP($D$3&amp;"_"&amp;L$3,データシート2!$A:$SI,MATCH($G$2&amp;"_"&amp;$C27,データシート2!$A$1:$SI$1,0),0)</f>
        <v>91</v>
      </c>
      <c r="M27" s="754">
        <f>VLOOKUP($D$3&amp;"_"&amp;M$3,データシート2!$A:$SI,MATCH($G$2&amp;"_"&amp;$C27,データシート2!$A$1:$SI$1,0),0)</f>
        <v>90</v>
      </c>
      <c r="N27" s="754">
        <f>VLOOKUP($D$3&amp;"_"&amp;N$3,データシート2!$A:$SI,MATCH($G$2&amp;"_"&amp;$C27,データシート2!$A$1:$SI$1,0),0)</f>
        <v>88</v>
      </c>
      <c r="O27" s="754">
        <f>VLOOKUP($D$3&amp;"_"&amp;O$3,データシート2!$A:$SI,MATCH($G$2&amp;"_"&amp;$C27,データシート2!$A$1:$SI$1,0),0)</f>
        <v>91</v>
      </c>
      <c r="P27" s="754">
        <f>VLOOKUP($D$3&amp;"_"&amp;P$3,データシート2!$A:$SI,MATCH($G$2&amp;"_"&amp;$C27,データシート2!$A$1:$SI$1,0),0)</f>
        <v>90</v>
      </c>
      <c r="Q27" s="755">
        <f>VLOOKUP($D$3&amp;"_"&amp;Q$3,データシート2!$A:$SI,MATCH($G$2&amp;"_"&amp;$C27,データシート2!$A$1:$SI$1,0),0)</f>
        <v>92</v>
      </c>
      <c r="R27" s="943">
        <f>VLOOKUP($D$3&amp;"_"&amp;R$3,データシート2!$A:$SI,MATCH($R$2&amp;"_"&amp;$C27,データシート2!$A$1:$SI$1,0),0)</f>
        <v>518.59299999999996</v>
      </c>
      <c r="S27" s="938">
        <f>VLOOKUP($D$3&amp;"_"&amp;S$3,データシート2!$A:$SI,MATCH($R$2&amp;"_"&amp;$C27,データシート2!$A$1:$SI$1,0),0)</f>
        <v>600.56899999999996</v>
      </c>
      <c r="T27" s="938">
        <f>VLOOKUP($D$3&amp;"_"&amp;T$3,データシート2!$A:$SI,MATCH($R$2&amp;"_"&amp;$C27,データシート2!$A$1:$SI$1,0),0)</f>
        <v>624.23699999999997</v>
      </c>
      <c r="U27" s="938">
        <f>VLOOKUP($D$3&amp;"_"&amp;U$3,データシート2!$A:$SI,MATCH($R$2&amp;"_"&amp;$C27,データシート2!$A$1:$SI$1,0),0)</f>
        <v>609.23500000000001</v>
      </c>
      <c r="V27" s="938">
        <f>VLOOKUP($D$3&amp;"_"&amp;V$3,データシート2!$A:$SI,MATCH($R$2&amp;"_"&amp;$C27,データシート2!$A$1:$SI$1,0),0)</f>
        <v>662.04300000000001</v>
      </c>
      <c r="W27" s="938">
        <f>VLOOKUP($D$3&amp;"_"&amp;W$3,データシート2!$A:$SI,MATCH($R$2&amp;"_"&amp;$C27,データシート2!$A$1:$SI$1,0),0)</f>
        <v>680.28700000000003</v>
      </c>
      <c r="X27" s="938">
        <f>VLOOKUP($D$3&amp;"_"&amp;X$3,データシート2!$A:$SI,MATCH($R$2&amp;"_"&amp;$C27,データシート2!$A$1:$SI$1,0),0)</f>
        <v>676.64300000000003</v>
      </c>
      <c r="Y27" s="938">
        <f>VLOOKUP($D$3&amp;"_"&amp;Y$3,データシート2!$A:$SI,MATCH($R$2&amp;"_"&amp;$C27,データシート2!$A$1:$SI$1,0),0)</f>
        <v>653.64700000000005</v>
      </c>
      <c r="Z27" s="938">
        <f>VLOOKUP($D$3&amp;"_"&amp;Z$3,データシート2!$A:$SI,MATCH($R$2&amp;"_"&amp;$C27,データシート2!$A$1:$SI$1,0),0)</f>
        <v>677.23699999999997</v>
      </c>
      <c r="AA27" s="938">
        <f>VLOOKUP($D$3&amp;"_"&amp;AA$3,データシート2!$A:$SI,MATCH($R$2&amp;"_"&amp;$C27,データシート2!$A$1:$SI$1,0),0)</f>
        <v>659.53399999999999</v>
      </c>
      <c r="AB27" s="939">
        <f>VLOOKUP($D$3&amp;"_"&amp;AB$3,データシート2!$A:$SI,MATCH($R$2&amp;"_"&amp;$C27,データシート2!$A$1:$SI$1,0),0)</f>
        <v>688.77099999999996</v>
      </c>
    </row>
    <row r="28" spans="2:29" s="756" customFormat="1" ht="16.5" customHeight="1">
      <c r="B28" s="748"/>
      <c r="C28" s="773">
        <v>10</v>
      </c>
      <c r="D28" s="774" t="s">
        <v>541</v>
      </c>
      <c r="E28" s="773"/>
      <c r="F28" s="775"/>
      <c r="G28" s="776">
        <f>VLOOKUP($D$3&amp;"_"&amp;G$3,データシート2!$A:$SI,MATCH($G$2&amp;"_"&amp;$C28,データシート2!$A$1:$SI$1,0),0)</f>
        <v>10</v>
      </c>
      <c r="H28" s="777">
        <f>VLOOKUP($D$3&amp;"_"&amp;H$3,データシート2!$A:$SI,MATCH($G$2&amp;"_"&amp;$C28,データシート2!$A$1:$SI$1,0),0)</f>
        <v>11</v>
      </c>
      <c r="I28" s="777">
        <f>VLOOKUP($D$3&amp;"_"&amp;I$3,データシート2!$A:$SI,MATCH($G$2&amp;"_"&amp;$C28,データシート2!$A$1:$SI$1,0),0)</f>
        <v>10</v>
      </c>
      <c r="J28" s="777">
        <f>VLOOKUP($D$3&amp;"_"&amp;J$3,データシート2!$A:$SI,MATCH($G$2&amp;"_"&amp;$C28,データシート2!$A$1:$SI$1,0),0)</f>
        <v>10</v>
      </c>
      <c r="K28" s="778">
        <f>VLOOKUP($D$3&amp;"_"&amp;K$3,データシート2!$A:$SI,MATCH($G$2&amp;"_"&amp;$C28,データシート2!$A$1:$SI$1,0),0)</f>
        <v>10</v>
      </c>
      <c r="L28" s="778">
        <f>VLOOKUP($D$3&amp;"_"&amp;L$3,データシート2!$A:$SI,MATCH($G$2&amp;"_"&amp;$C28,データシート2!$A$1:$SI$1,0),0)</f>
        <v>10</v>
      </c>
      <c r="M28" s="778">
        <f>VLOOKUP($D$3&amp;"_"&amp;M$3,データシート2!$A:$SI,MATCH($G$2&amp;"_"&amp;$C28,データシート2!$A$1:$SI$1,0),0)</f>
        <v>10</v>
      </c>
      <c r="N28" s="778">
        <f>VLOOKUP($D$3&amp;"_"&amp;N$3,データシート2!$A:$SI,MATCH($G$2&amp;"_"&amp;$C28,データシート2!$A$1:$SI$1,0),0)</f>
        <v>10</v>
      </c>
      <c r="O28" s="778">
        <f>VLOOKUP($D$3&amp;"_"&amp;O$3,データシート2!$A:$SI,MATCH($G$2&amp;"_"&amp;$C28,データシート2!$A$1:$SI$1,0),0)</f>
        <v>10</v>
      </c>
      <c r="P28" s="778">
        <f>VLOOKUP($D$3&amp;"_"&amp;P$3,データシート2!$A:$SI,MATCH($G$2&amp;"_"&amp;$C28,データシート2!$A$1:$SI$1,0),0)</f>
        <v>10</v>
      </c>
      <c r="Q28" s="779">
        <f>VLOOKUP($D$3&amp;"_"&amp;Q$3,データシート2!$A:$SI,MATCH($G$2&amp;"_"&amp;$C28,データシート2!$A$1:$SI$1,0),0)</f>
        <v>9</v>
      </c>
      <c r="R28" s="947">
        <f>VLOOKUP($D$3&amp;"_"&amp;R$3,データシート2!$A:$SI,MATCH($R$2&amp;"_"&amp;$C28,データシート2!$A$1:$SI$1,0),0)</f>
        <v>90.307000000000002</v>
      </c>
      <c r="S28" s="948">
        <f>VLOOKUP($D$3&amp;"_"&amp;S$3,データシート2!$A:$SI,MATCH($R$2&amp;"_"&amp;$C28,データシート2!$A$1:$SI$1,0),0)</f>
        <v>112.718</v>
      </c>
      <c r="T28" s="948">
        <f>VLOOKUP($D$3&amp;"_"&amp;T$3,データシート2!$A:$SI,MATCH($R$2&amp;"_"&amp;$C28,データシート2!$A$1:$SI$1,0),0)</f>
        <v>107.601</v>
      </c>
      <c r="U28" s="948">
        <f>VLOOKUP($D$3&amp;"_"&amp;U$3,データシート2!$A:$SI,MATCH($R$2&amp;"_"&amp;$C28,データシート2!$A$1:$SI$1,0),0)</f>
        <v>113.416</v>
      </c>
      <c r="V28" s="948">
        <f>VLOOKUP($D$3&amp;"_"&amp;V$3,データシート2!$A:$SI,MATCH($R$2&amp;"_"&amp;$C28,データシート2!$A$1:$SI$1,0),0)</f>
        <v>105.029</v>
      </c>
      <c r="W28" s="948">
        <f>VLOOKUP($D$3&amp;"_"&amp;W$3,データシート2!$A:$SI,MATCH($R$2&amp;"_"&amp;$C28,データシート2!$A$1:$SI$1,0),0)</f>
        <v>62.697000000000003</v>
      </c>
      <c r="X28" s="948">
        <f>VLOOKUP($D$3&amp;"_"&amp;X$3,データシート2!$A:$SI,MATCH($R$2&amp;"_"&amp;$C28,データシート2!$A$1:$SI$1,0),0)</f>
        <v>99.38</v>
      </c>
      <c r="Y28" s="948">
        <f>VLOOKUP($D$3&amp;"_"&amp;Y$3,データシート2!$A:$SI,MATCH($R$2&amp;"_"&amp;$C28,データシート2!$A$1:$SI$1,0),0)</f>
        <v>99.558999999999997</v>
      </c>
      <c r="Z28" s="948">
        <f>VLOOKUP($D$3&amp;"_"&amp;Z$3,データシート2!$A:$SI,MATCH($R$2&amp;"_"&amp;$C28,データシート2!$A$1:$SI$1,0),0)</f>
        <v>99.501999999999995</v>
      </c>
      <c r="AA28" s="948">
        <f>VLOOKUP($D$3&amp;"_"&amp;AA$3,データシート2!$A:$SI,MATCH($R$2&amp;"_"&amp;$C28,データシート2!$A$1:$SI$1,0),0)</f>
        <v>90.864000000000004</v>
      </c>
      <c r="AB28" s="949">
        <f>VLOOKUP($D$3&amp;"_"&amp;AB$3,データシート2!$A:$SI,MATCH($R$2&amp;"_"&amp;$C28,データシート2!$A$1:$SI$1,0),0)</f>
        <v>87.765000000000001</v>
      </c>
    </row>
    <row r="29" spans="2:29" s="756" customFormat="1" ht="16.5" customHeight="1">
      <c r="B29" s="748"/>
      <c r="C29" s="773">
        <v>11</v>
      </c>
      <c r="D29" s="774" t="s">
        <v>542</v>
      </c>
      <c r="E29" s="773"/>
      <c r="F29" s="775"/>
      <c r="G29" s="776">
        <f>VLOOKUP($D$3&amp;"_"&amp;G$3,データシート2!$A:$SI,MATCH($G$2&amp;"_"&amp;$C29,データシート2!$A$1:$SI$1,0),0)</f>
        <v>3</v>
      </c>
      <c r="H29" s="777">
        <f>VLOOKUP($D$3&amp;"_"&amp;H$3,データシート2!$A:$SI,MATCH($G$2&amp;"_"&amp;$C29,データシート2!$A$1:$SI$1,0),0)</f>
        <v>4</v>
      </c>
      <c r="I29" s="777">
        <f>VLOOKUP($D$3&amp;"_"&amp;I$3,データシート2!$A:$SI,MATCH($G$2&amp;"_"&amp;$C29,データシート2!$A$1:$SI$1,0),0)</f>
        <v>4</v>
      </c>
      <c r="J29" s="777">
        <f>VLOOKUP($D$3&amp;"_"&amp;J$3,データシート2!$A:$SI,MATCH($G$2&amp;"_"&amp;$C29,データシート2!$A$1:$SI$1,0),0)</f>
        <v>4</v>
      </c>
      <c r="K29" s="778">
        <f>VLOOKUP($D$3&amp;"_"&amp;K$3,データシート2!$A:$SI,MATCH($G$2&amp;"_"&amp;$C29,データシート2!$A$1:$SI$1,0),0)</f>
        <v>4</v>
      </c>
      <c r="L29" s="778">
        <f>VLOOKUP($D$3&amp;"_"&amp;L$3,データシート2!$A:$SI,MATCH($G$2&amp;"_"&amp;$C29,データシート2!$A$1:$SI$1,0),0)</f>
        <v>4</v>
      </c>
      <c r="M29" s="778">
        <f>VLOOKUP($D$3&amp;"_"&amp;M$3,データシート2!$A:$SI,MATCH($G$2&amp;"_"&amp;$C29,データシート2!$A$1:$SI$1,0),0)</f>
        <v>4</v>
      </c>
      <c r="N29" s="778">
        <f>VLOOKUP($D$3&amp;"_"&amp;N$3,データシート2!$A:$SI,MATCH($G$2&amp;"_"&amp;$C29,データシート2!$A$1:$SI$1,0),0)</f>
        <v>4</v>
      </c>
      <c r="O29" s="778">
        <f>VLOOKUP($D$3&amp;"_"&amp;O$3,データシート2!$A:$SI,MATCH($G$2&amp;"_"&amp;$C29,データシート2!$A$1:$SI$1,0),0)</f>
        <v>4</v>
      </c>
      <c r="P29" s="778">
        <f>VLOOKUP($D$3&amp;"_"&amp;P$3,データシート2!$A:$SI,MATCH($G$2&amp;"_"&amp;$C29,データシート2!$A$1:$SI$1,0),0)</f>
        <v>4</v>
      </c>
      <c r="Q29" s="779">
        <f>VLOOKUP($D$3&amp;"_"&amp;Q$3,データシート2!$A:$SI,MATCH($G$2&amp;"_"&amp;$C29,データシート2!$A$1:$SI$1,0),0)</f>
        <v>4</v>
      </c>
      <c r="R29" s="947">
        <f>VLOOKUP($D$3&amp;"_"&amp;R$3,データシート2!$A:$SI,MATCH($R$2&amp;"_"&amp;$C29,データシート2!$A$1:$SI$1,0),0)</f>
        <v>22.69</v>
      </c>
      <c r="S29" s="948">
        <f>VLOOKUP($D$3&amp;"_"&amp;S$3,データシート2!$A:$SI,MATCH($R$2&amp;"_"&amp;$C29,データシート2!$A$1:$SI$1,0),0)</f>
        <v>27.998999999999999</v>
      </c>
      <c r="T29" s="948">
        <f>VLOOKUP($D$3&amp;"_"&amp;T$3,データシート2!$A:$SI,MATCH($R$2&amp;"_"&amp;$C29,データシート2!$A$1:$SI$1,0),0)</f>
        <v>29.138999999999999</v>
      </c>
      <c r="U29" s="948">
        <f>VLOOKUP($D$3&amp;"_"&amp;U$3,データシート2!$A:$SI,MATCH($R$2&amp;"_"&amp;$C29,データシート2!$A$1:$SI$1,0),0)</f>
        <v>26.081</v>
      </c>
      <c r="V29" s="948">
        <f>VLOOKUP($D$3&amp;"_"&amp;V$3,データシート2!$A:$SI,MATCH($R$2&amp;"_"&amp;$C29,データシート2!$A$1:$SI$1,0),0)</f>
        <v>26.826000000000001</v>
      </c>
      <c r="W29" s="948">
        <f>VLOOKUP($D$3&amp;"_"&amp;W$3,データシート2!$A:$SI,MATCH($R$2&amp;"_"&amp;$C29,データシート2!$A$1:$SI$1,0),0)</f>
        <v>28.210999999999999</v>
      </c>
      <c r="X29" s="948">
        <f>VLOOKUP($D$3&amp;"_"&amp;X$3,データシート2!$A:$SI,MATCH($R$2&amp;"_"&amp;$C29,データシート2!$A$1:$SI$1,0),0)</f>
        <v>28.114000000000001</v>
      </c>
      <c r="Y29" s="948">
        <f>VLOOKUP($D$3&amp;"_"&amp;Y$3,データシート2!$A:$SI,MATCH($R$2&amp;"_"&amp;$C29,データシート2!$A$1:$SI$1,0),0)</f>
        <v>28.170999999999999</v>
      </c>
      <c r="Z29" s="948">
        <f>VLOOKUP($D$3&amp;"_"&amp;Z$3,データシート2!$A:$SI,MATCH($R$2&amp;"_"&amp;$C29,データシート2!$A$1:$SI$1,0),0)</f>
        <v>26.977</v>
      </c>
      <c r="AA29" s="948">
        <f>VLOOKUP($D$3&amp;"_"&amp;AA$3,データシート2!$A:$SI,MATCH($R$2&amp;"_"&amp;$C29,データシート2!$A$1:$SI$1,0),0)</f>
        <v>24.771000000000001</v>
      </c>
      <c r="AB29" s="949">
        <f>VLOOKUP($D$3&amp;"_"&amp;AB$3,データシート2!$A:$SI,MATCH($R$2&amp;"_"&amp;$C29,データシート2!$A$1:$SI$1,0),0)</f>
        <v>26.225999999999999</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1</v>
      </c>
      <c r="H31" s="777">
        <f>VLOOKUP($D$3&amp;"_"&amp;H$3,データシート2!$A:$SI,MATCH($G$2&amp;"_"&amp;$C31,データシート2!$A$1:$SI$1,0),0)</f>
        <v>1</v>
      </c>
      <c r="I31" s="777">
        <f>VLOOKUP($D$3&amp;"_"&amp;I$3,データシート2!$A:$SI,MATCH($G$2&amp;"_"&amp;$C31,データシート2!$A$1:$SI$1,0),0)</f>
        <v>0</v>
      </c>
      <c r="J31" s="777">
        <f>VLOOKUP($D$3&amp;"_"&amp;J$3,データシート2!$A:$SI,MATCH($G$2&amp;"_"&amp;$C31,データシート2!$A$1:$SI$1,0),0)</f>
        <v>1</v>
      </c>
      <c r="K31" s="778">
        <f>VLOOKUP($D$3&amp;"_"&amp;K$3,データシート2!$A:$SI,MATCH($G$2&amp;"_"&amp;$C31,データシート2!$A$1:$SI$1,0),0)</f>
        <v>1</v>
      </c>
      <c r="L31" s="778">
        <f>VLOOKUP($D$3&amp;"_"&amp;L$3,データシート2!$A:$SI,MATCH($G$2&amp;"_"&amp;$C31,データシート2!$A$1:$SI$1,0),0)</f>
        <v>1</v>
      </c>
      <c r="M31" s="778">
        <f>VLOOKUP($D$3&amp;"_"&amp;M$3,データシート2!$A:$SI,MATCH($G$2&amp;"_"&amp;$C31,データシート2!$A$1:$SI$1,0),0)</f>
        <v>1</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1</v>
      </c>
      <c r="Q31" s="779">
        <f>VLOOKUP($D$3&amp;"_"&amp;Q$3,データシート2!$A:$SI,MATCH($G$2&amp;"_"&amp;$C31,データシート2!$A$1:$SI$1,0),0)</f>
        <v>1</v>
      </c>
      <c r="R31" s="947">
        <f>VLOOKUP($D$3&amp;"_"&amp;R$3,データシート2!$A:$SI,MATCH($R$2&amp;"_"&amp;$C31,データシート2!$A$1:$SI$1,0),0)</f>
        <v>4.87</v>
      </c>
      <c r="S31" s="948">
        <f>VLOOKUP($D$3&amp;"_"&amp;S$3,データシート2!$A:$SI,MATCH($R$2&amp;"_"&amp;$C31,データシート2!$A$1:$SI$1,0),0)</f>
        <v>4.7329999999999997</v>
      </c>
      <c r="T31" s="948">
        <f>VLOOKUP($D$3&amp;"_"&amp;T$3,データシート2!$A:$SI,MATCH($R$2&amp;"_"&amp;$C31,データシート2!$A$1:$SI$1,0),0)</f>
        <v>0</v>
      </c>
      <c r="U31" s="948">
        <f>VLOOKUP($D$3&amp;"_"&amp;U$3,データシート2!$A:$SI,MATCH($R$2&amp;"_"&amp;$C31,データシート2!$A$1:$SI$1,0),0)</f>
        <v>5.2969999999999997</v>
      </c>
      <c r="V31" s="948">
        <f>VLOOKUP($D$3&amp;"_"&amp;V$3,データシート2!$A:$SI,MATCH($R$2&amp;"_"&amp;$C31,データシート2!$A$1:$SI$1,0),0)</f>
        <v>5.2590000000000003</v>
      </c>
      <c r="W31" s="948">
        <f>VLOOKUP($D$3&amp;"_"&amp;W$3,データシート2!$A:$SI,MATCH($R$2&amp;"_"&amp;$C31,データシート2!$A$1:$SI$1,0),0)</f>
        <v>5.8920000000000003</v>
      </c>
      <c r="X31" s="948">
        <f>VLOOKUP($D$3&amp;"_"&amp;X$3,データシート2!$A:$SI,MATCH($R$2&amp;"_"&amp;$C31,データシート2!$A$1:$SI$1,0),0)</f>
        <v>6.9459999999999997</v>
      </c>
      <c r="Y31" s="948">
        <f>VLOOKUP($D$3&amp;"_"&amp;Y$3,データシート2!$A:$SI,MATCH($R$2&amp;"_"&amp;$C31,データシート2!$A$1:$SI$1,0),0)</f>
        <v>6.57</v>
      </c>
      <c r="Z31" s="948">
        <f>VLOOKUP($D$3&amp;"_"&amp;Z$3,データシート2!$A:$SI,MATCH($R$2&amp;"_"&amp;$C31,データシート2!$A$1:$SI$1,0),0)</f>
        <v>6.5730000000000004</v>
      </c>
      <c r="AA31" s="948">
        <f>VLOOKUP($D$3&amp;"_"&amp;AA$3,データシート2!$A:$SI,MATCH($R$2&amp;"_"&amp;$C31,データシート2!$A$1:$SI$1,0),0)</f>
        <v>5.952</v>
      </c>
      <c r="AB31" s="949">
        <f>VLOOKUP($D$3&amp;"_"&amp;AB$3,データシート2!$A:$SI,MATCH($R$2&amp;"_"&amp;$C31,データシート2!$A$1:$SI$1,0),0)</f>
        <v>5.8849999999999998</v>
      </c>
    </row>
    <row r="32" spans="2:29" s="756" customFormat="1" ht="16.5" customHeight="1">
      <c r="B32" s="748"/>
      <c r="C32" s="773">
        <v>14</v>
      </c>
      <c r="D32" s="774" t="s">
        <v>545</v>
      </c>
      <c r="E32" s="773"/>
      <c r="F32" s="775"/>
      <c r="G32" s="776">
        <f>VLOOKUP($D$3&amp;"_"&amp;G$3,データシート2!$A:$SI,MATCH($G$2&amp;"_"&amp;$C32,データシート2!$A$1:$SI$1,0),0)</f>
        <v>18</v>
      </c>
      <c r="H32" s="777">
        <f>VLOOKUP($D$3&amp;"_"&amp;H$3,データシート2!$A:$SI,MATCH($G$2&amp;"_"&amp;$C32,データシート2!$A$1:$SI$1,0),0)</f>
        <v>18</v>
      </c>
      <c r="I32" s="777">
        <f>VLOOKUP($D$3&amp;"_"&amp;I$3,データシート2!$A:$SI,MATCH($G$2&amp;"_"&amp;$C32,データシート2!$A$1:$SI$1,0),0)</f>
        <v>19</v>
      </c>
      <c r="J32" s="777">
        <f>VLOOKUP($D$3&amp;"_"&amp;J$3,データシート2!$A:$SI,MATCH($G$2&amp;"_"&amp;$C32,データシート2!$A$1:$SI$1,0),0)</f>
        <v>22</v>
      </c>
      <c r="K32" s="778">
        <f>VLOOKUP($D$3&amp;"_"&amp;K$3,データシート2!$A:$SI,MATCH($G$2&amp;"_"&amp;$C32,データシート2!$A$1:$SI$1,0),0)</f>
        <v>22</v>
      </c>
      <c r="L32" s="778">
        <f>VLOOKUP($D$3&amp;"_"&amp;L$3,データシート2!$A:$SI,MATCH($G$2&amp;"_"&amp;$C32,データシート2!$A$1:$SI$1,0),0)</f>
        <v>21</v>
      </c>
      <c r="M32" s="778">
        <f>VLOOKUP($D$3&amp;"_"&amp;M$3,データシート2!$A:$SI,MATCH($G$2&amp;"_"&amp;$C32,データシート2!$A$1:$SI$1,0),0)</f>
        <v>21</v>
      </c>
      <c r="N32" s="778">
        <f>VLOOKUP($D$3&amp;"_"&amp;N$3,データシート2!$A:$SI,MATCH($G$2&amp;"_"&amp;$C32,データシート2!$A$1:$SI$1,0),0)</f>
        <v>21</v>
      </c>
      <c r="O32" s="778">
        <f>VLOOKUP($D$3&amp;"_"&amp;O$3,データシート2!$A:$SI,MATCH($G$2&amp;"_"&amp;$C32,データシート2!$A$1:$SI$1,0),0)</f>
        <v>21</v>
      </c>
      <c r="P32" s="778">
        <f>VLOOKUP($D$3&amp;"_"&amp;P$3,データシート2!$A:$SI,MATCH($G$2&amp;"_"&amp;$C32,データシート2!$A$1:$SI$1,0),0)</f>
        <v>21</v>
      </c>
      <c r="Q32" s="779">
        <f>VLOOKUP($D$3&amp;"_"&amp;Q$3,データシート2!$A:$SI,MATCH($G$2&amp;"_"&amp;$C32,データシート2!$A$1:$SI$1,0),0)</f>
        <v>22</v>
      </c>
      <c r="R32" s="947">
        <f>VLOOKUP($D$3&amp;"_"&amp;R$3,データシート2!$A:$SI,MATCH($R$2&amp;"_"&amp;$C32,データシート2!$A$1:$SI$1,0),0)</f>
        <v>600.63199999999995</v>
      </c>
      <c r="S32" s="948">
        <f>VLOOKUP($D$3&amp;"_"&amp;S$3,データシート2!$A:$SI,MATCH($R$2&amp;"_"&amp;$C32,データシート2!$A$1:$SI$1,0),0)</f>
        <v>496.15100000000001</v>
      </c>
      <c r="T32" s="948">
        <f>VLOOKUP($D$3&amp;"_"&amp;T$3,データシート2!$A:$SI,MATCH($R$2&amp;"_"&amp;$C32,データシート2!$A$1:$SI$1,0),0)</f>
        <v>643.154</v>
      </c>
      <c r="U32" s="948">
        <f>VLOOKUP($D$3&amp;"_"&amp;U$3,データシート2!$A:$SI,MATCH($R$2&amp;"_"&amp;$C32,データシート2!$A$1:$SI$1,0),0)</f>
        <v>629.78</v>
      </c>
      <c r="V32" s="948">
        <f>VLOOKUP($D$3&amp;"_"&amp;V$3,データシート2!$A:$SI,MATCH($R$2&amp;"_"&amp;$C32,データシート2!$A$1:$SI$1,0),0)</f>
        <v>622.43299999999999</v>
      </c>
      <c r="W32" s="948">
        <f>VLOOKUP($D$3&amp;"_"&amp;W$3,データシート2!$A:$SI,MATCH($R$2&amp;"_"&amp;$C32,データシート2!$A$1:$SI$1,0),0)</f>
        <v>602.07100000000003</v>
      </c>
      <c r="X32" s="948">
        <f>VLOOKUP($D$3&amp;"_"&amp;X$3,データシート2!$A:$SI,MATCH($R$2&amp;"_"&amp;$C32,データシート2!$A$1:$SI$1,0),0)</f>
        <v>612.76400000000001</v>
      </c>
      <c r="Y32" s="948">
        <f>VLOOKUP($D$3&amp;"_"&amp;Y$3,データシート2!$A:$SI,MATCH($R$2&amp;"_"&amp;$C32,データシート2!$A$1:$SI$1,0),0)</f>
        <v>615.41600000000005</v>
      </c>
      <c r="Z32" s="948">
        <f>VLOOKUP($D$3&amp;"_"&amp;Z$3,データシート2!$A:$SI,MATCH($R$2&amp;"_"&amp;$C32,データシート2!$A$1:$SI$1,0),0)</f>
        <v>584.66800000000001</v>
      </c>
      <c r="AA32" s="948">
        <f>VLOOKUP($D$3&amp;"_"&amp;AA$3,データシート2!$A:$SI,MATCH($R$2&amp;"_"&amp;$C32,データシート2!$A$1:$SI$1,0),0)</f>
        <v>562.54</v>
      </c>
      <c r="AB32" s="949">
        <f>VLOOKUP($D$3&amp;"_"&amp;AB$3,データシート2!$A:$SI,MATCH($R$2&amp;"_"&amp;$C32,データシート2!$A$1:$SI$1,0),0)</f>
        <v>600.83199999999999</v>
      </c>
    </row>
    <row r="33" spans="2:29" s="756" customFormat="1" ht="16.5" customHeight="1">
      <c r="B33" s="748"/>
      <c r="C33" s="773">
        <v>15</v>
      </c>
      <c r="D33" s="774" t="s">
        <v>546</v>
      </c>
      <c r="E33" s="773"/>
      <c r="F33" s="775"/>
      <c r="G33" s="776">
        <f>VLOOKUP($D$3&amp;"_"&amp;G$3,データシート2!$A:$SI,MATCH($G$2&amp;"_"&amp;$C33,データシート2!$A$1:$SI$1,0),0)</f>
        <v>46</v>
      </c>
      <c r="H33" s="777">
        <f>VLOOKUP($D$3&amp;"_"&amp;H$3,データシート2!$A:$SI,MATCH($G$2&amp;"_"&amp;$C33,データシート2!$A$1:$SI$1,0),0)</f>
        <v>56</v>
      </c>
      <c r="I33" s="777">
        <f>VLOOKUP($D$3&amp;"_"&amp;I$3,データシート2!$A:$SI,MATCH($G$2&amp;"_"&amp;$C33,データシート2!$A$1:$SI$1,0),0)</f>
        <v>54</v>
      </c>
      <c r="J33" s="777">
        <f>VLOOKUP($D$3&amp;"_"&amp;J$3,データシート2!$A:$SI,MATCH($G$2&amp;"_"&amp;$C33,データシート2!$A$1:$SI$1,0),0)</f>
        <v>52</v>
      </c>
      <c r="K33" s="778">
        <f>VLOOKUP($D$3&amp;"_"&amp;K$3,データシート2!$A:$SI,MATCH($G$2&amp;"_"&amp;$C33,データシート2!$A$1:$SI$1,0),0)</f>
        <v>52</v>
      </c>
      <c r="L33" s="778">
        <f>VLOOKUP($D$3&amp;"_"&amp;L$3,データシート2!$A:$SI,MATCH($G$2&amp;"_"&amp;$C33,データシート2!$A$1:$SI$1,0),0)</f>
        <v>52</v>
      </c>
      <c r="M33" s="778">
        <f>VLOOKUP($D$3&amp;"_"&amp;M$3,データシート2!$A:$SI,MATCH($G$2&amp;"_"&amp;$C33,データシート2!$A$1:$SI$1,0),0)</f>
        <v>50</v>
      </c>
      <c r="N33" s="778">
        <f>VLOOKUP($D$3&amp;"_"&amp;N$3,データシート2!$A:$SI,MATCH($G$2&amp;"_"&amp;$C33,データシート2!$A$1:$SI$1,0),0)</f>
        <v>50</v>
      </c>
      <c r="O33" s="778">
        <f>VLOOKUP($D$3&amp;"_"&amp;O$3,データシート2!$A:$SI,MATCH($G$2&amp;"_"&amp;$C33,データシート2!$A$1:$SI$1,0),0)</f>
        <v>46</v>
      </c>
      <c r="P33" s="778">
        <f>VLOOKUP($D$3&amp;"_"&amp;P$3,データシート2!$A:$SI,MATCH($G$2&amp;"_"&amp;$C33,データシート2!$A$1:$SI$1,0),0)</f>
        <v>45</v>
      </c>
      <c r="Q33" s="779">
        <f>VLOOKUP($D$3&amp;"_"&amp;Q$3,データシート2!$A:$SI,MATCH($G$2&amp;"_"&amp;$C33,データシート2!$A$1:$SI$1,0),0)</f>
        <v>43</v>
      </c>
      <c r="R33" s="947">
        <f>VLOOKUP($D$3&amp;"_"&amp;R$3,データシート2!$A:$SI,MATCH($R$2&amp;"_"&amp;$C33,データシート2!$A$1:$SI$1,0),0)</f>
        <v>332.40699999999998</v>
      </c>
      <c r="S33" s="948">
        <f>VLOOKUP($D$3&amp;"_"&amp;S$3,データシート2!$A:$SI,MATCH($R$2&amp;"_"&amp;$C33,データシート2!$A$1:$SI$1,0),0)</f>
        <v>579.24300000000005</v>
      </c>
      <c r="T33" s="948">
        <f>VLOOKUP($D$3&amp;"_"&amp;T$3,データシート2!$A:$SI,MATCH($R$2&amp;"_"&amp;$C33,データシート2!$A$1:$SI$1,0),0)</f>
        <v>602.41499999999996</v>
      </c>
      <c r="U33" s="948">
        <f>VLOOKUP($D$3&amp;"_"&amp;U$3,データシート2!$A:$SI,MATCH($R$2&amp;"_"&amp;$C33,データシート2!$A$1:$SI$1,0),0)</f>
        <v>559.31500000000005</v>
      </c>
      <c r="V33" s="948">
        <f>VLOOKUP($D$3&amp;"_"&amp;V$3,データシート2!$A:$SI,MATCH($R$2&amp;"_"&amp;$C33,データシート2!$A$1:$SI$1,0),0)</f>
        <v>541.42399999999998</v>
      </c>
      <c r="W33" s="948">
        <f>VLOOKUP($D$3&amp;"_"&amp;W$3,データシート2!$A:$SI,MATCH($R$2&amp;"_"&amp;$C33,データシート2!$A$1:$SI$1,0),0)</f>
        <v>531.43299999999999</v>
      </c>
      <c r="X33" s="948">
        <f>VLOOKUP($D$3&amp;"_"&amp;X$3,データシート2!$A:$SI,MATCH($R$2&amp;"_"&amp;$C33,データシート2!$A$1:$SI$1,0),0)</f>
        <v>522.66499999999996</v>
      </c>
      <c r="Y33" s="948">
        <f>VLOOKUP($D$3&amp;"_"&amp;Y$3,データシート2!$A:$SI,MATCH($R$2&amp;"_"&amp;$C33,データシート2!$A$1:$SI$1,0),0)</f>
        <v>516.173</v>
      </c>
      <c r="Z33" s="948">
        <f>VLOOKUP($D$3&amp;"_"&amp;Z$3,データシート2!$A:$SI,MATCH($R$2&amp;"_"&amp;$C33,データシート2!$A$1:$SI$1,0),0)</f>
        <v>456.31</v>
      </c>
      <c r="AA33" s="948">
        <f>VLOOKUP($D$3&amp;"_"&amp;AA$3,データシート2!$A:$SI,MATCH($R$2&amp;"_"&amp;$C33,データシート2!$A$1:$SI$1,0),0)</f>
        <v>413.6</v>
      </c>
      <c r="AB33" s="949">
        <f>VLOOKUP($D$3&amp;"_"&amp;AB$3,データシート2!$A:$SI,MATCH($R$2&amp;"_"&amp;$C33,データシート2!$A$1:$SI$1,0),0)</f>
        <v>380.09399999999999</v>
      </c>
    </row>
    <row r="34" spans="2:29" s="756" customFormat="1" ht="16.5" customHeight="1">
      <c r="B34" s="748"/>
      <c r="C34" s="780">
        <v>16</v>
      </c>
      <c r="D34" s="781" t="s">
        <v>547</v>
      </c>
      <c r="E34" s="773"/>
      <c r="F34" s="775"/>
      <c r="G34" s="776">
        <f>VLOOKUP($D$3&amp;"_"&amp;G$3,データシート2!$A:$SI,MATCH($G$2&amp;"_"&amp;$C34,データシート2!$A$1:$SI$1,0),0)</f>
        <v>35</v>
      </c>
      <c r="H34" s="777">
        <f>VLOOKUP($D$3&amp;"_"&amp;H$3,データシート2!$A:$SI,MATCH($G$2&amp;"_"&amp;$C34,データシート2!$A$1:$SI$1,0),0)</f>
        <v>40</v>
      </c>
      <c r="I34" s="777">
        <f>VLOOKUP($D$3&amp;"_"&amp;I$3,データシート2!$A:$SI,MATCH($G$2&amp;"_"&amp;$C34,データシート2!$A$1:$SI$1,0),0)</f>
        <v>43</v>
      </c>
      <c r="J34" s="777">
        <f>VLOOKUP($D$3&amp;"_"&amp;J$3,データシート2!$A:$SI,MATCH($G$2&amp;"_"&amp;$C34,データシート2!$A$1:$SI$1,0),0)</f>
        <v>42</v>
      </c>
      <c r="K34" s="778">
        <f>VLOOKUP($D$3&amp;"_"&amp;K$3,データシート2!$A:$SI,MATCH($G$2&amp;"_"&amp;$C34,データシート2!$A$1:$SI$1,0),0)</f>
        <v>42</v>
      </c>
      <c r="L34" s="778">
        <f>VLOOKUP($D$3&amp;"_"&amp;L$3,データシート2!$A:$SI,MATCH($G$2&amp;"_"&amp;$C34,データシート2!$A$1:$SI$1,0),0)</f>
        <v>42</v>
      </c>
      <c r="M34" s="778">
        <f>VLOOKUP($D$3&amp;"_"&amp;M$3,データシート2!$A:$SI,MATCH($G$2&amp;"_"&amp;$C34,データシート2!$A$1:$SI$1,0),0)</f>
        <v>42</v>
      </c>
      <c r="N34" s="778">
        <f>VLOOKUP($D$3&amp;"_"&amp;N$3,データシート2!$A:$SI,MATCH($G$2&amp;"_"&amp;$C34,データシート2!$A$1:$SI$1,0),0)</f>
        <v>45</v>
      </c>
      <c r="O34" s="778">
        <f>VLOOKUP($D$3&amp;"_"&amp;O$3,データシート2!$A:$SI,MATCH($G$2&amp;"_"&amp;$C34,データシート2!$A$1:$SI$1,0),0)</f>
        <v>46</v>
      </c>
      <c r="P34" s="778">
        <f>VLOOKUP($D$3&amp;"_"&amp;P$3,データシート2!$A:$SI,MATCH($G$2&amp;"_"&amp;$C34,データシート2!$A$1:$SI$1,0),0)</f>
        <v>45</v>
      </c>
      <c r="Q34" s="779">
        <f>VLOOKUP($D$3&amp;"_"&amp;Q$3,データシート2!$A:$SI,MATCH($G$2&amp;"_"&amp;$C34,データシート2!$A$1:$SI$1,0),0)</f>
        <v>46</v>
      </c>
      <c r="R34" s="947">
        <f>VLOOKUP($D$3&amp;"_"&amp;R$3,データシート2!$A:$SI,MATCH($R$2&amp;"_"&amp;$C34,データシート2!$A$1:$SI$1,0),0)</f>
        <v>250.38200000000001</v>
      </c>
      <c r="S34" s="948">
        <f>VLOOKUP($D$3&amp;"_"&amp;S$3,データシート2!$A:$SI,MATCH($R$2&amp;"_"&amp;$C34,データシート2!$A$1:$SI$1,0),0)</f>
        <v>312.41199999999998</v>
      </c>
      <c r="T34" s="948">
        <f>VLOOKUP($D$3&amp;"_"&amp;T$3,データシート2!$A:$SI,MATCH($R$2&amp;"_"&amp;$C34,データシート2!$A$1:$SI$1,0),0)</f>
        <v>343.577</v>
      </c>
      <c r="U34" s="948">
        <f>VLOOKUP($D$3&amp;"_"&amp;U$3,データシート2!$A:$SI,MATCH($R$2&amp;"_"&amp;$C34,データシート2!$A$1:$SI$1,0),0)</f>
        <v>338.274</v>
      </c>
      <c r="V34" s="948">
        <f>VLOOKUP($D$3&amp;"_"&amp;V$3,データシート2!$A:$SI,MATCH($R$2&amp;"_"&amp;$C34,データシート2!$A$1:$SI$1,0),0)</f>
        <v>328.78300000000002</v>
      </c>
      <c r="W34" s="948">
        <f>VLOOKUP($D$3&amp;"_"&amp;W$3,データシート2!$A:$SI,MATCH($R$2&amp;"_"&amp;$C34,データシート2!$A$1:$SI$1,0),0)</f>
        <v>335.24</v>
      </c>
      <c r="X34" s="948">
        <f>VLOOKUP($D$3&amp;"_"&amp;X$3,データシート2!$A:$SI,MATCH($R$2&amp;"_"&amp;$C34,データシート2!$A$1:$SI$1,0),0)</f>
        <v>332.49799999999999</v>
      </c>
      <c r="Y34" s="948">
        <f>VLOOKUP($D$3&amp;"_"&amp;Y$3,データシート2!$A:$SI,MATCH($R$2&amp;"_"&amp;$C34,データシート2!$A$1:$SI$1,0),0)</f>
        <v>366.05099999999999</v>
      </c>
      <c r="Z34" s="948">
        <f>VLOOKUP($D$3&amp;"_"&amp;Z$3,データシート2!$A:$SI,MATCH($R$2&amp;"_"&amp;$C34,データシート2!$A$1:$SI$1,0),0)</f>
        <v>346.24400000000003</v>
      </c>
      <c r="AA34" s="948">
        <f>VLOOKUP($D$3&amp;"_"&amp;AA$3,データシート2!$A:$SI,MATCH($R$2&amp;"_"&amp;$C34,データシート2!$A$1:$SI$1,0),0)</f>
        <v>294.92700000000002</v>
      </c>
      <c r="AB34" s="949">
        <f>VLOOKUP($D$3&amp;"_"&amp;AB$3,データシート2!$A:$SI,MATCH($R$2&amp;"_"&amp;$C34,データシート2!$A$1:$SI$1,0),0)</f>
        <v>315.315</v>
      </c>
    </row>
    <row r="35" spans="2:29" s="756" customFormat="1" ht="16.5" customHeight="1">
      <c r="B35" s="782"/>
      <c r="C35" s="780">
        <v>17</v>
      </c>
      <c r="D35" s="783" t="s">
        <v>548</v>
      </c>
      <c r="E35" s="784"/>
      <c r="F35" s="775"/>
      <c r="G35" s="776">
        <f>VLOOKUP($D$3&amp;"_"&amp;G$3,データシート2!$A:$SI,MATCH($G$2&amp;"_"&amp;$C35,データシート2!$A$1:$SI$1,0),0)</f>
        <v>12</v>
      </c>
      <c r="H35" s="777">
        <f>VLOOKUP($D$3&amp;"_"&amp;H$3,データシート2!$A:$SI,MATCH($G$2&amp;"_"&amp;$C35,データシート2!$A$1:$SI$1,0),0)</f>
        <v>12</v>
      </c>
      <c r="I35" s="777">
        <f>VLOOKUP($D$3&amp;"_"&amp;I$3,データシート2!$A:$SI,MATCH($G$2&amp;"_"&amp;$C35,データシート2!$A$1:$SI$1,0),0)</f>
        <v>10</v>
      </c>
      <c r="J35" s="777">
        <f>VLOOKUP($D$3&amp;"_"&amp;J$3,データシート2!$A:$SI,MATCH($G$2&amp;"_"&amp;$C35,データシート2!$A$1:$SI$1,0),0)</f>
        <v>11</v>
      </c>
      <c r="K35" s="778">
        <f>VLOOKUP($D$3&amp;"_"&amp;K$3,データシート2!$A:$SI,MATCH($G$2&amp;"_"&amp;$C35,データシート2!$A$1:$SI$1,0),0)</f>
        <v>12</v>
      </c>
      <c r="L35" s="778">
        <f>VLOOKUP($D$3&amp;"_"&amp;L$3,データシート2!$A:$SI,MATCH($G$2&amp;"_"&amp;$C35,データシート2!$A$1:$SI$1,0),0)</f>
        <v>12</v>
      </c>
      <c r="M35" s="778">
        <f>VLOOKUP($D$3&amp;"_"&amp;M$3,データシート2!$A:$SI,MATCH($G$2&amp;"_"&amp;$C35,データシート2!$A$1:$SI$1,0),0)</f>
        <v>13</v>
      </c>
      <c r="N35" s="778">
        <f>VLOOKUP($D$3&amp;"_"&amp;N$3,データシート2!$A:$SI,MATCH($G$2&amp;"_"&amp;$C35,データシート2!$A$1:$SI$1,0),0)</f>
        <v>9</v>
      </c>
      <c r="O35" s="778">
        <f>VLOOKUP($D$3&amp;"_"&amp;O$3,データシート2!$A:$SI,MATCH($G$2&amp;"_"&amp;$C35,データシート2!$A$1:$SI$1,0),0)</f>
        <v>9</v>
      </c>
      <c r="P35" s="778">
        <f>VLOOKUP($D$3&amp;"_"&amp;P$3,データシート2!$A:$SI,MATCH($G$2&amp;"_"&amp;$C35,データシート2!$A$1:$SI$1,0),0)</f>
        <v>8</v>
      </c>
      <c r="Q35" s="779">
        <f>VLOOKUP($D$3&amp;"_"&amp;Q$3,データシート2!$A:$SI,MATCH($G$2&amp;"_"&amp;$C35,データシート2!$A$1:$SI$1,0),0)</f>
        <v>9</v>
      </c>
      <c r="R35" s="947">
        <f>VLOOKUP($D$3&amp;"_"&amp;R$3,データシート2!$A:$SI,MATCH($R$2&amp;"_"&amp;$C35,データシート2!$A$1:$SI$1,0),0)</f>
        <v>50.128</v>
      </c>
      <c r="S35" s="948">
        <f>VLOOKUP($D$3&amp;"_"&amp;S$3,データシート2!$A:$SI,MATCH($R$2&amp;"_"&amp;$C35,データシート2!$A$1:$SI$1,0),0)</f>
        <v>52.692</v>
      </c>
      <c r="T35" s="948">
        <f>VLOOKUP($D$3&amp;"_"&amp;T$3,データシート2!$A:$SI,MATCH($R$2&amp;"_"&amp;$C35,データシート2!$A$1:$SI$1,0),0)</f>
        <v>49.610999999999997</v>
      </c>
      <c r="U35" s="948">
        <f>VLOOKUP($D$3&amp;"_"&amp;U$3,データシート2!$A:$SI,MATCH($R$2&amp;"_"&amp;$C35,データシート2!$A$1:$SI$1,0),0)</f>
        <v>53.683</v>
      </c>
      <c r="V35" s="948">
        <f>VLOOKUP($D$3&amp;"_"&amp;V$3,データシート2!$A:$SI,MATCH($R$2&amp;"_"&amp;$C35,データシート2!$A$1:$SI$1,0),0)</f>
        <v>52.866999999999997</v>
      </c>
      <c r="W35" s="948">
        <f>VLOOKUP($D$3&amp;"_"&amp;W$3,データシート2!$A:$SI,MATCH($R$2&amp;"_"&amp;$C35,データシート2!$A$1:$SI$1,0),0)</f>
        <v>48.226999999999997</v>
      </c>
      <c r="X35" s="948">
        <f>VLOOKUP($D$3&amp;"_"&amp;X$3,データシート2!$A:$SI,MATCH($R$2&amp;"_"&amp;$C35,データシート2!$A$1:$SI$1,0),0)</f>
        <v>51.305999999999997</v>
      </c>
      <c r="Y35" s="948">
        <f>VLOOKUP($D$3&amp;"_"&amp;Y$3,データシート2!$A:$SI,MATCH($R$2&amp;"_"&amp;$C35,データシート2!$A$1:$SI$1,0),0)</f>
        <v>41.113</v>
      </c>
      <c r="Z35" s="948">
        <f>VLOOKUP($D$3&amp;"_"&amp;Z$3,データシート2!$A:$SI,MATCH($R$2&amp;"_"&amp;$C35,データシート2!$A$1:$SI$1,0),0)</f>
        <v>41.759</v>
      </c>
      <c r="AA35" s="948">
        <f>VLOOKUP($D$3&amp;"_"&amp;AA$3,データシート2!$A:$SI,MATCH($R$2&amp;"_"&amp;$C35,データシート2!$A$1:$SI$1,0),0)</f>
        <v>33.594000000000001</v>
      </c>
      <c r="AB35" s="949">
        <f>VLOOKUP($D$3&amp;"_"&amp;AB$3,データシート2!$A:$SI,MATCH($R$2&amp;"_"&amp;$C35,データシート2!$A$1:$SI$1,0),0)</f>
        <v>41.015000000000001</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35</v>
      </c>
      <c r="H38" s="777">
        <f>VLOOKUP($D$3&amp;"_"&amp;H$3,データシート2!$A:$SI,MATCH($G$2&amp;"_"&amp;$C38,データシート2!$A$1:$SI$1,0),0)</f>
        <v>35</v>
      </c>
      <c r="I38" s="777">
        <f>VLOOKUP($D$3&amp;"_"&amp;I$3,データシート2!$A:$SI,MATCH($G$2&amp;"_"&amp;$C38,データシート2!$A$1:$SI$1,0),0)</f>
        <v>34</v>
      </c>
      <c r="J38" s="777">
        <f>VLOOKUP($D$3&amp;"_"&amp;J$3,データシート2!$A:$SI,MATCH($G$2&amp;"_"&amp;$C38,データシート2!$A$1:$SI$1,0),0)</f>
        <v>34</v>
      </c>
      <c r="K38" s="778">
        <f>VLOOKUP($D$3&amp;"_"&amp;K$3,データシート2!$A:$SI,MATCH($G$2&amp;"_"&amp;$C38,データシート2!$A$1:$SI$1,0),0)</f>
        <v>33</v>
      </c>
      <c r="L38" s="778">
        <f>VLOOKUP($D$3&amp;"_"&amp;L$3,データシート2!$A:$SI,MATCH($G$2&amp;"_"&amp;$C38,データシート2!$A$1:$SI$1,0),0)</f>
        <v>35</v>
      </c>
      <c r="M38" s="778">
        <f>VLOOKUP($D$3&amp;"_"&amp;M$3,データシート2!$A:$SI,MATCH($G$2&amp;"_"&amp;$C38,データシート2!$A$1:$SI$1,0),0)</f>
        <v>36</v>
      </c>
      <c r="N38" s="778">
        <f>VLOOKUP($D$3&amp;"_"&amp;N$3,データシート2!$A:$SI,MATCH($G$2&amp;"_"&amp;$C38,データシート2!$A$1:$SI$1,0),0)</f>
        <v>33</v>
      </c>
      <c r="O38" s="778">
        <f>VLOOKUP($D$3&amp;"_"&amp;O$3,データシート2!$A:$SI,MATCH($G$2&amp;"_"&amp;$C38,データシート2!$A$1:$SI$1,0),0)</f>
        <v>33</v>
      </c>
      <c r="P38" s="778">
        <f>VLOOKUP($D$3&amp;"_"&amp;P$3,データシート2!$A:$SI,MATCH($G$2&amp;"_"&amp;$C38,データシート2!$A$1:$SI$1,0),0)</f>
        <v>33</v>
      </c>
      <c r="Q38" s="779">
        <f>VLOOKUP($D$3&amp;"_"&amp;Q$3,データシート2!$A:$SI,MATCH($G$2&amp;"_"&amp;$C38,データシート2!$A$1:$SI$1,0),0)</f>
        <v>33</v>
      </c>
      <c r="R38" s="947">
        <f>VLOOKUP($D$3&amp;"_"&amp;R$3,データシート2!$A:$SI,MATCH($R$2&amp;"_"&amp;$C38,データシート2!$A$1:$SI$1,0),0)</f>
        <v>253.726</v>
      </c>
      <c r="S38" s="948">
        <f>VLOOKUP($D$3&amp;"_"&amp;S$3,データシート2!$A:$SI,MATCH($R$2&amp;"_"&amp;$C38,データシート2!$A$1:$SI$1,0),0)</f>
        <v>279.24700000000001</v>
      </c>
      <c r="T38" s="948">
        <f>VLOOKUP($D$3&amp;"_"&amp;T$3,データシート2!$A:$SI,MATCH($R$2&amp;"_"&amp;$C38,データシート2!$A$1:$SI$1,0),0)</f>
        <v>313.46699999999998</v>
      </c>
      <c r="U38" s="948">
        <f>VLOOKUP($D$3&amp;"_"&amp;U$3,データシート2!$A:$SI,MATCH($R$2&amp;"_"&amp;$C38,データシート2!$A$1:$SI$1,0),0)</f>
        <v>290.69099999999997</v>
      </c>
      <c r="V38" s="948">
        <f>VLOOKUP($D$3&amp;"_"&amp;V$3,データシート2!$A:$SI,MATCH($R$2&amp;"_"&amp;$C38,データシート2!$A$1:$SI$1,0),0)</f>
        <v>261.73099999999999</v>
      </c>
      <c r="W38" s="948">
        <f>VLOOKUP($D$3&amp;"_"&amp;W$3,データシート2!$A:$SI,MATCH($R$2&amp;"_"&amp;$C38,データシート2!$A$1:$SI$1,0),0)</f>
        <v>276.30099999999999</v>
      </c>
      <c r="X38" s="948">
        <f>VLOOKUP($D$3&amp;"_"&amp;X$3,データシート2!$A:$SI,MATCH($R$2&amp;"_"&amp;$C38,データシート2!$A$1:$SI$1,0),0)</f>
        <v>275.20600000000002</v>
      </c>
      <c r="Y38" s="948">
        <f>VLOOKUP($D$3&amp;"_"&amp;Y$3,データシート2!$A:$SI,MATCH($R$2&amp;"_"&amp;$C38,データシート2!$A$1:$SI$1,0),0)</f>
        <v>266.32299999999998</v>
      </c>
      <c r="Z38" s="948">
        <f>VLOOKUP($D$3&amp;"_"&amp;Z$3,データシート2!$A:$SI,MATCH($R$2&amp;"_"&amp;$C38,データシート2!$A$1:$SI$1,0),0)</f>
        <v>248.72499999999999</v>
      </c>
      <c r="AA38" s="948">
        <f>VLOOKUP($D$3&amp;"_"&amp;AA$3,データシート2!$A:$SI,MATCH($R$2&amp;"_"&amp;$C38,データシート2!$A$1:$SI$1,0),0)</f>
        <v>229.81100000000001</v>
      </c>
      <c r="AB38" s="949">
        <f>VLOOKUP($D$3&amp;"_"&amp;AB$3,データシート2!$A:$SI,MATCH($R$2&amp;"_"&amp;$C38,データシート2!$A$1:$SI$1,0),0)</f>
        <v>227.36600000000001</v>
      </c>
    </row>
    <row r="39" spans="2:29" s="756" customFormat="1" ht="16.5" customHeight="1">
      <c r="B39" s="748"/>
      <c r="C39" s="773">
        <v>19</v>
      </c>
      <c r="D39" s="774" t="s">
        <v>551</v>
      </c>
      <c r="E39" s="880"/>
      <c r="F39" s="775"/>
      <c r="G39" s="776">
        <f>VLOOKUP($D$3&amp;"_"&amp;G$3,データシート2!$A:$SI,MATCH($G$2&amp;"_"&amp;$C39,データシート2!$A$1:$SI$1,0),0)</f>
        <v>10</v>
      </c>
      <c r="H39" s="777">
        <f>VLOOKUP($D$3&amp;"_"&amp;H$3,データシート2!$A:$SI,MATCH($G$2&amp;"_"&amp;$C39,データシート2!$A$1:$SI$1,0),0)</f>
        <v>9</v>
      </c>
      <c r="I39" s="777">
        <f>VLOOKUP($D$3&amp;"_"&amp;I$3,データシート2!$A:$SI,MATCH($G$2&amp;"_"&amp;$C39,データシート2!$A$1:$SI$1,0),0)</f>
        <v>7</v>
      </c>
      <c r="J39" s="777">
        <f>VLOOKUP($D$3&amp;"_"&amp;J$3,データシート2!$A:$SI,MATCH($G$2&amp;"_"&amp;$C39,データシート2!$A$1:$SI$1,0),0)</f>
        <v>7</v>
      </c>
      <c r="K39" s="778">
        <f>VLOOKUP($D$3&amp;"_"&amp;K$3,データシート2!$A:$SI,MATCH($G$2&amp;"_"&amp;$C39,データシート2!$A$1:$SI$1,0),0)</f>
        <v>6</v>
      </c>
      <c r="L39" s="778">
        <f>VLOOKUP($D$3&amp;"_"&amp;L$3,データシート2!$A:$SI,MATCH($G$2&amp;"_"&amp;$C39,データシート2!$A$1:$SI$1,0),0)</f>
        <v>6</v>
      </c>
      <c r="M39" s="778">
        <f>VLOOKUP($D$3&amp;"_"&amp;M$3,データシート2!$A:$SI,MATCH($G$2&amp;"_"&amp;$C39,データシート2!$A$1:$SI$1,0),0)</f>
        <v>5</v>
      </c>
      <c r="N39" s="778">
        <f>VLOOKUP($D$3&amp;"_"&amp;N$3,データシート2!$A:$SI,MATCH($G$2&amp;"_"&amp;$C39,データシート2!$A$1:$SI$1,0),0)</f>
        <v>4</v>
      </c>
      <c r="O39" s="778">
        <f>VLOOKUP($D$3&amp;"_"&amp;O$3,データシート2!$A:$SI,MATCH($G$2&amp;"_"&amp;$C39,データシート2!$A$1:$SI$1,0),0)</f>
        <v>5</v>
      </c>
      <c r="P39" s="778">
        <f>VLOOKUP($D$3&amp;"_"&amp;P$3,データシート2!$A:$SI,MATCH($G$2&amp;"_"&amp;$C39,データシート2!$A$1:$SI$1,0),0)</f>
        <v>6</v>
      </c>
      <c r="Q39" s="779">
        <f>VLOOKUP($D$3&amp;"_"&amp;Q$3,データシート2!$A:$SI,MATCH($G$2&amp;"_"&amp;$C39,データシート2!$A$1:$SI$1,0),0)</f>
        <v>6</v>
      </c>
      <c r="R39" s="947">
        <f>VLOOKUP($D$3&amp;"_"&amp;R$3,データシート2!$A:$SI,MATCH($R$2&amp;"_"&amp;$C39,データシート2!$A$1:$SI$1,0),0)</f>
        <v>50.720999999999997</v>
      </c>
      <c r="S39" s="948">
        <f>VLOOKUP($D$3&amp;"_"&amp;S$3,データシート2!$A:$SI,MATCH($R$2&amp;"_"&amp;$C39,データシート2!$A$1:$SI$1,0),0)</f>
        <v>45.412999999999997</v>
      </c>
      <c r="T39" s="948">
        <f>VLOOKUP($D$3&amp;"_"&amp;T$3,データシート2!$A:$SI,MATCH($R$2&amp;"_"&amp;$C39,データシート2!$A$1:$SI$1,0),0)</f>
        <v>42.776000000000003</v>
      </c>
      <c r="U39" s="948">
        <f>VLOOKUP($D$3&amp;"_"&amp;U$3,データシート2!$A:$SI,MATCH($R$2&amp;"_"&amp;$C39,データシート2!$A$1:$SI$1,0),0)</f>
        <v>41.067</v>
      </c>
      <c r="V39" s="948">
        <f>VLOOKUP($D$3&amp;"_"&amp;V$3,データシート2!$A:$SI,MATCH($R$2&amp;"_"&amp;$C39,データシート2!$A$1:$SI$1,0),0)</f>
        <v>35.061</v>
      </c>
      <c r="W39" s="948">
        <f>VLOOKUP($D$3&amp;"_"&amp;W$3,データシート2!$A:$SI,MATCH($R$2&amp;"_"&amp;$C39,データシート2!$A$1:$SI$1,0),0)</f>
        <v>31.370999999999999</v>
      </c>
      <c r="X39" s="948">
        <f>VLOOKUP($D$3&amp;"_"&amp;X$3,データシート2!$A:$SI,MATCH($R$2&amp;"_"&amp;$C39,データシート2!$A$1:$SI$1,0),0)</f>
        <v>29.297999999999998</v>
      </c>
      <c r="Y39" s="948">
        <f>VLOOKUP($D$3&amp;"_"&amp;Y$3,データシート2!$A:$SI,MATCH($R$2&amp;"_"&amp;$C39,データシート2!$A$1:$SI$1,0),0)</f>
        <v>22.675000000000001</v>
      </c>
      <c r="Z39" s="948">
        <f>VLOOKUP($D$3&amp;"_"&amp;Z$3,データシート2!$A:$SI,MATCH($R$2&amp;"_"&amp;$C39,データシート2!$A$1:$SI$1,0),0)</f>
        <v>24.233000000000001</v>
      </c>
      <c r="AA39" s="948">
        <f>VLOOKUP($D$3&amp;"_"&amp;AA$3,データシート2!$A:$SI,MATCH($R$2&amp;"_"&amp;$C39,データシート2!$A$1:$SI$1,0),0)</f>
        <v>29.859000000000002</v>
      </c>
      <c r="AB39" s="949">
        <f>VLOOKUP($D$3&amp;"_"&amp;AB$3,データシート2!$A:$SI,MATCH($R$2&amp;"_"&amp;$C39,データシート2!$A$1:$SI$1,0),0)</f>
        <v>31.577000000000002</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16</v>
      </c>
      <c r="H41" s="777">
        <f>VLOOKUP($D$3&amp;"_"&amp;H$3,データシート2!$A:$SI,MATCH($G$2&amp;"_"&amp;$C41,データシート2!$A$1:$SI$1,0),0)</f>
        <v>15</v>
      </c>
      <c r="I41" s="777">
        <f>VLOOKUP($D$3&amp;"_"&amp;I$3,データシート2!$A:$SI,MATCH($G$2&amp;"_"&amp;$C41,データシート2!$A$1:$SI$1,0),0)</f>
        <v>16</v>
      </c>
      <c r="J41" s="777">
        <f>VLOOKUP($D$3&amp;"_"&amp;J$3,データシート2!$A:$SI,MATCH($G$2&amp;"_"&amp;$C41,データシート2!$A$1:$SI$1,0),0)</f>
        <v>17</v>
      </c>
      <c r="K41" s="778">
        <f>VLOOKUP($D$3&amp;"_"&amp;K$3,データシート2!$A:$SI,MATCH($G$2&amp;"_"&amp;$C41,データシート2!$A$1:$SI$1,0),0)</f>
        <v>16</v>
      </c>
      <c r="L41" s="778">
        <f>VLOOKUP($D$3&amp;"_"&amp;L$3,データシート2!$A:$SI,MATCH($G$2&amp;"_"&amp;$C41,データシート2!$A$1:$SI$1,0),0)</f>
        <v>15</v>
      </c>
      <c r="M41" s="778">
        <f>VLOOKUP($D$3&amp;"_"&amp;M$3,データシート2!$A:$SI,MATCH($G$2&amp;"_"&amp;$C41,データシート2!$A$1:$SI$1,0),0)</f>
        <v>15</v>
      </c>
      <c r="N41" s="778">
        <f>VLOOKUP($D$3&amp;"_"&amp;N$3,データシート2!$A:$SI,MATCH($G$2&amp;"_"&amp;$C41,データシート2!$A$1:$SI$1,0),0)</f>
        <v>16</v>
      </c>
      <c r="O41" s="778">
        <f>VLOOKUP($D$3&amp;"_"&amp;O$3,データシート2!$A:$SI,MATCH($G$2&amp;"_"&amp;$C41,データシート2!$A$1:$SI$1,0),0)</f>
        <v>16</v>
      </c>
      <c r="P41" s="778">
        <f>VLOOKUP($D$3&amp;"_"&amp;P$3,データシート2!$A:$SI,MATCH($G$2&amp;"_"&amp;$C41,データシート2!$A$1:$SI$1,0),0)</f>
        <v>16</v>
      </c>
      <c r="Q41" s="779">
        <f>VLOOKUP($D$3&amp;"_"&amp;Q$3,データシート2!$A:$SI,MATCH($G$2&amp;"_"&amp;$C41,データシート2!$A$1:$SI$1,0),0)</f>
        <v>15</v>
      </c>
      <c r="R41" s="947">
        <f>VLOOKUP($D$3&amp;"_"&amp;R$3,データシート2!$A:$SI,MATCH($R$2&amp;"_"&amp;$C41,データシート2!$A$1:$SI$1,0),0)</f>
        <v>4220.6450000000004</v>
      </c>
      <c r="S41" s="948">
        <f>VLOOKUP($D$3&amp;"_"&amp;S$3,データシート2!$A:$SI,MATCH($R$2&amp;"_"&amp;$C41,データシート2!$A$1:$SI$1,0),0)</f>
        <v>4063.41</v>
      </c>
      <c r="T41" s="948">
        <f>VLOOKUP($D$3&amp;"_"&amp;T$3,データシート2!$A:$SI,MATCH($R$2&amp;"_"&amp;$C41,データシート2!$A$1:$SI$1,0),0)</f>
        <v>4306.9030000000002</v>
      </c>
      <c r="U41" s="948">
        <f>VLOOKUP($D$3&amp;"_"&amp;U$3,データシート2!$A:$SI,MATCH($R$2&amp;"_"&amp;$C41,データシート2!$A$1:$SI$1,0),0)</f>
        <v>4293.6049999999996</v>
      </c>
      <c r="V41" s="948">
        <f>VLOOKUP($D$3&amp;"_"&amp;V$3,データシート2!$A:$SI,MATCH($R$2&amp;"_"&amp;$C41,データシート2!$A$1:$SI$1,0),0)</f>
        <v>3937.433</v>
      </c>
      <c r="W41" s="948">
        <f>VLOOKUP($D$3&amp;"_"&amp;W$3,データシート2!$A:$SI,MATCH($R$2&amp;"_"&amp;$C41,データシート2!$A$1:$SI$1,0),0)</f>
        <v>3989.8809999999999</v>
      </c>
      <c r="X41" s="948">
        <f>VLOOKUP($D$3&amp;"_"&amp;X$3,データシート2!$A:$SI,MATCH($R$2&amp;"_"&amp;$C41,データシート2!$A$1:$SI$1,0),0)</f>
        <v>4006.7080000000001</v>
      </c>
      <c r="Y41" s="948">
        <f>VLOOKUP($D$3&amp;"_"&amp;Y$3,データシート2!$A:$SI,MATCH($R$2&amp;"_"&amp;$C41,データシート2!$A$1:$SI$1,0),0)</f>
        <v>3947.2550000000001</v>
      </c>
      <c r="Z41" s="948">
        <f>VLOOKUP($D$3&amp;"_"&amp;Z$3,データシート2!$A:$SI,MATCH($R$2&amp;"_"&amp;$C41,データシート2!$A$1:$SI$1,0),0)</f>
        <v>3739.0929999999998</v>
      </c>
      <c r="AA41" s="948">
        <f>VLOOKUP($D$3&amp;"_"&amp;AA$3,データシート2!$A:$SI,MATCH($R$2&amp;"_"&amp;$C41,データシート2!$A$1:$SI$1,0),0)</f>
        <v>3833.3139999999999</v>
      </c>
      <c r="AB41" s="949">
        <f>VLOOKUP($D$3&amp;"_"&amp;AB$3,データシート2!$A:$SI,MATCH($R$2&amp;"_"&amp;$C41,データシート2!$A$1:$SI$1,0),0)</f>
        <v>3731.9110000000001</v>
      </c>
    </row>
    <row r="42" spans="2:29" s="756" customFormat="1" ht="16.5" customHeight="1">
      <c r="B42" s="748"/>
      <c r="C42" s="773">
        <v>22</v>
      </c>
      <c r="D42" s="774" t="s">
        <v>554</v>
      </c>
      <c r="E42" s="773"/>
      <c r="F42" s="775"/>
      <c r="G42" s="776">
        <f>VLOOKUP($D$3&amp;"_"&amp;G$3,データシート2!$A:$SI,MATCH($G$2&amp;"_"&amp;$C42,データシート2!$A$1:$SI$1,0),0)</f>
        <v>15</v>
      </c>
      <c r="H42" s="777">
        <f>VLOOKUP($D$3&amp;"_"&amp;H$3,データシート2!$A:$SI,MATCH($G$2&amp;"_"&amp;$C42,データシート2!$A$1:$SI$1,0),0)</f>
        <v>15</v>
      </c>
      <c r="I42" s="777">
        <f>VLOOKUP($D$3&amp;"_"&amp;I$3,データシート2!$A:$SI,MATCH($G$2&amp;"_"&amp;$C42,データシート2!$A$1:$SI$1,0),0)</f>
        <v>14</v>
      </c>
      <c r="J42" s="777">
        <f>VLOOKUP($D$3&amp;"_"&amp;J$3,データシート2!$A:$SI,MATCH($G$2&amp;"_"&amp;$C42,データシート2!$A$1:$SI$1,0),0)</f>
        <v>14</v>
      </c>
      <c r="K42" s="778">
        <f>VLOOKUP($D$3&amp;"_"&amp;K$3,データシート2!$A:$SI,MATCH($G$2&amp;"_"&amp;$C42,データシート2!$A$1:$SI$1,0),0)</f>
        <v>14</v>
      </c>
      <c r="L42" s="778">
        <f>VLOOKUP($D$3&amp;"_"&amp;L$3,データシート2!$A:$SI,MATCH($G$2&amp;"_"&amp;$C42,データシート2!$A$1:$SI$1,0),0)</f>
        <v>14</v>
      </c>
      <c r="M42" s="778">
        <f>VLOOKUP($D$3&amp;"_"&amp;M$3,データシート2!$A:$SI,MATCH($G$2&amp;"_"&amp;$C42,データシート2!$A$1:$SI$1,0),0)</f>
        <v>14</v>
      </c>
      <c r="N42" s="778">
        <f>VLOOKUP($D$3&amp;"_"&amp;N$3,データシート2!$A:$SI,MATCH($G$2&amp;"_"&amp;$C42,データシート2!$A$1:$SI$1,0),0)</f>
        <v>14</v>
      </c>
      <c r="O42" s="778">
        <f>VLOOKUP($D$3&amp;"_"&amp;O$3,データシート2!$A:$SI,MATCH($G$2&amp;"_"&amp;$C42,データシート2!$A$1:$SI$1,0),0)</f>
        <v>15</v>
      </c>
      <c r="P42" s="778">
        <f>VLOOKUP($D$3&amp;"_"&amp;P$3,データシート2!$A:$SI,MATCH($G$2&amp;"_"&amp;$C42,データシート2!$A$1:$SI$1,0),0)</f>
        <v>15</v>
      </c>
      <c r="Q42" s="779">
        <f>VLOOKUP($D$3&amp;"_"&amp;Q$3,データシート2!$A:$SI,MATCH($G$2&amp;"_"&amp;$C42,データシート2!$A$1:$SI$1,0),0)</f>
        <v>17</v>
      </c>
      <c r="R42" s="947">
        <f>VLOOKUP($D$3&amp;"_"&amp;R$3,データシート2!$A:$SI,MATCH($R$2&amp;"_"&amp;$C42,データシート2!$A$1:$SI$1,0),0)</f>
        <v>433.05700000000002</v>
      </c>
      <c r="S42" s="948">
        <f>VLOOKUP($D$3&amp;"_"&amp;S$3,データシート2!$A:$SI,MATCH($R$2&amp;"_"&amp;$C42,データシート2!$A$1:$SI$1,0),0)</f>
        <v>496.60300000000001</v>
      </c>
      <c r="T42" s="948">
        <f>VLOOKUP($D$3&amp;"_"&amp;T$3,データシート2!$A:$SI,MATCH($R$2&amp;"_"&amp;$C42,データシート2!$A$1:$SI$1,0),0)</f>
        <v>569.85599999999999</v>
      </c>
      <c r="U42" s="948">
        <f>VLOOKUP($D$3&amp;"_"&amp;U$3,データシート2!$A:$SI,MATCH($R$2&amp;"_"&amp;$C42,データシート2!$A$1:$SI$1,0),0)</f>
        <v>559.26900000000001</v>
      </c>
      <c r="V42" s="948">
        <f>VLOOKUP($D$3&amp;"_"&amp;V$3,データシート2!$A:$SI,MATCH($R$2&amp;"_"&amp;$C42,データシート2!$A$1:$SI$1,0),0)</f>
        <v>530.48299999999995</v>
      </c>
      <c r="W42" s="948">
        <f>VLOOKUP($D$3&amp;"_"&amp;W$3,データシート2!$A:$SI,MATCH($R$2&amp;"_"&amp;$C42,データシート2!$A$1:$SI$1,0),0)</f>
        <v>510.93400000000003</v>
      </c>
      <c r="X42" s="948">
        <f>VLOOKUP($D$3&amp;"_"&amp;X$3,データシート2!$A:$SI,MATCH($R$2&amp;"_"&amp;$C42,データシート2!$A$1:$SI$1,0),0)</f>
        <v>503.54</v>
      </c>
      <c r="Y42" s="948">
        <f>VLOOKUP($D$3&amp;"_"&amp;Y$3,データシート2!$A:$SI,MATCH($R$2&amp;"_"&amp;$C42,データシート2!$A$1:$SI$1,0),0)</f>
        <v>497.495</v>
      </c>
      <c r="Z42" s="948">
        <f>VLOOKUP($D$3&amp;"_"&amp;Z$3,データシート2!$A:$SI,MATCH($R$2&amp;"_"&amp;$C42,データシート2!$A$1:$SI$1,0),0)</f>
        <v>469.62099999999998</v>
      </c>
      <c r="AA42" s="948">
        <f>VLOOKUP($D$3&amp;"_"&amp;AA$3,データシート2!$A:$SI,MATCH($R$2&amp;"_"&amp;$C42,データシート2!$A$1:$SI$1,0),0)</f>
        <v>435.44499999999999</v>
      </c>
      <c r="AB42" s="949">
        <f>VLOOKUP($D$3&amp;"_"&amp;AB$3,データシート2!$A:$SI,MATCH($R$2&amp;"_"&amp;$C42,データシート2!$A$1:$SI$1,0),0)</f>
        <v>465.91300000000001</v>
      </c>
    </row>
    <row r="43" spans="2:29" s="756" customFormat="1" ht="16.5" customHeight="1">
      <c r="B43" s="748"/>
      <c r="C43" s="773">
        <v>23</v>
      </c>
      <c r="D43" s="774" t="s">
        <v>555</v>
      </c>
      <c r="E43" s="773"/>
      <c r="F43" s="775"/>
      <c r="G43" s="776">
        <f>VLOOKUP($D$3&amp;"_"&amp;G$3,データシート2!$A:$SI,MATCH($G$2&amp;"_"&amp;$C43,データシート2!$A$1:$SI$1,0),0)</f>
        <v>17</v>
      </c>
      <c r="H43" s="777">
        <f>VLOOKUP($D$3&amp;"_"&amp;H$3,データシート2!$A:$SI,MATCH($G$2&amp;"_"&amp;$C43,データシート2!$A$1:$SI$1,0),0)</f>
        <v>17</v>
      </c>
      <c r="I43" s="777">
        <f>VLOOKUP($D$3&amp;"_"&amp;I$3,データシート2!$A:$SI,MATCH($G$2&amp;"_"&amp;$C43,データシート2!$A$1:$SI$1,0),0)</f>
        <v>16</v>
      </c>
      <c r="J43" s="777">
        <f>VLOOKUP($D$3&amp;"_"&amp;J$3,データシート2!$A:$SI,MATCH($G$2&amp;"_"&amp;$C43,データシート2!$A$1:$SI$1,0),0)</f>
        <v>16</v>
      </c>
      <c r="K43" s="778">
        <f>VLOOKUP($D$3&amp;"_"&amp;K$3,データシート2!$A:$SI,MATCH($G$2&amp;"_"&amp;$C43,データシート2!$A$1:$SI$1,0),0)</f>
        <v>17</v>
      </c>
      <c r="L43" s="778">
        <f>VLOOKUP($D$3&amp;"_"&amp;L$3,データシート2!$A:$SI,MATCH($G$2&amp;"_"&amp;$C43,データシート2!$A$1:$SI$1,0),0)</f>
        <v>18</v>
      </c>
      <c r="M43" s="778">
        <f>VLOOKUP($D$3&amp;"_"&amp;M$3,データシート2!$A:$SI,MATCH($G$2&amp;"_"&amp;$C43,データシート2!$A$1:$SI$1,0),0)</f>
        <v>17</v>
      </c>
      <c r="N43" s="778">
        <f>VLOOKUP($D$3&amp;"_"&amp;N$3,データシート2!$A:$SI,MATCH($G$2&amp;"_"&amp;$C43,データシート2!$A$1:$SI$1,0),0)</f>
        <v>18</v>
      </c>
      <c r="O43" s="778">
        <f>VLOOKUP($D$3&amp;"_"&amp;O$3,データシート2!$A:$SI,MATCH($G$2&amp;"_"&amp;$C43,データシート2!$A$1:$SI$1,0),0)</f>
        <v>19</v>
      </c>
      <c r="P43" s="778">
        <f>VLOOKUP($D$3&amp;"_"&amp;P$3,データシート2!$A:$SI,MATCH($G$2&amp;"_"&amp;$C43,データシート2!$A$1:$SI$1,0),0)</f>
        <v>18</v>
      </c>
      <c r="Q43" s="779">
        <f>VLOOKUP($D$3&amp;"_"&amp;Q$3,データシート2!$A:$SI,MATCH($G$2&amp;"_"&amp;$C43,データシート2!$A$1:$SI$1,0),0)</f>
        <v>19</v>
      </c>
      <c r="R43" s="947">
        <f>VLOOKUP($D$3&amp;"_"&amp;R$3,データシート2!$A:$SI,MATCH($R$2&amp;"_"&amp;$C43,データシート2!$A$1:$SI$1,0),0)</f>
        <v>336.67899999999997</v>
      </c>
      <c r="S43" s="948">
        <f>VLOOKUP($D$3&amp;"_"&amp;S$3,データシート2!$A:$SI,MATCH($R$2&amp;"_"&amp;$C43,データシート2!$A$1:$SI$1,0),0)</f>
        <v>370.25200000000001</v>
      </c>
      <c r="T43" s="948">
        <f>VLOOKUP($D$3&amp;"_"&amp;T$3,データシート2!$A:$SI,MATCH($R$2&amp;"_"&amp;$C43,データシート2!$A$1:$SI$1,0),0)</f>
        <v>394.62900000000002</v>
      </c>
      <c r="U43" s="948">
        <f>VLOOKUP($D$3&amp;"_"&amp;U$3,データシート2!$A:$SI,MATCH($R$2&amp;"_"&amp;$C43,データシート2!$A$1:$SI$1,0),0)</f>
        <v>399.8784</v>
      </c>
      <c r="V43" s="948">
        <f>VLOOKUP($D$3&amp;"_"&amp;V$3,データシート2!$A:$SI,MATCH($R$2&amp;"_"&amp;$C43,データシート2!$A$1:$SI$1,0),0)</f>
        <v>366.57799999999997</v>
      </c>
      <c r="W43" s="948">
        <f>VLOOKUP($D$3&amp;"_"&amp;W$3,データシート2!$A:$SI,MATCH($R$2&amp;"_"&amp;$C43,データシート2!$A$1:$SI$1,0),0)</f>
        <v>369.71429999999998</v>
      </c>
      <c r="X43" s="948">
        <f>VLOOKUP($D$3&amp;"_"&amp;X$3,データシート2!$A:$SI,MATCH($R$2&amp;"_"&amp;$C43,データシート2!$A$1:$SI$1,0),0)</f>
        <v>328.86399999999998</v>
      </c>
      <c r="Y43" s="948">
        <f>VLOOKUP($D$3&amp;"_"&amp;Y$3,データシート2!$A:$SI,MATCH($R$2&amp;"_"&amp;$C43,データシート2!$A$1:$SI$1,0),0)</f>
        <v>352.40699999999998</v>
      </c>
      <c r="Z43" s="948">
        <f>VLOOKUP($D$3&amp;"_"&amp;Z$3,データシート2!$A:$SI,MATCH($R$2&amp;"_"&amp;$C43,データシート2!$A$1:$SI$1,0),0)</f>
        <v>322.13900000000001</v>
      </c>
      <c r="AA43" s="948">
        <f>VLOOKUP($D$3&amp;"_"&amp;AA$3,データシート2!$A:$SI,MATCH($R$2&amp;"_"&amp;$C43,データシート2!$A$1:$SI$1,0),0)</f>
        <v>243.62</v>
      </c>
      <c r="AB43" s="949">
        <f>VLOOKUP($D$3&amp;"_"&amp;AB$3,データシート2!$A:$SI,MATCH($R$2&amp;"_"&amp;$C43,データシート2!$A$1:$SI$1,0),0)</f>
        <v>253.13200000000001</v>
      </c>
    </row>
    <row r="44" spans="2:29" s="756" customFormat="1" ht="16.5" customHeight="1">
      <c r="B44" s="748"/>
      <c r="C44" s="773">
        <v>24</v>
      </c>
      <c r="D44" s="774" t="s">
        <v>556</v>
      </c>
      <c r="E44" s="773"/>
      <c r="F44" s="775"/>
      <c r="G44" s="776">
        <f>VLOOKUP($D$3&amp;"_"&amp;G$3,データシート2!$A:$SI,MATCH($G$2&amp;"_"&amp;$C44,データシート2!$A$1:$SI$1,0),0)</f>
        <v>13</v>
      </c>
      <c r="H44" s="777">
        <f>VLOOKUP($D$3&amp;"_"&amp;H$3,データシート2!$A:$SI,MATCH($G$2&amp;"_"&amp;$C44,データシート2!$A$1:$SI$1,0),0)</f>
        <v>14</v>
      </c>
      <c r="I44" s="777">
        <f>VLOOKUP($D$3&amp;"_"&amp;I$3,データシート2!$A:$SI,MATCH($G$2&amp;"_"&amp;$C44,データシート2!$A$1:$SI$1,0),0)</f>
        <v>14</v>
      </c>
      <c r="J44" s="777">
        <f>VLOOKUP($D$3&amp;"_"&amp;J$3,データシート2!$A:$SI,MATCH($G$2&amp;"_"&amp;$C44,データシート2!$A$1:$SI$1,0),0)</f>
        <v>14</v>
      </c>
      <c r="K44" s="778">
        <f>VLOOKUP($D$3&amp;"_"&amp;K$3,データシート2!$A:$SI,MATCH($G$2&amp;"_"&amp;$C44,データシート2!$A$1:$SI$1,0),0)</f>
        <v>14</v>
      </c>
      <c r="L44" s="778">
        <f>VLOOKUP($D$3&amp;"_"&amp;L$3,データシート2!$A:$SI,MATCH($G$2&amp;"_"&amp;$C44,データシート2!$A$1:$SI$1,0),0)</f>
        <v>14</v>
      </c>
      <c r="M44" s="778">
        <f>VLOOKUP($D$3&amp;"_"&amp;M$3,データシート2!$A:$SI,MATCH($G$2&amp;"_"&amp;$C44,データシート2!$A$1:$SI$1,0),0)</f>
        <v>14</v>
      </c>
      <c r="N44" s="778">
        <f>VLOOKUP($D$3&amp;"_"&amp;N$3,データシート2!$A:$SI,MATCH($G$2&amp;"_"&amp;$C44,データシート2!$A$1:$SI$1,0),0)</f>
        <v>14</v>
      </c>
      <c r="O44" s="778">
        <f>VLOOKUP($D$3&amp;"_"&amp;O$3,データシート2!$A:$SI,MATCH($G$2&amp;"_"&amp;$C44,データシート2!$A$1:$SI$1,0),0)</f>
        <v>15</v>
      </c>
      <c r="P44" s="778">
        <f>VLOOKUP($D$3&amp;"_"&amp;P$3,データシート2!$A:$SI,MATCH($G$2&amp;"_"&amp;$C44,データシート2!$A$1:$SI$1,0),0)</f>
        <v>14</v>
      </c>
      <c r="Q44" s="779">
        <f>VLOOKUP($D$3&amp;"_"&amp;Q$3,データシート2!$A:$SI,MATCH($G$2&amp;"_"&amp;$C44,データシート2!$A$1:$SI$1,0),0)</f>
        <v>13</v>
      </c>
      <c r="R44" s="947">
        <f>VLOOKUP($D$3&amp;"_"&amp;R$3,データシート2!$A:$SI,MATCH($R$2&amp;"_"&amp;$C44,データシート2!$A$1:$SI$1,0),0)</f>
        <v>124.164</v>
      </c>
      <c r="S44" s="948">
        <f>VLOOKUP($D$3&amp;"_"&amp;S$3,データシート2!$A:$SI,MATCH($R$2&amp;"_"&amp;$C44,データシート2!$A$1:$SI$1,0),0)</f>
        <v>139.262</v>
      </c>
      <c r="T44" s="948">
        <f>VLOOKUP($D$3&amp;"_"&amp;T$3,データシート2!$A:$SI,MATCH($R$2&amp;"_"&amp;$C44,データシート2!$A$1:$SI$1,0),0)</f>
        <v>153.434</v>
      </c>
      <c r="U44" s="948">
        <f>VLOOKUP($D$3&amp;"_"&amp;U$3,データシート2!$A:$SI,MATCH($R$2&amp;"_"&amp;$C44,データシート2!$A$1:$SI$1,0),0)</f>
        <v>143.36699999999999</v>
      </c>
      <c r="V44" s="948">
        <f>VLOOKUP($D$3&amp;"_"&amp;V$3,データシート2!$A:$SI,MATCH($R$2&amp;"_"&amp;$C44,データシート2!$A$1:$SI$1,0),0)</f>
        <v>131.637</v>
      </c>
      <c r="W44" s="948">
        <f>VLOOKUP($D$3&amp;"_"&amp;W$3,データシート2!$A:$SI,MATCH($R$2&amp;"_"&amp;$C44,データシート2!$A$1:$SI$1,0),0)</f>
        <v>137.733</v>
      </c>
      <c r="X44" s="948">
        <f>VLOOKUP($D$3&amp;"_"&amp;X$3,データシート2!$A:$SI,MATCH($R$2&amp;"_"&amp;$C44,データシート2!$A$1:$SI$1,0),0)</f>
        <v>132.81899999999999</v>
      </c>
      <c r="Y44" s="948">
        <f>VLOOKUP($D$3&amp;"_"&amp;Y$3,データシート2!$A:$SI,MATCH($R$2&amp;"_"&amp;$C44,データシート2!$A$1:$SI$1,0),0)</f>
        <v>129.733</v>
      </c>
      <c r="Z44" s="948">
        <f>VLOOKUP($D$3&amp;"_"&amp;Z$3,データシート2!$A:$SI,MATCH($R$2&amp;"_"&amp;$C44,データシート2!$A$1:$SI$1,0),0)</f>
        <v>127.422</v>
      </c>
      <c r="AA44" s="948">
        <f>VLOOKUP($D$3&amp;"_"&amp;AA$3,データシート2!$A:$SI,MATCH($R$2&amp;"_"&amp;$C44,データシート2!$A$1:$SI$1,0),0)</f>
        <v>108.371</v>
      </c>
      <c r="AB44" s="949">
        <f>VLOOKUP($D$3&amp;"_"&amp;AB$3,データシート2!$A:$SI,MATCH($R$2&amp;"_"&amp;$C44,データシート2!$A$1:$SI$1,0),0)</f>
        <v>107.916</v>
      </c>
    </row>
    <row r="45" spans="2:29" s="756" customFormat="1" ht="16.5" customHeight="1">
      <c r="B45" s="748"/>
      <c r="C45" s="773">
        <v>25</v>
      </c>
      <c r="D45" s="774" t="s">
        <v>557</v>
      </c>
      <c r="E45" s="773"/>
      <c r="F45" s="775"/>
      <c r="G45" s="776">
        <f>VLOOKUP($D$3&amp;"_"&amp;G$3,データシート2!$A:$SI,MATCH($G$2&amp;"_"&amp;$C45,データシート2!$A$1:$SI$1,0),0)</f>
        <v>5</v>
      </c>
      <c r="H45" s="777">
        <f>VLOOKUP($D$3&amp;"_"&amp;H$3,データシート2!$A:$SI,MATCH($G$2&amp;"_"&amp;$C45,データシート2!$A$1:$SI$1,0),0)</f>
        <v>5</v>
      </c>
      <c r="I45" s="777">
        <f>VLOOKUP($D$3&amp;"_"&amp;I$3,データシート2!$A:$SI,MATCH($G$2&amp;"_"&amp;$C45,データシート2!$A$1:$SI$1,0),0)</f>
        <v>4</v>
      </c>
      <c r="J45" s="777">
        <f>VLOOKUP($D$3&amp;"_"&amp;J$3,データシート2!$A:$SI,MATCH($G$2&amp;"_"&amp;$C45,データシート2!$A$1:$SI$1,0),0)</f>
        <v>4</v>
      </c>
      <c r="K45" s="778">
        <f>VLOOKUP($D$3&amp;"_"&amp;K$3,データシート2!$A:$SI,MATCH($G$2&amp;"_"&amp;$C45,データシート2!$A$1:$SI$1,0),0)</f>
        <v>4</v>
      </c>
      <c r="L45" s="778">
        <f>VLOOKUP($D$3&amp;"_"&amp;L$3,データシート2!$A:$SI,MATCH($G$2&amp;"_"&amp;$C45,データシート2!$A$1:$SI$1,0),0)</f>
        <v>5</v>
      </c>
      <c r="M45" s="778">
        <f>VLOOKUP($D$3&amp;"_"&amp;M$3,データシート2!$A:$SI,MATCH($G$2&amp;"_"&amp;$C45,データシート2!$A$1:$SI$1,0),0)</f>
        <v>6</v>
      </c>
      <c r="N45" s="778">
        <f>VLOOKUP($D$3&amp;"_"&amp;N$3,データシート2!$A:$SI,MATCH($G$2&amp;"_"&amp;$C45,データシート2!$A$1:$SI$1,0),0)</f>
        <v>6</v>
      </c>
      <c r="O45" s="778">
        <f>VLOOKUP($D$3&amp;"_"&amp;O$3,データシート2!$A:$SI,MATCH($G$2&amp;"_"&amp;$C45,データシート2!$A$1:$SI$1,0),0)</f>
        <v>7</v>
      </c>
      <c r="P45" s="778">
        <f>VLOOKUP($D$3&amp;"_"&amp;P$3,データシート2!$A:$SI,MATCH($G$2&amp;"_"&amp;$C45,データシート2!$A$1:$SI$1,0),0)</f>
        <v>5</v>
      </c>
      <c r="Q45" s="779">
        <f>VLOOKUP($D$3&amp;"_"&amp;Q$3,データシート2!$A:$SI,MATCH($G$2&amp;"_"&amp;$C45,データシート2!$A$1:$SI$1,0),0)</f>
        <v>4</v>
      </c>
      <c r="R45" s="947">
        <f>VLOOKUP($D$3&amp;"_"&amp;R$3,データシート2!$A:$SI,MATCH($R$2&amp;"_"&amp;$C45,データシート2!$A$1:$SI$1,0),0)</f>
        <v>45.48</v>
      </c>
      <c r="S45" s="948">
        <f>VLOOKUP($D$3&amp;"_"&amp;S$3,データシート2!$A:$SI,MATCH($R$2&amp;"_"&amp;$C45,データシート2!$A$1:$SI$1,0),0)</f>
        <v>53.438000000000002</v>
      </c>
      <c r="T45" s="948">
        <f>VLOOKUP($D$3&amp;"_"&amp;T$3,データシート2!$A:$SI,MATCH($R$2&amp;"_"&amp;$C45,データシート2!$A$1:$SI$1,0),0)</f>
        <v>57.247999999999998</v>
      </c>
      <c r="U45" s="948">
        <f>VLOOKUP($D$3&amp;"_"&amp;U$3,データシート2!$A:$SI,MATCH($R$2&amp;"_"&amp;$C45,データシート2!$A$1:$SI$1,0),0)</f>
        <v>58.786000000000001</v>
      </c>
      <c r="V45" s="948">
        <f>VLOOKUP($D$3&amp;"_"&amp;V$3,データシート2!$A:$SI,MATCH($R$2&amp;"_"&amp;$C45,データシート2!$A$1:$SI$1,0),0)</f>
        <v>58.399000000000001</v>
      </c>
      <c r="W45" s="948">
        <f>VLOOKUP($D$3&amp;"_"&amp;W$3,データシート2!$A:$SI,MATCH($R$2&amp;"_"&amp;$C45,データシート2!$A$1:$SI$1,0),0)</f>
        <v>63.210999999999999</v>
      </c>
      <c r="X45" s="948">
        <f>VLOOKUP($D$3&amp;"_"&amp;X$3,データシート2!$A:$SI,MATCH($R$2&amp;"_"&amp;$C45,データシート2!$A$1:$SI$1,0),0)</f>
        <v>71.373000000000005</v>
      </c>
      <c r="Y45" s="948">
        <f>VLOOKUP($D$3&amp;"_"&amp;Y$3,データシート2!$A:$SI,MATCH($R$2&amp;"_"&amp;$C45,データシート2!$A$1:$SI$1,0),0)</f>
        <v>75.412000000000006</v>
      </c>
      <c r="Z45" s="948">
        <f>VLOOKUP($D$3&amp;"_"&amp;Z$3,データシート2!$A:$SI,MATCH($R$2&amp;"_"&amp;$C45,データシート2!$A$1:$SI$1,0),0)</f>
        <v>68.012</v>
      </c>
      <c r="AA45" s="948">
        <f>VLOOKUP($D$3&amp;"_"&amp;AA$3,データシート2!$A:$SI,MATCH($R$2&amp;"_"&amp;$C45,データシート2!$A$1:$SI$1,0),0)</f>
        <v>58.692</v>
      </c>
      <c r="AB45" s="949">
        <f>VLOOKUP($D$3&amp;"_"&amp;AB$3,データシート2!$A:$SI,MATCH($R$2&amp;"_"&amp;$C45,データシート2!$A$1:$SI$1,0),0)</f>
        <v>64.533000000000001</v>
      </c>
    </row>
    <row r="46" spans="2:29" s="756" customFormat="1" ht="16.5" customHeight="1">
      <c r="B46" s="748"/>
      <c r="C46" s="773">
        <v>26</v>
      </c>
      <c r="D46" s="774" t="s">
        <v>558</v>
      </c>
      <c r="E46" s="773"/>
      <c r="F46" s="775"/>
      <c r="G46" s="776">
        <f>VLOOKUP($D$3&amp;"_"&amp;G$3,データシート2!$A:$SI,MATCH($G$2&amp;"_"&amp;$C46,データシート2!$A$1:$SI$1,0),0)</f>
        <v>5</v>
      </c>
      <c r="H46" s="777">
        <f>VLOOKUP($D$3&amp;"_"&amp;H$3,データシート2!$A:$SI,MATCH($G$2&amp;"_"&amp;$C46,データシート2!$A$1:$SI$1,0),0)</f>
        <v>3</v>
      </c>
      <c r="I46" s="777">
        <f>VLOOKUP($D$3&amp;"_"&amp;I$3,データシート2!$A:$SI,MATCH($G$2&amp;"_"&amp;$C46,データシート2!$A$1:$SI$1,0),0)</f>
        <v>3</v>
      </c>
      <c r="J46" s="777">
        <f>VLOOKUP($D$3&amp;"_"&amp;J$3,データシート2!$A:$SI,MATCH($G$2&amp;"_"&amp;$C46,データシート2!$A$1:$SI$1,0),0)</f>
        <v>3</v>
      </c>
      <c r="K46" s="778">
        <f>VLOOKUP($D$3&amp;"_"&amp;K$3,データシート2!$A:$SI,MATCH($G$2&amp;"_"&amp;$C46,データシート2!$A$1:$SI$1,0),0)</f>
        <v>3</v>
      </c>
      <c r="L46" s="778">
        <f>VLOOKUP($D$3&amp;"_"&amp;L$3,データシート2!$A:$SI,MATCH($G$2&amp;"_"&amp;$C46,データシート2!$A$1:$SI$1,0),0)</f>
        <v>3</v>
      </c>
      <c r="M46" s="778">
        <f>VLOOKUP($D$3&amp;"_"&amp;M$3,データシート2!$A:$SI,MATCH($G$2&amp;"_"&amp;$C46,データシート2!$A$1:$SI$1,0),0)</f>
        <v>3</v>
      </c>
      <c r="N46" s="778">
        <f>VLOOKUP($D$3&amp;"_"&amp;N$3,データシート2!$A:$SI,MATCH($G$2&amp;"_"&amp;$C46,データシート2!$A$1:$SI$1,0),0)</f>
        <v>2</v>
      </c>
      <c r="O46" s="778">
        <f>VLOOKUP($D$3&amp;"_"&amp;O$3,データシート2!$A:$SI,MATCH($G$2&amp;"_"&amp;$C46,データシート2!$A$1:$SI$1,0),0)</f>
        <v>3</v>
      </c>
      <c r="P46" s="778">
        <f>VLOOKUP($D$3&amp;"_"&amp;P$3,データシート2!$A:$SI,MATCH($G$2&amp;"_"&amp;$C46,データシート2!$A$1:$SI$1,0),0)</f>
        <v>3</v>
      </c>
      <c r="Q46" s="779">
        <f>VLOOKUP($D$3&amp;"_"&amp;Q$3,データシート2!$A:$SI,MATCH($G$2&amp;"_"&amp;$C46,データシート2!$A$1:$SI$1,0),0)</f>
        <v>3</v>
      </c>
      <c r="R46" s="947">
        <f>VLOOKUP($D$3&amp;"_"&amp;R$3,データシート2!$A:$SI,MATCH($R$2&amp;"_"&amp;$C46,データシート2!$A$1:$SI$1,0),0)</f>
        <v>40.622999999999998</v>
      </c>
      <c r="S46" s="948">
        <f>VLOOKUP($D$3&amp;"_"&amp;S$3,データシート2!$A:$SI,MATCH($R$2&amp;"_"&amp;$C46,データシート2!$A$1:$SI$1,0),0)</f>
        <v>42.204999999999998</v>
      </c>
      <c r="T46" s="948">
        <f>VLOOKUP($D$3&amp;"_"&amp;T$3,データシート2!$A:$SI,MATCH($R$2&amp;"_"&amp;$C46,データシート2!$A$1:$SI$1,0),0)</f>
        <v>47.567999999999998</v>
      </c>
      <c r="U46" s="948">
        <f>VLOOKUP($D$3&amp;"_"&amp;U$3,データシート2!$A:$SI,MATCH($R$2&amp;"_"&amp;$C46,データシート2!$A$1:$SI$1,0),0)</f>
        <v>48.11</v>
      </c>
      <c r="V46" s="948">
        <f>VLOOKUP($D$3&amp;"_"&amp;V$3,データシート2!$A:$SI,MATCH($R$2&amp;"_"&amp;$C46,データシート2!$A$1:$SI$1,0),0)</f>
        <v>45.44</v>
      </c>
      <c r="W46" s="948">
        <f>VLOOKUP($D$3&amp;"_"&amp;W$3,データシート2!$A:$SI,MATCH($R$2&amp;"_"&amp;$C46,データシート2!$A$1:$SI$1,0),0)</f>
        <v>43.628</v>
      </c>
      <c r="X46" s="948">
        <f>VLOOKUP($D$3&amp;"_"&amp;X$3,データシート2!$A:$SI,MATCH($R$2&amp;"_"&amp;$C46,データシート2!$A$1:$SI$1,0),0)</f>
        <v>39.820999999999998</v>
      </c>
      <c r="Y46" s="948">
        <f>VLOOKUP($D$3&amp;"_"&amp;Y$3,データシート2!$A:$SI,MATCH($R$2&amp;"_"&amp;$C46,データシート2!$A$1:$SI$1,0),0)</f>
        <v>9.4749999999999996</v>
      </c>
      <c r="Z46" s="948">
        <f>VLOOKUP($D$3&amp;"_"&amp;Z$3,データシート2!$A:$SI,MATCH($R$2&amp;"_"&amp;$C46,データシート2!$A$1:$SI$1,0),0)</f>
        <v>36.889000000000003</v>
      </c>
      <c r="AA46" s="948">
        <f>VLOOKUP($D$3&amp;"_"&amp;AA$3,データシート2!$A:$SI,MATCH($R$2&amp;"_"&amp;$C46,データシート2!$A$1:$SI$1,0),0)</f>
        <v>35.098999999999997</v>
      </c>
      <c r="AB46" s="949">
        <f>VLOOKUP($D$3&amp;"_"&amp;AB$3,データシート2!$A:$SI,MATCH($R$2&amp;"_"&amp;$C46,データシート2!$A$1:$SI$1,0),0)</f>
        <v>33.848999999999997</v>
      </c>
    </row>
    <row r="47" spans="2:29" s="756" customFormat="1" ht="16.5" customHeight="1">
      <c r="B47" s="748"/>
      <c r="C47" s="773">
        <v>27</v>
      </c>
      <c r="D47" s="774" t="s">
        <v>559</v>
      </c>
      <c r="E47" s="773"/>
      <c r="F47" s="775"/>
      <c r="G47" s="776">
        <f>VLOOKUP($D$3&amp;"_"&amp;G$3,データシート2!$A:$SI,MATCH($G$2&amp;"_"&amp;$C47,データシート2!$A$1:$SI$1,0),0)</f>
        <v>3</v>
      </c>
      <c r="H47" s="777">
        <f>VLOOKUP($D$3&amp;"_"&amp;H$3,データシート2!$A:$SI,MATCH($G$2&amp;"_"&amp;$C47,データシート2!$A$1:$SI$1,0),0)</f>
        <v>3</v>
      </c>
      <c r="I47" s="777">
        <f>VLOOKUP($D$3&amp;"_"&amp;I$3,データシート2!$A:$SI,MATCH($G$2&amp;"_"&amp;$C47,データシート2!$A$1:$SI$1,0),0)</f>
        <v>3</v>
      </c>
      <c r="J47" s="777">
        <f>VLOOKUP($D$3&amp;"_"&amp;J$3,データシート2!$A:$SI,MATCH($G$2&amp;"_"&amp;$C47,データシート2!$A$1:$SI$1,0),0)</f>
        <v>3</v>
      </c>
      <c r="K47" s="778">
        <f>VLOOKUP($D$3&amp;"_"&amp;K$3,データシート2!$A:$SI,MATCH($G$2&amp;"_"&amp;$C47,データシート2!$A$1:$SI$1,0),0)</f>
        <v>4</v>
      </c>
      <c r="L47" s="778">
        <f>VLOOKUP($D$3&amp;"_"&amp;L$3,データシート2!$A:$SI,MATCH($G$2&amp;"_"&amp;$C47,データシート2!$A$1:$SI$1,0),0)</f>
        <v>4</v>
      </c>
      <c r="M47" s="778">
        <f>VLOOKUP($D$3&amp;"_"&amp;M$3,データシート2!$A:$SI,MATCH($G$2&amp;"_"&amp;$C47,データシート2!$A$1:$SI$1,0),0)</f>
        <v>3</v>
      </c>
      <c r="N47" s="778">
        <f>VLOOKUP($D$3&amp;"_"&amp;N$3,データシート2!$A:$SI,MATCH($G$2&amp;"_"&amp;$C47,データシート2!$A$1:$SI$1,0),0)</f>
        <v>3</v>
      </c>
      <c r="O47" s="778">
        <f>VLOOKUP($D$3&amp;"_"&amp;O$3,データシート2!$A:$SI,MATCH($G$2&amp;"_"&amp;$C47,データシート2!$A$1:$SI$1,0),0)</f>
        <v>4</v>
      </c>
      <c r="P47" s="778">
        <f>VLOOKUP($D$3&amp;"_"&amp;P$3,データシート2!$A:$SI,MATCH($G$2&amp;"_"&amp;$C47,データシート2!$A$1:$SI$1,0),0)</f>
        <v>4</v>
      </c>
      <c r="Q47" s="779">
        <f>VLOOKUP($D$3&amp;"_"&amp;Q$3,データシート2!$A:$SI,MATCH($G$2&amp;"_"&amp;$C47,データシート2!$A$1:$SI$1,0),0)</f>
        <v>3</v>
      </c>
      <c r="R47" s="947">
        <f>VLOOKUP($D$3&amp;"_"&amp;R$3,データシート2!$A:$SI,MATCH($R$2&amp;"_"&amp;$C47,データシート2!$A$1:$SI$1,0),0)</f>
        <v>17.494</v>
      </c>
      <c r="S47" s="948">
        <f>VLOOKUP($D$3&amp;"_"&amp;S$3,データシート2!$A:$SI,MATCH($R$2&amp;"_"&amp;$C47,データシート2!$A$1:$SI$1,0),0)</f>
        <v>16.562999999999999</v>
      </c>
      <c r="T47" s="948">
        <f>VLOOKUP($D$3&amp;"_"&amp;T$3,データシート2!$A:$SI,MATCH($R$2&amp;"_"&amp;$C47,データシート2!$A$1:$SI$1,0),0)</f>
        <v>18.603000000000002</v>
      </c>
      <c r="U47" s="948">
        <f>VLOOKUP($D$3&amp;"_"&amp;U$3,データシート2!$A:$SI,MATCH($R$2&amp;"_"&amp;$C47,データシート2!$A$1:$SI$1,0),0)</f>
        <v>18.806000000000001</v>
      </c>
      <c r="V47" s="948">
        <f>VLOOKUP($D$3&amp;"_"&amp;V$3,データシート2!$A:$SI,MATCH($R$2&amp;"_"&amp;$C47,データシート2!$A$1:$SI$1,0),0)</f>
        <v>20.908999999999999</v>
      </c>
      <c r="W47" s="948">
        <f>VLOOKUP($D$3&amp;"_"&amp;W$3,データシート2!$A:$SI,MATCH($R$2&amp;"_"&amp;$C47,データシート2!$A$1:$SI$1,0),0)</f>
        <v>19.856000000000002</v>
      </c>
      <c r="X47" s="948">
        <f>VLOOKUP($D$3&amp;"_"&amp;X$3,データシート2!$A:$SI,MATCH($R$2&amp;"_"&amp;$C47,データシート2!$A$1:$SI$1,0),0)</f>
        <v>17.925000000000001</v>
      </c>
      <c r="Y47" s="948">
        <f>VLOOKUP($D$3&amp;"_"&amp;Y$3,データシート2!$A:$SI,MATCH($R$2&amp;"_"&amp;$C47,データシート2!$A$1:$SI$1,0),0)</f>
        <v>17.437000000000001</v>
      </c>
      <c r="Z47" s="948">
        <f>VLOOKUP($D$3&amp;"_"&amp;Z$3,データシート2!$A:$SI,MATCH($R$2&amp;"_"&amp;$C47,データシート2!$A$1:$SI$1,0),0)</f>
        <v>19.414999999999999</v>
      </c>
      <c r="AA47" s="948">
        <f>VLOOKUP($D$3&amp;"_"&amp;AA$3,データシート2!$A:$SI,MATCH($R$2&amp;"_"&amp;$C47,データシート2!$A$1:$SI$1,0),0)</f>
        <v>18.114999999999998</v>
      </c>
      <c r="AB47" s="949">
        <f>VLOOKUP($D$3&amp;"_"&amp;AB$3,データシート2!$A:$SI,MATCH($R$2&amp;"_"&amp;$C47,データシート2!$A$1:$SI$1,0),0)</f>
        <v>16.114000000000001</v>
      </c>
    </row>
    <row r="48" spans="2:29" s="756" customFormat="1" ht="16.5" customHeight="1">
      <c r="B48" s="748"/>
      <c r="C48" s="773">
        <v>28</v>
      </c>
      <c r="D48" s="774" t="s">
        <v>560</v>
      </c>
      <c r="E48" s="773"/>
      <c r="F48" s="775"/>
      <c r="G48" s="776">
        <f>VLOOKUP($D$3&amp;"_"&amp;G$3,データシート2!$A:$SI,MATCH($G$2&amp;"_"&amp;$C48,データシート2!$A$1:$SI$1,0),0)</f>
        <v>14</v>
      </c>
      <c r="H48" s="777">
        <f>VLOOKUP($D$3&amp;"_"&amp;H$3,データシート2!$A:$SI,MATCH($G$2&amp;"_"&amp;$C48,データシート2!$A$1:$SI$1,0),0)</f>
        <v>14</v>
      </c>
      <c r="I48" s="777">
        <f>VLOOKUP($D$3&amp;"_"&amp;I$3,データシート2!$A:$SI,MATCH($G$2&amp;"_"&amp;$C48,データシート2!$A$1:$SI$1,0),0)</f>
        <v>13</v>
      </c>
      <c r="J48" s="777">
        <f>VLOOKUP($D$3&amp;"_"&amp;J$3,データシート2!$A:$SI,MATCH($G$2&amp;"_"&amp;$C48,データシート2!$A$1:$SI$1,0),0)</f>
        <v>14</v>
      </c>
      <c r="K48" s="778">
        <f>VLOOKUP($D$3&amp;"_"&amp;K$3,データシート2!$A:$SI,MATCH($G$2&amp;"_"&amp;$C48,データシート2!$A$1:$SI$1,0),0)</f>
        <v>12</v>
      </c>
      <c r="L48" s="778">
        <f>VLOOKUP($D$3&amp;"_"&amp;L$3,データシート2!$A:$SI,MATCH($G$2&amp;"_"&amp;$C48,データシート2!$A$1:$SI$1,0),0)</f>
        <v>12</v>
      </c>
      <c r="M48" s="778">
        <f>VLOOKUP($D$3&amp;"_"&amp;M$3,データシート2!$A:$SI,MATCH($G$2&amp;"_"&amp;$C48,データシート2!$A$1:$SI$1,0),0)</f>
        <v>12</v>
      </c>
      <c r="N48" s="778">
        <f>VLOOKUP($D$3&amp;"_"&amp;N$3,データシート2!$A:$SI,MATCH($G$2&amp;"_"&amp;$C48,データシート2!$A$1:$SI$1,0),0)</f>
        <v>12</v>
      </c>
      <c r="O48" s="778">
        <f>VLOOKUP($D$3&amp;"_"&amp;O$3,データシート2!$A:$SI,MATCH($G$2&amp;"_"&amp;$C48,データシート2!$A$1:$SI$1,0),0)</f>
        <v>12</v>
      </c>
      <c r="P48" s="778">
        <f>VLOOKUP($D$3&amp;"_"&amp;P$3,データシート2!$A:$SI,MATCH($G$2&amp;"_"&amp;$C48,データシート2!$A$1:$SI$1,0),0)</f>
        <v>12</v>
      </c>
      <c r="Q48" s="779">
        <f>VLOOKUP($D$3&amp;"_"&amp;Q$3,データシート2!$A:$SI,MATCH($G$2&amp;"_"&amp;$C48,データシート2!$A$1:$SI$1,0),0)</f>
        <v>11</v>
      </c>
      <c r="R48" s="947">
        <f>VLOOKUP($D$3&amp;"_"&amp;R$3,データシート2!$A:$SI,MATCH($R$2&amp;"_"&amp;$C48,データシート2!$A$1:$SI$1,0),0)</f>
        <v>220.45699999999999</v>
      </c>
      <c r="S48" s="948">
        <f>VLOOKUP($D$3&amp;"_"&amp;S$3,データシート2!$A:$SI,MATCH($R$2&amp;"_"&amp;$C48,データシート2!$A$1:$SI$1,0),0)</f>
        <v>190.85499999999999</v>
      </c>
      <c r="T48" s="948">
        <f>VLOOKUP($D$3&amp;"_"&amp;T$3,データシート2!$A:$SI,MATCH($R$2&amp;"_"&amp;$C48,データシート2!$A$1:$SI$1,0),0)</f>
        <v>200.04300000000001</v>
      </c>
      <c r="U48" s="948">
        <f>VLOOKUP($D$3&amp;"_"&amp;U$3,データシート2!$A:$SI,MATCH($R$2&amp;"_"&amp;$C48,データシート2!$A$1:$SI$1,0),0)</f>
        <v>241.55099999999999</v>
      </c>
      <c r="V48" s="948">
        <f>VLOOKUP($D$3&amp;"_"&amp;V$3,データシート2!$A:$SI,MATCH($R$2&amp;"_"&amp;$C48,データシート2!$A$1:$SI$1,0),0)</f>
        <v>188.71299999999999</v>
      </c>
      <c r="W48" s="948">
        <f>VLOOKUP($D$3&amp;"_"&amp;W$3,データシート2!$A:$SI,MATCH($R$2&amp;"_"&amp;$C48,データシート2!$A$1:$SI$1,0),0)</f>
        <v>187.03899999999999</v>
      </c>
      <c r="X48" s="948">
        <f>VLOOKUP($D$3&amp;"_"&amp;X$3,データシート2!$A:$SI,MATCH($R$2&amp;"_"&amp;$C48,データシート2!$A$1:$SI$1,0),0)</f>
        <v>175.05699999999999</v>
      </c>
      <c r="Y48" s="948">
        <f>VLOOKUP($D$3&amp;"_"&amp;Y$3,データシート2!$A:$SI,MATCH($R$2&amp;"_"&amp;$C48,データシート2!$A$1:$SI$1,0),0)</f>
        <v>172.30699999999999</v>
      </c>
      <c r="Z48" s="948">
        <f>VLOOKUP($D$3&amp;"_"&amp;Z$3,データシート2!$A:$SI,MATCH($R$2&amp;"_"&amp;$C48,データシート2!$A$1:$SI$1,0),0)</f>
        <v>154.327</v>
      </c>
      <c r="AA48" s="948">
        <f>VLOOKUP($D$3&amp;"_"&amp;AA$3,データシート2!$A:$SI,MATCH($R$2&amp;"_"&amp;$C48,データシート2!$A$1:$SI$1,0),0)</f>
        <v>148.066</v>
      </c>
      <c r="AB48" s="949">
        <f>VLOOKUP($D$3&amp;"_"&amp;AB$3,データシート2!$A:$SI,MATCH($R$2&amp;"_"&amp;$C48,データシート2!$A$1:$SI$1,0),0)</f>
        <v>142.66399999999999</v>
      </c>
    </row>
    <row r="49" spans="2:29" s="756" customFormat="1" ht="16.5" customHeight="1">
      <c r="B49" s="748"/>
      <c r="C49" s="773">
        <v>29</v>
      </c>
      <c r="D49" s="774" t="s">
        <v>561</v>
      </c>
      <c r="E49" s="773"/>
      <c r="F49" s="775"/>
      <c r="G49" s="776">
        <f>VLOOKUP($D$3&amp;"_"&amp;G$3,データシート2!$A:$SI,MATCH($G$2&amp;"_"&amp;$C49,データシート2!$A$1:$SI$1,0),0)</f>
        <v>13</v>
      </c>
      <c r="H49" s="777">
        <f>VLOOKUP($D$3&amp;"_"&amp;H$3,データシート2!$A:$SI,MATCH($G$2&amp;"_"&amp;$C49,データシート2!$A$1:$SI$1,0),0)</f>
        <v>13</v>
      </c>
      <c r="I49" s="777">
        <f>VLOOKUP($D$3&amp;"_"&amp;I$3,データシート2!$A:$SI,MATCH($G$2&amp;"_"&amp;$C49,データシート2!$A$1:$SI$1,0),0)</f>
        <v>13</v>
      </c>
      <c r="J49" s="777">
        <f>VLOOKUP($D$3&amp;"_"&amp;J$3,データシート2!$A:$SI,MATCH($G$2&amp;"_"&amp;$C49,データシート2!$A$1:$SI$1,0),0)</f>
        <v>13</v>
      </c>
      <c r="K49" s="778">
        <f>VLOOKUP($D$3&amp;"_"&amp;K$3,データシート2!$A:$SI,MATCH($G$2&amp;"_"&amp;$C49,データシート2!$A$1:$SI$1,0),0)</f>
        <v>12</v>
      </c>
      <c r="L49" s="778">
        <f>VLOOKUP($D$3&amp;"_"&amp;L$3,データシート2!$A:$SI,MATCH($G$2&amp;"_"&amp;$C49,データシート2!$A$1:$SI$1,0),0)</f>
        <v>13</v>
      </c>
      <c r="M49" s="778">
        <f>VLOOKUP($D$3&amp;"_"&amp;M$3,データシート2!$A:$SI,MATCH($G$2&amp;"_"&amp;$C49,データシート2!$A$1:$SI$1,0),0)</f>
        <v>15</v>
      </c>
      <c r="N49" s="778">
        <f>VLOOKUP($D$3&amp;"_"&amp;N$3,データシート2!$A:$SI,MATCH($G$2&amp;"_"&amp;$C49,データシート2!$A$1:$SI$1,0),0)</f>
        <v>14</v>
      </c>
      <c r="O49" s="778">
        <f>VLOOKUP($D$3&amp;"_"&amp;O$3,データシート2!$A:$SI,MATCH($G$2&amp;"_"&amp;$C49,データシート2!$A$1:$SI$1,0),0)</f>
        <v>15</v>
      </c>
      <c r="P49" s="778">
        <f>VLOOKUP($D$3&amp;"_"&amp;P$3,データシート2!$A:$SI,MATCH($G$2&amp;"_"&amp;$C49,データシート2!$A$1:$SI$1,0),0)</f>
        <v>13</v>
      </c>
      <c r="Q49" s="779">
        <f>VLOOKUP($D$3&amp;"_"&amp;Q$3,データシート2!$A:$SI,MATCH($G$2&amp;"_"&amp;$C49,データシート2!$A$1:$SI$1,0),0)</f>
        <v>14</v>
      </c>
      <c r="R49" s="947">
        <f>VLOOKUP($D$3&amp;"_"&amp;R$3,データシート2!$A:$SI,MATCH($R$2&amp;"_"&amp;$C49,データシート2!$A$1:$SI$1,0),0)</f>
        <v>107.396</v>
      </c>
      <c r="S49" s="948">
        <f>VLOOKUP($D$3&amp;"_"&amp;S$3,データシート2!$A:$SI,MATCH($R$2&amp;"_"&amp;$C49,データシート2!$A$1:$SI$1,0),0)</f>
        <v>130.66800000000001</v>
      </c>
      <c r="T49" s="948">
        <f>VLOOKUP($D$3&amp;"_"&amp;T$3,データシート2!$A:$SI,MATCH($R$2&amp;"_"&amp;$C49,データシート2!$A$1:$SI$1,0),0)</f>
        <v>139.48099999999999</v>
      </c>
      <c r="U49" s="948">
        <f>VLOOKUP($D$3&amp;"_"&amp;U$3,データシート2!$A:$SI,MATCH($R$2&amp;"_"&amp;$C49,データシート2!$A$1:$SI$1,0),0)</f>
        <v>149.71799999999999</v>
      </c>
      <c r="V49" s="948">
        <f>VLOOKUP($D$3&amp;"_"&amp;V$3,データシート2!$A:$SI,MATCH($R$2&amp;"_"&amp;$C49,データシート2!$A$1:$SI$1,0),0)</f>
        <v>121.307</v>
      </c>
      <c r="W49" s="948">
        <f>VLOOKUP($D$3&amp;"_"&amp;W$3,データシート2!$A:$SI,MATCH($R$2&amp;"_"&amp;$C49,データシート2!$A$1:$SI$1,0),0)</f>
        <v>146.67400000000001</v>
      </c>
      <c r="X49" s="948">
        <f>VLOOKUP($D$3&amp;"_"&amp;X$3,データシート2!$A:$SI,MATCH($R$2&amp;"_"&amp;$C49,データシート2!$A$1:$SI$1,0),0)</f>
        <v>149.26900000000001</v>
      </c>
      <c r="Y49" s="948">
        <f>VLOOKUP($D$3&amp;"_"&amp;Y$3,データシート2!$A:$SI,MATCH($R$2&amp;"_"&amp;$C49,データシート2!$A$1:$SI$1,0),0)</f>
        <v>138.39599999999999</v>
      </c>
      <c r="Z49" s="948">
        <f>VLOOKUP($D$3&amp;"_"&amp;Z$3,データシート2!$A:$SI,MATCH($R$2&amp;"_"&amp;$C49,データシート2!$A$1:$SI$1,0),0)</f>
        <v>151.851</v>
      </c>
      <c r="AA49" s="948">
        <f>VLOOKUP($D$3&amp;"_"&amp;AA$3,データシート2!$A:$SI,MATCH($R$2&amp;"_"&amp;$C49,データシート2!$A$1:$SI$1,0),0)</f>
        <v>137.27099999999999</v>
      </c>
      <c r="AB49" s="949">
        <f>VLOOKUP($D$3&amp;"_"&amp;AB$3,データシート2!$A:$SI,MATCH($R$2&amp;"_"&amp;$C49,データシート2!$A$1:$SI$1,0),0)</f>
        <v>135.45099999999999</v>
      </c>
    </row>
    <row r="50" spans="2:29" s="756" customFormat="1" ht="16.5" customHeight="1">
      <c r="B50" s="748"/>
      <c r="C50" s="773">
        <v>30</v>
      </c>
      <c r="D50" s="774" t="s">
        <v>562</v>
      </c>
      <c r="E50" s="773"/>
      <c r="F50" s="775"/>
      <c r="G50" s="776">
        <f>VLOOKUP($D$3&amp;"_"&amp;G$3,データシート2!$A:$SI,MATCH($G$2&amp;"_"&amp;$C50,データシート2!$A$1:$SI$1,0),0)</f>
        <v>4</v>
      </c>
      <c r="H50" s="777">
        <f>VLOOKUP($D$3&amp;"_"&amp;H$3,データシート2!$A:$SI,MATCH($G$2&amp;"_"&amp;$C50,データシート2!$A$1:$SI$1,0),0)</f>
        <v>4</v>
      </c>
      <c r="I50" s="777">
        <f>VLOOKUP($D$3&amp;"_"&amp;I$3,データシート2!$A:$SI,MATCH($G$2&amp;"_"&amp;$C50,データシート2!$A$1:$SI$1,0),0)</f>
        <v>4</v>
      </c>
      <c r="J50" s="777">
        <f>VLOOKUP($D$3&amp;"_"&amp;J$3,データシート2!$A:$SI,MATCH($G$2&amp;"_"&amp;$C50,データシート2!$A$1:$SI$1,0),0)</f>
        <v>4</v>
      </c>
      <c r="K50" s="778">
        <f>VLOOKUP($D$3&amp;"_"&amp;K$3,データシート2!$A:$SI,MATCH($G$2&amp;"_"&amp;$C50,データシート2!$A$1:$SI$1,0),0)</f>
        <v>3</v>
      </c>
      <c r="L50" s="778">
        <f>VLOOKUP($D$3&amp;"_"&amp;L$3,データシート2!$A:$SI,MATCH($G$2&amp;"_"&amp;$C50,データシート2!$A$1:$SI$1,0),0)</f>
        <v>3</v>
      </c>
      <c r="M50" s="778">
        <f>VLOOKUP($D$3&amp;"_"&amp;M$3,データシート2!$A:$SI,MATCH($G$2&amp;"_"&amp;$C50,データシート2!$A$1:$SI$1,0),0)</f>
        <v>3</v>
      </c>
      <c r="N50" s="778">
        <f>VLOOKUP($D$3&amp;"_"&amp;N$3,データシート2!$A:$SI,MATCH($G$2&amp;"_"&amp;$C50,データシート2!$A$1:$SI$1,0),0)</f>
        <v>3</v>
      </c>
      <c r="O50" s="778">
        <f>VLOOKUP($D$3&amp;"_"&amp;O$3,データシート2!$A:$SI,MATCH($G$2&amp;"_"&amp;$C50,データシート2!$A$1:$SI$1,0),0)</f>
        <v>3</v>
      </c>
      <c r="P50" s="778">
        <f>VLOOKUP($D$3&amp;"_"&amp;P$3,データシート2!$A:$SI,MATCH($G$2&amp;"_"&amp;$C50,データシート2!$A$1:$SI$1,0),0)</f>
        <v>2</v>
      </c>
      <c r="Q50" s="779">
        <f>VLOOKUP($D$3&amp;"_"&amp;Q$3,データシート2!$A:$SI,MATCH($G$2&amp;"_"&amp;$C50,データシート2!$A$1:$SI$1,0),0)</f>
        <v>2</v>
      </c>
      <c r="R50" s="947">
        <f>VLOOKUP($D$3&amp;"_"&amp;R$3,データシート2!$A:$SI,MATCH($R$2&amp;"_"&amp;$C50,データシート2!$A$1:$SI$1,0),0)</f>
        <v>15.269</v>
      </c>
      <c r="S50" s="948">
        <f>VLOOKUP($D$3&amp;"_"&amp;S$3,データシート2!$A:$SI,MATCH($R$2&amp;"_"&amp;$C50,データシート2!$A$1:$SI$1,0),0)</f>
        <v>16.972000000000001</v>
      </c>
      <c r="T50" s="948">
        <f>VLOOKUP($D$3&amp;"_"&amp;T$3,データシート2!$A:$SI,MATCH($R$2&amp;"_"&amp;$C50,データシート2!$A$1:$SI$1,0),0)</f>
        <v>15.733000000000001</v>
      </c>
      <c r="U50" s="948">
        <f>VLOOKUP($D$3&amp;"_"&amp;U$3,データシート2!$A:$SI,MATCH($R$2&amp;"_"&amp;$C50,データシート2!$A$1:$SI$1,0),0)</f>
        <v>14.837</v>
      </c>
      <c r="V50" s="948">
        <f>VLOOKUP($D$3&amp;"_"&amp;V$3,データシート2!$A:$SI,MATCH($R$2&amp;"_"&amp;$C50,データシート2!$A$1:$SI$1,0),0)</f>
        <v>11.436</v>
      </c>
      <c r="W50" s="948">
        <f>VLOOKUP($D$3&amp;"_"&amp;W$3,データシート2!$A:$SI,MATCH($R$2&amp;"_"&amp;$C50,データシート2!$A$1:$SI$1,0),0)</f>
        <v>13.585000000000001</v>
      </c>
      <c r="X50" s="948">
        <f>VLOOKUP($D$3&amp;"_"&amp;X$3,データシート2!$A:$SI,MATCH($R$2&amp;"_"&amp;$C50,データシート2!$A$1:$SI$1,0),0)</f>
        <v>12.906000000000001</v>
      </c>
      <c r="Y50" s="948">
        <f>VLOOKUP($D$3&amp;"_"&amp;Y$3,データシート2!$A:$SI,MATCH($R$2&amp;"_"&amp;$C50,データシート2!$A$1:$SI$1,0),0)</f>
        <v>12.731999999999999</v>
      </c>
      <c r="Z50" s="948">
        <f>VLOOKUP($D$3&amp;"_"&amp;Z$3,データシート2!$A:$SI,MATCH($R$2&amp;"_"&amp;$C50,データシート2!$A$1:$SI$1,0),0)</f>
        <v>10.567</v>
      </c>
      <c r="AA50" s="948">
        <f>VLOOKUP($D$3&amp;"_"&amp;AA$3,データシート2!$A:$SI,MATCH($R$2&amp;"_"&amp;$C50,データシート2!$A$1:$SI$1,0),0)</f>
        <v>6.992</v>
      </c>
      <c r="AB50" s="949">
        <f>VLOOKUP($D$3&amp;"_"&amp;AB$3,データシート2!$A:$SI,MATCH($R$2&amp;"_"&amp;$C50,データシート2!$A$1:$SI$1,0),0)</f>
        <v>6.77</v>
      </c>
    </row>
    <row r="51" spans="2:29" s="756" customFormat="1" ht="16.5" customHeight="1">
      <c r="B51" s="748"/>
      <c r="C51" s="773">
        <v>31</v>
      </c>
      <c r="D51" s="774" t="s">
        <v>563</v>
      </c>
      <c r="E51" s="773"/>
      <c r="F51" s="775"/>
      <c r="G51" s="776">
        <f>VLOOKUP($D$3&amp;"_"&amp;G$3,データシート2!$A:$SI,MATCH($G$2&amp;"_"&amp;$C51,データシート2!$A$1:$SI$1,0),0)</f>
        <v>38</v>
      </c>
      <c r="H51" s="777">
        <f>VLOOKUP($D$3&amp;"_"&amp;H$3,データシート2!$A:$SI,MATCH($G$2&amp;"_"&amp;$C51,データシート2!$A$1:$SI$1,0),0)</f>
        <v>38</v>
      </c>
      <c r="I51" s="777">
        <f>VLOOKUP($D$3&amp;"_"&amp;I$3,データシート2!$A:$SI,MATCH($G$2&amp;"_"&amp;$C51,データシート2!$A$1:$SI$1,0),0)</f>
        <v>36</v>
      </c>
      <c r="J51" s="777">
        <f>VLOOKUP($D$3&amp;"_"&amp;J$3,データシート2!$A:$SI,MATCH($G$2&amp;"_"&amp;$C51,データシート2!$A$1:$SI$1,0),0)</f>
        <v>44</v>
      </c>
      <c r="K51" s="778">
        <f>VLOOKUP($D$3&amp;"_"&amp;K$3,データシート2!$A:$SI,MATCH($G$2&amp;"_"&amp;$C51,データシート2!$A$1:$SI$1,0),0)</f>
        <v>42</v>
      </c>
      <c r="L51" s="778">
        <f>VLOOKUP($D$3&amp;"_"&amp;L$3,データシート2!$A:$SI,MATCH($G$2&amp;"_"&amp;$C51,データシート2!$A$1:$SI$1,0),0)</f>
        <v>47</v>
      </c>
      <c r="M51" s="778">
        <f>VLOOKUP($D$3&amp;"_"&amp;M$3,データシート2!$A:$SI,MATCH($G$2&amp;"_"&amp;$C51,データシート2!$A$1:$SI$1,0),0)</f>
        <v>43</v>
      </c>
      <c r="N51" s="778">
        <f>VLOOKUP($D$3&amp;"_"&amp;N$3,データシート2!$A:$SI,MATCH($G$2&amp;"_"&amp;$C51,データシート2!$A$1:$SI$1,0),0)</f>
        <v>43</v>
      </c>
      <c r="O51" s="778">
        <f>VLOOKUP($D$3&amp;"_"&amp;O$3,データシート2!$A:$SI,MATCH($G$2&amp;"_"&amp;$C51,データシート2!$A$1:$SI$1,0),0)</f>
        <v>46</v>
      </c>
      <c r="P51" s="778">
        <f>VLOOKUP($D$3&amp;"_"&amp;P$3,データシート2!$A:$SI,MATCH($G$2&amp;"_"&amp;$C51,データシート2!$A$1:$SI$1,0),0)</f>
        <v>46</v>
      </c>
      <c r="Q51" s="779">
        <f>VLOOKUP($D$3&amp;"_"&amp;Q$3,データシート2!$A:$SI,MATCH($G$2&amp;"_"&amp;$C51,データシート2!$A$1:$SI$1,0),0)</f>
        <v>48</v>
      </c>
      <c r="R51" s="947">
        <f>VLOOKUP($D$3&amp;"_"&amp;R$3,データシート2!$A:$SI,MATCH($R$2&amp;"_"&amp;$C51,データシート2!$A$1:$SI$1,0),0)</f>
        <v>439.52800000000002</v>
      </c>
      <c r="S51" s="948">
        <f>VLOOKUP($D$3&amp;"_"&amp;S$3,データシート2!$A:$SI,MATCH($R$2&amp;"_"&amp;$C51,データシート2!$A$1:$SI$1,0),0)</f>
        <v>445.089</v>
      </c>
      <c r="T51" s="948">
        <f>VLOOKUP($D$3&amp;"_"&amp;T$3,データシート2!$A:$SI,MATCH($R$2&amp;"_"&amp;$C51,データシート2!$A$1:$SI$1,0),0)</f>
        <v>456.81799999999998</v>
      </c>
      <c r="U51" s="948">
        <f>VLOOKUP($D$3&amp;"_"&amp;U$3,データシート2!$A:$SI,MATCH($R$2&amp;"_"&amp;$C51,データシート2!$A$1:$SI$1,0),0)</f>
        <v>539.87</v>
      </c>
      <c r="V51" s="948">
        <f>VLOOKUP($D$3&amp;"_"&amp;V$3,データシート2!$A:$SI,MATCH($R$2&amp;"_"&amp;$C51,データシート2!$A$1:$SI$1,0),0)</f>
        <v>490.113</v>
      </c>
      <c r="W51" s="948">
        <f>VLOOKUP($D$3&amp;"_"&amp;W$3,データシート2!$A:$SI,MATCH($R$2&amp;"_"&amp;$C51,データシート2!$A$1:$SI$1,0),0)</f>
        <v>508.07799999999997</v>
      </c>
      <c r="X51" s="948">
        <f>VLOOKUP($D$3&amp;"_"&amp;X$3,データシート2!$A:$SI,MATCH($R$2&amp;"_"&amp;$C51,データシート2!$A$1:$SI$1,0),0)</f>
        <v>506.57900000000001</v>
      </c>
      <c r="Y51" s="948">
        <f>VLOOKUP($D$3&amp;"_"&amp;Y$3,データシート2!$A:$SI,MATCH($R$2&amp;"_"&amp;$C51,データシート2!$A$1:$SI$1,0),0)</f>
        <v>484.78100000000001</v>
      </c>
      <c r="Z51" s="948">
        <f>VLOOKUP($D$3&amp;"_"&amp;Z$3,データシート2!$A:$SI,MATCH($R$2&amp;"_"&amp;$C51,データシート2!$A$1:$SI$1,0),0)</f>
        <v>444.52300000000002</v>
      </c>
      <c r="AA51" s="948">
        <f>VLOOKUP($D$3&amp;"_"&amp;AA$3,データシート2!$A:$SI,MATCH($R$2&amp;"_"&amp;$C51,データシート2!$A$1:$SI$1,0),0)</f>
        <v>383.87400000000002</v>
      </c>
      <c r="AB51" s="949">
        <f>VLOOKUP($D$3&amp;"_"&amp;AB$3,データシート2!$A:$SI,MATCH($R$2&amp;"_"&amp;$C51,データシート2!$A$1:$SI$1,0),0)</f>
        <v>380.88600000000002</v>
      </c>
    </row>
    <row r="52" spans="2:29" s="756" customFormat="1" ht="16.5" customHeight="1">
      <c r="B52" s="757"/>
      <c r="C52" s="758">
        <v>32</v>
      </c>
      <c r="D52" s="759" t="s">
        <v>564</v>
      </c>
      <c r="E52" s="758"/>
      <c r="F52" s="760"/>
      <c r="G52" s="761">
        <f>VLOOKUP($D$3&amp;"_"&amp;G$3,データシート2!$A:$SI,MATCH($G$2&amp;"_"&amp;$C52,データシート2!$A$1:$SI$1,0),0)</f>
        <v>6</v>
      </c>
      <c r="H52" s="762">
        <f>VLOOKUP($D$3&amp;"_"&amp;H$3,データシート2!$A:$SI,MATCH($G$2&amp;"_"&amp;$C52,データシート2!$A$1:$SI$1,0),0)</f>
        <v>6</v>
      </c>
      <c r="I52" s="762">
        <f>VLOOKUP($D$3&amp;"_"&amp;I$3,データシート2!$A:$SI,MATCH($G$2&amp;"_"&amp;$C52,データシート2!$A$1:$SI$1,0),0)</f>
        <v>4</v>
      </c>
      <c r="J52" s="762">
        <f>VLOOKUP($D$3&amp;"_"&amp;J$3,データシート2!$A:$SI,MATCH($G$2&amp;"_"&amp;$C52,データシート2!$A$1:$SI$1,0),0)</f>
        <v>4</v>
      </c>
      <c r="K52" s="763">
        <f>VLOOKUP($D$3&amp;"_"&amp;K$3,データシート2!$A:$SI,MATCH($G$2&amp;"_"&amp;$C52,データシート2!$A$1:$SI$1,0),0)</f>
        <v>5</v>
      </c>
      <c r="L52" s="763">
        <f>VLOOKUP($D$3&amp;"_"&amp;L$3,データシート2!$A:$SI,MATCH($G$2&amp;"_"&amp;$C52,データシート2!$A$1:$SI$1,0),0)</f>
        <v>5</v>
      </c>
      <c r="M52" s="763">
        <f>VLOOKUP($D$3&amp;"_"&amp;M$3,データシート2!$A:$SI,MATCH($G$2&amp;"_"&amp;$C52,データシート2!$A$1:$SI$1,0),0)</f>
        <v>4</v>
      </c>
      <c r="N52" s="763">
        <f>VLOOKUP($D$3&amp;"_"&amp;N$3,データシート2!$A:$SI,MATCH($G$2&amp;"_"&amp;$C52,データシート2!$A$1:$SI$1,0),0)</f>
        <v>4</v>
      </c>
      <c r="O52" s="763">
        <f>VLOOKUP($D$3&amp;"_"&amp;O$3,データシート2!$A:$SI,MATCH($G$2&amp;"_"&amp;$C52,データシート2!$A$1:$SI$1,0),0)</f>
        <v>4</v>
      </c>
      <c r="P52" s="763">
        <f>VLOOKUP($D$3&amp;"_"&amp;P$3,データシート2!$A:$SI,MATCH($G$2&amp;"_"&amp;$C52,データシート2!$A$1:$SI$1,0),0)</f>
        <v>4</v>
      </c>
      <c r="Q52" s="764">
        <f>VLOOKUP($D$3&amp;"_"&amp;Q$3,データシート2!$A:$SI,MATCH($G$2&amp;"_"&amp;$C52,データシート2!$A$1:$SI$1,0),0)</f>
        <v>4</v>
      </c>
      <c r="R52" s="940">
        <f>VLOOKUP($D$3&amp;"_"&amp;R$3,データシート2!$A:$SI,MATCH($R$2&amp;"_"&amp;$C52,データシート2!$A$1:$SI$1,0),0)</f>
        <v>66.486999999999995</v>
      </c>
      <c r="S52" s="941">
        <f>VLOOKUP($D$3&amp;"_"&amp;S$3,データシート2!$A:$SI,MATCH($R$2&amp;"_"&amp;$C52,データシート2!$A$1:$SI$1,0),0)</f>
        <v>56.046999999999997</v>
      </c>
      <c r="T52" s="941">
        <f>VLOOKUP($D$3&amp;"_"&amp;T$3,データシート2!$A:$SI,MATCH($R$2&amp;"_"&amp;$C52,データシート2!$A$1:$SI$1,0),0)</f>
        <v>56.478999999999999</v>
      </c>
      <c r="U52" s="941">
        <f>VLOOKUP($D$3&amp;"_"&amp;U$3,データシート2!$A:$SI,MATCH($R$2&amp;"_"&amp;$C52,データシート2!$A$1:$SI$1,0),0)</f>
        <v>54.115000000000002</v>
      </c>
      <c r="V52" s="941">
        <f>VLOOKUP($D$3&amp;"_"&amp;V$3,データシート2!$A:$SI,MATCH($R$2&amp;"_"&amp;$C52,データシート2!$A$1:$SI$1,0),0)</f>
        <v>60.088999999999999</v>
      </c>
      <c r="W52" s="941">
        <f>VLOOKUP($D$3&amp;"_"&amp;W$3,データシート2!$A:$SI,MATCH($R$2&amp;"_"&amp;$C52,データシート2!$A$1:$SI$1,0),0)</f>
        <v>54.203000000000003</v>
      </c>
      <c r="X52" s="941">
        <f>VLOOKUP($D$3&amp;"_"&amp;X$3,データシート2!$A:$SI,MATCH($R$2&amp;"_"&amp;$C52,データシート2!$A$1:$SI$1,0),0)</f>
        <v>59.392000000000003</v>
      </c>
      <c r="Y52" s="941">
        <f>VLOOKUP($D$3&amp;"_"&amp;Y$3,データシート2!$A:$SI,MATCH($R$2&amp;"_"&amp;$C52,データシート2!$A$1:$SI$1,0),0)</f>
        <v>60.472999999999999</v>
      </c>
      <c r="Z52" s="941">
        <f>VLOOKUP($D$3&amp;"_"&amp;Z$3,データシート2!$A:$SI,MATCH($R$2&amp;"_"&amp;$C52,データシート2!$A$1:$SI$1,0),0)</f>
        <v>56.762</v>
      </c>
      <c r="AA52" s="941">
        <f>VLOOKUP($D$3&amp;"_"&amp;AA$3,データシート2!$A:$SI,MATCH($R$2&amp;"_"&amp;$C52,データシート2!$A$1:$SI$1,0),0)</f>
        <v>53.667000000000002</v>
      </c>
      <c r="AB52" s="942">
        <f>VLOOKUP($D$3&amp;"_"&amp;AB$3,データシート2!$A:$SI,MATCH($R$2&amp;"_"&amp;$C52,データシート2!$A$1:$SI$1,0),0)</f>
        <v>54.886000000000003</v>
      </c>
    </row>
    <row r="53" spans="2:29" s="22" customFormat="1" ht="20.45" customHeight="1">
      <c r="B53" s="740" t="s">
        <v>310</v>
      </c>
      <c r="C53" s="741" t="s">
        <v>565</v>
      </c>
      <c r="D53" s="742"/>
      <c r="E53" s="743"/>
      <c r="F53" s="742"/>
      <c r="G53" s="744">
        <f>VLOOKUP($D$3&amp;"_"&amp;G$3,データシート2!$A:$SI,MATCH($G$2&amp;"_"&amp;$B53,データシート2!$A$1:$SI$1,0),0)</f>
        <v>17</v>
      </c>
      <c r="H53" s="745">
        <f>VLOOKUP($D$3&amp;"_"&amp;H$3,データシート2!$A:$SI,MATCH($G$2&amp;"_"&amp;$B53,データシート2!$A$1:$SI$1,0),0)</f>
        <v>18</v>
      </c>
      <c r="I53" s="745">
        <f>VLOOKUP($D$3&amp;"_"&amp;I$3,データシート2!$A:$SI,MATCH($G$2&amp;"_"&amp;$B53,データシート2!$A$1:$SI$1,0),0)</f>
        <v>19</v>
      </c>
      <c r="J53" s="745">
        <f>VLOOKUP($D$3&amp;"_"&amp;J$3,データシート2!$A:$SI,MATCH($G$2&amp;"_"&amp;$B53,データシート2!$A$1:$SI$1,0),0)</f>
        <v>20</v>
      </c>
      <c r="K53" s="746">
        <f>VLOOKUP($D$3&amp;"_"&amp;K$3,データシート2!$A:$SI,MATCH($G$2&amp;"_"&amp;$B53,データシート2!$A$1:$SI$1,0),0)</f>
        <v>20</v>
      </c>
      <c r="L53" s="746">
        <f>VLOOKUP($D$3&amp;"_"&amp;L$3,データシート2!$A:$SI,MATCH($G$2&amp;"_"&amp;$B53,データシート2!$A$1:$SI$1,0),0)</f>
        <v>21</v>
      </c>
      <c r="M53" s="746">
        <f>VLOOKUP($D$3&amp;"_"&amp;M$3,データシート2!$A:$SI,MATCH($G$2&amp;"_"&amp;$B53,データシート2!$A$1:$SI$1,0),0)</f>
        <v>21</v>
      </c>
      <c r="N53" s="746">
        <f>VLOOKUP($D$3&amp;"_"&amp;N$3,データシート2!$A:$SI,MATCH($G$2&amp;"_"&amp;$B53,データシート2!$A$1:$SI$1,0),0)</f>
        <v>20</v>
      </c>
      <c r="O53" s="746">
        <f>VLOOKUP($D$3&amp;"_"&amp;O$3,データシート2!$A:$SI,MATCH($G$2&amp;"_"&amp;$B53,データシート2!$A$1:$SI$1,0),0)</f>
        <v>20</v>
      </c>
      <c r="P53" s="746">
        <f>VLOOKUP($D$3&amp;"_"&amp;P$3,データシート2!$A:$SI,MATCH($G$2&amp;"_"&amp;$B53,データシート2!$A$1:$SI$1,0),0)</f>
        <v>20</v>
      </c>
      <c r="Q53" s="747">
        <f>VLOOKUP($D$3&amp;"_"&amp;Q$3,データシート2!$A:$SI,MATCH($G$2&amp;"_"&amp;$B53,データシート2!$A$1:$SI$1,0),0)</f>
        <v>21</v>
      </c>
      <c r="R53" s="934">
        <f>VLOOKUP($D$3&amp;"_"&amp;R$3,データシート2!$A:$SI,MATCH($R$2&amp;"_"&amp;$B53,データシート2!$A$1:$SI$1,0),0)</f>
        <v>417.54300000000001</v>
      </c>
      <c r="S53" s="935">
        <f>VLOOKUP($D$3&amp;"_"&amp;S$3,データシート2!$A:$SI,MATCH($R$2&amp;"_"&amp;$B53,データシート2!$A$1:$SI$1,0),0)</f>
        <v>544.14</v>
      </c>
      <c r="T53" s="935">
        <f>VLOOKUP($D$3&amp;"_"&amp;T$3,データシート2!$A:$SI,MATCH($R$2&amp;"_"&amp;$B53,データシート2!$A$1:$SI$1,0),0)</f>
        <v>591.17700000000002</v>
      </c>
      <c r="U53" s="935">
        <f>VLOOKUP($D$3&amp;"_"&amp;U$3,データシート2!$A:$SI,MATCH($R$2&amp;"_"&amp;$B53,データシート2!$A$1:$SI$1,0),0)</f>
        <v>573.52800000000002</v>
      </c>
      <c r="V53" s="935">
        <f>VLOOKUP($D$3&amp;"_"&amp;V$3,データシート2!$A:$SI,MATCH($R$2&amp;"_"&amp;$B53,データシート2!$A$1:$SI$1,0),0)</f>
        <v>556.68299999999999</v>
      </c>
      <c r="W53" s="935">
        <f>VLOOKUP($D$3&amp;"_"&amp;W$3,データシート2!$A:$SI,MATCH($R$2&amp;"_"&amp;$B53,データシート2!$A$1:$SI$1,0),0)</f>
        <v>420.64800000000002</v>
      </c>
      <c r="X53" s="935">
        <f>VLOOKUP($D$3&amp;"_"&amp;X$3,データシート2!$A:$SI,MATCH($R$2&amp;"_"&amp;$B53,データシート2!$A$1:$SI$1,0),0)</f>
        <v>546.47799999999995</v>
      </c>
      <c r="Y53" s="935">
        <f>VLOOKUP($D$3&amp;"_"&amp;Y$3,データシート2!$A:$SI,MATCH($R$2&amp;"_"&amp;$B53,データシート2!$A$1:$SI$1,0),0)</f>
        <v>411.185</v>
      </c>
      <c r="Z53" s="935">
        <f>VLOOKUP($D$3&amp;"_"&amp;Z$3,データシート2!$A:$SI,MATCH($R$2&amp;"_"&amp;$B53,データシート2!$A$1:$SI$1,0),0)</f>
        <v>538.47299999999996</v>
      </c>
      <c r="AA53" s="935">
        <f>VLOOKUP($D$3&amp;"_"&amp;AA$3,データシート2!$A:$SI,MATCH($R$2&amp;"_"&amp;$B53,データシート2!$A$1:$SI$1,0),0)</f>
        <v>483.98200000000003</v>
      </c>
      <c r="AB53" s="936">
        <f>VLOOKUP($D$3&amp;"_"&amp;AB$3,データシート2!$A:$SI,MATCH($R$2&amp;"_"&amp;$B53,データシート2!$A$1:$SI$1,0),0)</f>
        <v>473.23399999999998</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v>
      </c>
      <c r="H54" s="753">
        <f>VLOOKUP($D$3&amp;"_"&amp;H$3,データシート2!$A:$SI,MATCH($G$2&amp;"_"&amp;$C54,データシート2!$A$1:$SI$1,0),0)</f>
        <v>1</v>
      </c>
      <c r="I54" s="753">
        <f>VLOOKUP($D$3&amp;"_"&amp;I$3,データシート2!$A:$SI,MATCH($G$2&amp;"_"&amp;$C54,データシート2!$A$1:$SI$1,0),0)</f>
        <v>1</v>
      </c>
      <c r="J54" s="753">
        <f>VLOOKUP($D$3&amp;"_"&amp;J$3,データシート2!$A:$SI,MATCH($G$2&amp;"_"&amp;$C54,データシート2!$A$1:$SI$1,0),0)</f>
        <v>2</v>
      </c>
      <c r="K54" s="754">
        <f>VLOOKUP($D$3&amp;"_"&amp;K$3,データシート2!$A:$SI,MATCH($G$2&amp;"_"&amp;$C54,データシート2!$A$1:$SI$1,0),0)</f>
        <v>2</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3</v>
      </c>
      <c r="R54" s="943">
        <f>VLOOKUP($D$3&amp;"_"&amp;R$3,データシート2!$A:$SI,MATCH($R$2&amp;"_"&amp;$C54,データシート2!$A$1:$SI$1,0),0)</f>
        <v>3.4319999999999999</v>
      </c>
      <c r="S54" s="938">
        <f>VLOOKUP($D$3&amp;"_"&amp;S$3,データシート2!$A:$SI,MATCH($R$2&amp;"_"&amp;$C54,データシート2!$A$1:$SI$1,0),0)</f>
        <v>3.0019999999999998</v>
      </c>
      <c r="T54" s="938">
        <f>VLOOKUP($D$3&amp;"_"&amp;T$3,データシート2!$A:$SI,MATCH($R$2&amp;"_"&amp;$C54,データシート2!$A$1:$SI$1,0),0)</f>
        <v>3.1190000000000002</v>
      </c>
      <c r="U54" s="938">
        <f>VLOOKUP($D$3&amp;"_"&amp;U$3,データシート2!$A:$SI,MATCH($R$2&amp;"_"&amp;$C54,データシート2!$A$1:$SI$1,0),0)</f>
        <v>7.6609999999999996</v>
      </c>
      <c r="V54" s="938">
        <f>VLOOKUP($D$3&amp;"_"&amp;V$3,データシート2!$A:$SI,MATCH($R$2&amp;"_"&amp;$C54,データシート2!$A$1:$SI$1,0),0)</f>
        <v>9.1549999999999994</v>
      </c>
      <c r="W54" s="938">
        <f>VLOOKUP($D$3&amp;"_"&amp;W$3,データシート2!$A:$SI,MATCH($R$2&amp;"_"&amp;$C54,データシート2!$A$1:$SI$1,0),0)</f>
        <v>16.013000000000002</v>
      </c>
      <c r="X54" s="938">
        <f>VLOOKUP($D$3&amp;"_"&amp;X$3,データシート2!$A:$SI,MATCH($R$2&amp;"_"&amp;$C54,データシート2!$A$1:$SI$1,0),0)</f>
        <v>14.237</v>
      </c>
      <c r="Y54" s="938">
        <f>VLOOKUP($D$3&amp;"_"&amp;Y$3,データシート2!$A:$SI,MATCH($R$2&amp;"_"&amp;$C54,データシート2!$A$1:$SI$1,0),0)</f>
        <v>8.7829999999999995</v>
      </c>
      <c r="Z54" s="938">
        <f>VLOOKUP($D$3&amp;"_"&amp;Z$3,データシート2!$A:$SI,MATCH($R$2&amp;"_"&amp;$C54,データシート2!$A$1:$SI$1,0),0)</f>
        <v>8.8550000000000004</v>
      </c>
      <c r="AA54" s="938">
        <f>VLOOKUP($D$3&amp;"_"&amp;AA$3,データシート2!$A:$SI,MATCH($R$2&amp;"_"&amp;$C54,データシート2!$A$1:$SI$1,0),0)</f>
        <v>8.6630000000000003</v>
      </c>
      <c r="AB54" s="939">
        <f>VLOOKUP($D$3&amp;"_"&amp;AB$3,データシート2!$A:$SI,MATCH($R$2&amp;"_"&amp;$C54,データシート2!$A$1:$SI$1,0),0)</f>
        <v>13.484</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1</v>
      </c>
      <c r="J55" s="985">
        <f>VLOOKUP($D$3&amp;"_"&amp;J$3,データシート2!$A:$SI,MATCH($G$2&amp;"_"&amp;$E55,データシート2!$A$1:$SI$1,0),0)</f>
        <v>1</v>
      </c>
      <c r="K55" s="986">
        <f>VLOOKUP($D$3&amp;"_"&amp;K$3,データシート2!$A:$SI,MATCH($G$2&amp;"_"&amp;$E55,データシート2!$A$1:$SI$1,0),0)</f>
        <v>1</v>
      </c>
      <c r="L55" s="986">
        <f>VLOOKUP($D$3&amp;"_"&amp;L$3,データシート2!$A:$SI,MATCH($G$2&amp;"_"&amp;$E55,データシート2!$A$1:$SI$1,0),0)</f>
        <v>1</v>
      </c>
      <c r="M55" s="986">
        <f>VLOOKUP($D$3&amp;"_"&amp;M$3,データシート2!$A:$SI,MATCH($G$2&amp;"_"&amp;$E55,データシート2!$A$1:$SI$1,0),0)</f>
        <v>1</v>
      </c>
      <c r="N55" s="986">
        <f>VLOOKUP($D$3&amp;"_"&amp;N$3,データシート2!$A:$SI,MATCH($G$2&amp;"_"&amp;$E55,データシート2!$A$1:$SI$1,0),0)</f>
        <v>1</v>
      </c>
      <c r="O55" s="986">
        <f>VLOOKUP($D$3&amp;"_"&amp;O$3,データシート2!$A:$SI,MATCH($G$2&amp;"_"&amp;$E55,データシート2!$A$1:$SI$1,0),0)</f>
        <v>1</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3.4319999999999999</v>
      </c>
      <c r="S55" s="989">
        <f>VLOOKUP($D$3&amp;"_"&amp;S$3,データシート2!$A:$SI,MATCH($R$2&amp;"_"&amp;$E55,データシート2!$A$1:$SI$1,0),0)</f>
        <v>3.0019999999999998</v>
      </c>
      <c r="T55" s="989">
        <f>VLOOKUP($D$3&amp;"_"&amp;T$3,データシート2!$A:$SI,MATCH($R$2&amp;"_"&amp;$E55,データシート2!$A$1:$SI$1,0),0)</f>
        <v>3.1190000000000002</v>
      </c>
      <c r="U55" s="989">
        <f>VLOOKUP($D$3&amp;"_"&amp;U$3,データシート2!$A:$SI,MATCH($R$2&amp;"_"&amp;$E55,データシート2!$A$1:$SI$1,0),0)</f>
        <v>3.1720000000000002</v>
      </c>
      <c r="V55" s="989">
        <f>VLOOKUP($D$3&amp;"_"&amp;V$3,データシート2!$A:$SI,MATCH($R$2&amp;"_"&amp;$E55,データシート2!$A$1:$SI$1,0),0)</f>
        <v>3.3860000000000001</v>
      </c>
      <c r="W55" s="989">
        <f>VLOOKUP($D$3&amp;"_"&amp;W$3,データシート2!$A:$SI,MATCH($R$2&amp;"_"&amp;$E55,データシート2!$A$1:$SI$1,0),0)</f>
        <v>2.915</v>
      </c>
      <c r="X55" s="989">
        <f>VLOOKUP($D$3&amp;"_"&amp;X$3,データシート2!$A:$SI,MATCH($R$2&amp;"_"&amp;$E55,データシート2!$A$1:$SI$1,0),0)</f>
        <v>3.3250000000000002</v>
      </c>
      <c r="Y55" s="989">
        <f>VLOOKUP($D$3&amp;"_"&amp;Y$3,データシート2!$A:$SI,MATCH($R$2&amp;"_"&amp;$E55,データシート2!$A$1:$SI$1,0),0)</f>
        <v>3.2650000000000001</v>
      </c>
      <c r="Z55" s="989">
        <f>VLOOKUP($D$3&amp;"_"&amp;Z$3,データシート2!$A:$SI,MATCH($R$2&amp;"_"&amp;$E55,データシート2!$A$1:$SI$1,0),0)</f>
        <v>3.3849999999999998</v>
      </c>
      <c r="AA55" s="989">
        <f>VLOOKUP($D$3&amp;"_"&amp;AA$3,データシート2!$A:$SI,MATCH($R$2&amp;"_"&amp;$E55,データシート2!$A$1:$SI$1,0),0)</f>
        <v>3.1640000000000001</v>
      </c>
      <c r="AB55" s="990">
        <f>VLOOKUP($D$3&amp;"_"&amp;AB$3,データシート2!$A:$SI,MATCH($R$2&amp;"_"&amp;$E55,データシート2!$A$1:$SI$1,0),0)</f>
        <v>3.2890000000000001</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1</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4.8339999999999996</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1</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1</v>
      </c>
      <c r="P59" s="778">
        <f>VLOOKUP($D$3&amp;"_"&amp;P$3,データシート2!$A:$SI,MATCH($G$2&amp;"_"&amp;$C59,データシート2!$A$1:$SI$1,0),0)</f>
        <v>1</v>
      </c>
      <c r="Q59" s="779">
        <f>VLOOKUP($D$3&amp;"_"&amp;Q$3,データシート2!$A:$SI,MATCH($G$2&amp;"_"&amp;$C59,データシート2!$A$1:$SI$1,0),0)</f>
        <v>1</v>
      </c>
      <c r="R59" s="947">
        <f>VLOOKUP($D$3&amp;"_"&amp;R$3,データシート2!$A:$SI,MATCH($R$2&amp;"_"&amp;$C59,データシート2!$A$1:$SI$1,0),0)</f>
        <v>3.371</v>
      </c>
      <c r="S59" s="948">
        <f>VLOOKUP($D$3&amp;"_"&amp;S$3,データシート2!$A:$SI,MATCH($R$2&amp;"_"&amp;$C59,データシート2!$A$1:$SI$1,0),0)</f>
        <v>2.7</v>
      </c>
      <c r="T59" s="948">
        <f>VLOOKUP($D$3&amp;"_"&amp;T$3,データシート2!$A:$SI,MATCH($R$2&amp;"_"&amp;$C59,データシート2!$A$1:$SI$1,0),0)</f>
        <v>3.0219999999999998</v>
      </c>
      <c r="U59" s="948">
        <f>VLOOKUP($D$3&amp;"_"&amp;U$3,データシート2!$A:$SI,MATCH($R$2&amp;"_"&amp;$C59,データシート2!$A$1:$SI$1,0),0)</f>
        <v>2.7240000000000002</v>
      </c>
      <c r="V59" s="948">
        <f>VLOOKUP($D$3&amp;"_"&amp;V$3,データシート2!$A:$SI,MATCH($R$2&amp;"_"&amp;$C59,データシート2!$A$1:$SI$1,0),0)</f>
        <v>8.3000000000000004E-2</v>
      </c>
      <c r="W59" s="948">
        <f>VLOOKUP($D$3&amp;"_"&amp;W$3,データシート2!$A:$SI,MATCH($R$2&amp;"_"&amp;$C59,データシート2!$A$1:$SI$1,0),0)</f>
        <v>2.347</v>
      </c>
      <c r="X59" s="948">
        <f>VLOOKUP($D$3&amp;"_"&amp;X$3,データシート2!$A:$SI,MATCH($R$2&amp;"_"&amp;$C59,データシート2!$A$1:$SI$1,0),0)</f>
        <v>2.3450000000000002</v>
      </c>
      <c r="Y59" s="948">
        <f>VLOOKUP($D$3&amp;"_"&amp;Y$3,データシート2!$A:$SI,MATCH($R$2&amp;"_"&amp;$C59,データシート2!$A$1:$SI$1,0),0)</f>
        <v>3.5289999999999999</v>
      </c>
      <c r="Z59" s="948">
        <f>VLOOKUP($D$3&amp;"_"&amp;Z$3,データシート2!$A:$SI,MATCH($R$2&amp;"_"&amp;$C59,データシート2!$A$1:$SI$1,0),0)</f>
        <v>1.64</v>
      </c>
      <c r="AA59" s="948">
        <f>VLOOKUP($D$3&amp;"_"&amp;AA$3,データシート2!$A:$SI,MATCH($R$2&amp;"_"&amp;$C59,データシート2!$A$1:$SI$1,0),0)</f>
        <v>1.2669999999999999</v>
      </c>
      <c r="AB59" s="949">
        <f>VLOOKUP($D$3&amp;"_"&amp;AB$3,データシート2!$A:$SI,MATCH($R$2&amp;"_"&amp;$C59,データシート2!$A$1:$SI$1,0),0)</f>
        <v>2.2799999999999998</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1</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1</v>
      </c>
      <c r="P60" s="979">
        <f>VLOOKUP($D$3&amp;"_"&amp;P$3,データシート2!$A:$SI,MATCH($G$2&amp;"_"&amp;$E60,データシート2!$A$1:$SI$1,0),0)</f>
        <v>1</v>
      </c>
      <c r="Q60" s="980">
        <f>VLOOKUP($D$3&amp;"_"&amp;Q$3,データシート2!$A:$SI,MATCH($G$2&amp;"_"&amp;$E60,データシート2!$A$1:$SI$1,0),0)</f>
        <v>1</v>
      </c>
      <c r="R60" s="981">
        <f>VLOOKUP($D$3&amp;"_"&amp;R$3,データシート2!$A:$SI,MATCH($R$2&amp;"_"&amp;$E60,データシート2!$A$1:$SI$1,0),0)</f>
        <v>3.371</v>
      </c>
      <c r="S60" s="982">
        <f>VLOOKUP($D$3&amp;"_"&amp;S$3,データシート2!$A:$SI,MATCH($R$2&amp;"_"&amp;$E60,データシート2!$A$1:$SI$1,0),0)</f>
        <v>2.7</v>
      </c>
      <c r="T60" s="982">
        <f>VLOOKUP($D$3&amp;"_"&amp;T$3,データシート2!$A:$SI,MATCH($R$2&amp;"_"&amp;$E60,データシート2!$A$1:$SI$1,0),0)</f>
        <v>3.0219999999999998</v>
      </c>
      <c r="U60" s="982">
        <f>VLOOKUP($D$3&amp;"_"&amp;U$3,データシート2!$A:$SI,MATCH($R$2&amp;"_"&amp;$E60,データシート2!$A$1:$SI$1,0),0)</f>
        <v>2.7240000000000002</v>
      </c>
      <c r="V60" s="982">
        <f>VLOOKUP($D$3&amp;"_"&amp;V$3,データシート2!$A:$SI,MATCH($R$2&amp;"_"&amp;$E60,データシート2!$A$1:$SI$1,0),0)</f>
        <v>8.3000000000000004E-2</v>
      </c>
      <c r="W60" s="982">
        <f>VLOOKUP($D$3&amp;"_"&amp;W$3,データシート2!$A:$SI,MATCH($R$2&amp;"_"&amp;$E60,データシート2!$A$1:$SI$1,0),0)</f>
        <v>2.347</v>
      </c>
      <c r="X60" s="982">
        <f>VLOOKUP($D$3&amp;"_"&amp;X$3,データシート2!$A:$SI,MATCH($R$2&amp;"_"&amp;$E60,データシート2!$A$1:$SI$1,0),0)</f>
        <v>2.3450000000000002</v>
      </c>
      <c r="Y60" s="982">
        <f>VLOOKUP($D$3&amp;"_"&amp;Y$3,データシート2!$A:$SI,MATCH($R$2&amp;"_"&amp;$E60,データシート2!$A$1:$SI$1,0),0)</f>
        <v>3.5289999999999999</v>
      </c>
      <c r="Z60" s="982">
        <f>VLOOKUP($D$3&amp;"_"&amp;Z$3,データシート2!$A:$SI,MATCH($R$2&amp;"_"&amp;$E60,データシート2!$A$1:$SI$1,0),0)</f>
        <v>1.64</v>
      </c>
      <c r="AA60" s="982">
        <f>VLOOKUP($D$3&amp;"_"&amp;AA$3,データシート2!$A:$SI,MATCH($R$2&amp;"_"&amp;$E60,データシート2!$A$1:$SI$1,0),0)</f>
        <v>1.2669999999999999</v>
      </c>
      <c r="AB60" s="983">
        <f>VLOOKUP($D$3&amp;"_"&amp;AB$3,データシート2!$A:$SI,MATCH($R$2&amp;"_"&amp;$E60,データシート2!$A$1:$SI$1,0),0)</f>
        <v>2.2799999999999998</v>
      </c>
      <c r="AC60" s="789"/>
    </row>
    <row r="61" spans="2:29" s="756" customFormat="1" ht="16.5" customHeight="1">
      <c r="B61" s="757"/>
      <c r="C61" s="805">
        <v>36</v>
      </c>
      <c r="D61" s="806" t="s">
        <v>569</v>
      </c>
      <c r="E61" s="758"/>
      <c r="F61" s="760"/>
      <c r="G61" s="807">
        <f>VLOOKUP($D$3&amp;"_"&amp;G$3,データシート2!$A:$SI,MATCH($G$2&amp;"_"&amp;$C61,データシート2!$A$1:$SI$1,0),0)</f>
        <v>15</v>
      </c>
      <c r="H61" s="808">
        <f>VLOOKUP($D$3&amp;"_"&amp;H$3,データシート2!$A:$SI,MATCH($G$2&amp;"_"&amp;$C61,データシート2!$A$1:$SI$1,0),0)</f>
        <v>16</v>
      </c>
      <c r="I61" s="808">
        <f>VLOOKUP($D$3&amp;"_"&amp;I$3,データシート2!$A:$SI,MATCH($G$2&amp;"_"&amp;$C61,データシート2!$A$1:$SI$1,0),0)</f>
        <v>17</v>
      </c>
      <c r="J61" s="808">
        <f>VLOOKUP($D$3&amp;"_"&amp;J$3,データシート2!$A:$SI,MATCH($G$2&amp;"_"&amp;$C61,データシート2!$A$1:$SI$1,0),0)</f>
        <v>17</v>
      </c>
      <c r="K61" s="809">
        <f>VLOOKUP($D$3&amp;"_"&amp;K$3,データシート2!$A:$SI,MATCH($G$2&amp;"_"&amp;$C61,データシート2!$A$1:$SI$1,0),0)</f>
        <v>17</v>
      </c>
      <c r="L61" s="809">
        <f>VLOOKUP($D$3&amp;"_"&amp;L$3,データシート2!$A:$SI,MATCH($G$2&amp;"_"&amp;$C61,データシート2!$A$1:$SI$1,0),0)</f>
        <v>17</v>
      </c>
      <c r="M61" s="809">
        <f>VLOOKUP($D$3&amp;"_"&amp;M$3,データシート2!$A:$SI,MATCH($G$2&amp;"_"&amp;$C61,データシート2!$A$1:$SI$1,0),0)</f>
        <v>17</v>
      </c>
      <c r="N61" s="809">
        <f>VLOOKUP($D$3&amp;"_"&amp;N$3,データシート2!$A:$SI,MATCH($G$2&amp;"_"&amp;$C61,データシート2!$A$1:$SI$1,0),0)</f>
        <v>17</v>
      </c>
      <c r="O61" s="809">
        <f>VLOOKUP($D$3&amp;"_"&amp;O$3,データシート2!$A:$SI,MATCH($G$2&amp;"_"&amp;$C61,データシート2!$A$1:$SI$1,0),0)</f>
        <v>17</v>
      </c>
      <c r="P61" s="809">
        <f>VLOOKUP($D$3&amp;"_"&amp;P$3,データシート2!$A:$SI,MATCH($G$2&amp;"_"&amp;$C61,データシート2!$A$1:$SI$1,0),0)</f>
        <v>17</v>
      </c>
      <c r="Q61" s="810">
        <f>VLOOKUP($D$3&amp;"_"&amp;Q$3,データシート2!$A:$SI,MATCH($G$2&amp;"_"&amp;$C61,データシート2!$A$1:$SI$1,0),0)</f>
        <v>17</v>
      </c>
      <c r="R61" s="953">
        <f>VLOOKUP($D$3&amp;"_"&amp;R$3,データシート2!$A:$SI,MATCH($R$2&amp;"_"&amp;$C61,データシート2!$A$1:$SI$1,0),0)</f>
        <v>410.74</v>
      </c>
      <c r="S61" s="954">
        <f>VLOOKUP($D$3&amp;"_"&amp;S$3,データシート2!$A:$SI,MATCH($R$2&amp;"_"&amp;$C61,データシート2!$A$1:$SI$1,0),0)</f>
        <v>538.43799999999999</v>
      </c>
      <c r="T61" s="954">
        <f>VLOOKUP($D$3&amp;"_"&amp;T$3,データシート2!$A:$SI,MATCH($R$2&amp;"_"&amp;$C61,データシート2!$A$1:$SI$1,0),0)</f>
        <v>585.03599999999994</v>
      </c>
      <c r="U61" s="954">
        <f>VLOOKUP($D$3&amp;"_"&amp;U$3,データシート2!$A:$SI,MATCH($R$2&amp;"_"&amp;$C61,データシート2!$A$1:$SI$1,0),0)</f>
        <v>563.14300000000003</v>
      </c>
      <c r="V61" s="954">
        <f>VLOOKUP($D$3&amp;"_"&amp;V$3,データシート2!$A:$SI,MATCH($R$2&amp;"_"&amp;$C61,データシート2!$A$1:$SI$1,0),0)</f>
        <v>547.44500000000005</v>
      </c>
      <c r="W61" s="954">
        <f>VLOOKUP($D$3&amp;"_"&amp;W$3,データシート2!$A:$SI,MATCH($R$2&amp;"_"&amp;$C61,データシート2!$A$1:$SI$1,0),0)</f>
        <v>402.28800000000001</v>
      </c>
      <c r="X61" s="954">
        <f>VLOOKUP($D$3&amp;"_"&amp;X$3,データシート2!$A:$SI,MATCH($R$2&amp;"_"&amp;$C61,データシート2!$A$1:$SI$1,0),0)</f>
        <v>529.89599999999996</v>
      </c>
      <c r="Y61" s="954">
        <f>VLOOKUP($D$3&amp;"_"&amp;Y$3,データシート2!$A:$SI,MATCH($R$2&amp;"_"&amp;$C61,データシート2!$A$1:$SI$1,0),0)</f>
        <v>398.87299999999999</v>
      </c>
      <c r="Z61" s="954">
        <f>VLOOKUP($D$3&amp;"_"&amp;Z$3,データシート2!$A:$SI,MATCH($R$2&amp;"_"&amp;$C61,データシート2!$A$1:$SI$1,0),0)</f>
        <v>527.97799999999995</v>
      </c>
      <c r="AA61" s="954">
        <f>VLOOKUP($D$3&amp;"_"&amp;AA$3,データシート2!$A:$SI,MATCH($R$2&amp;"_"&amp;$C61,データシート2!$A$1:$SI$1,0),0)</f>
        <v>474.05200000000002</v>
      </c>
      <c r="AB61" s="955">
        <f>VLOOKUP($D$3&amp;"_"&amp;AB$3,データシート2!$A:$SI,MATCH($R$2&amp;"_"&amp;$C61,データシート2!$A$1:$SI$1,0),0)</f>
        <v>457.47</v>
      </c>
    </row>
    <row r="62" spans="2:29" s="22" customFormat="1" ht="20.45" customHeight="1">
      <c r="B62" s="740" t="s">
        <v>570</v>
      </c>
      <c r="C62" s="741" t="s">
        <v>571</v>
      </c>
      <c r="D62" s="742"/>
      <c r="E62" s="743"/>
      <c r="F62" s="742"/>
      <c r="G62" s="744">
        <f>VLOOKUP($D$3&amp;"_"&amp;G$3,データシート2!$A:$SI,MATCH($G$2&amp;"_"&amp;$B62,データシート2!$A$1:$SI$1,0),0)</f>
        <v>16</v>
      </c>
      <c r="H62" s="745">
        <f>VLOOKUP($D$3&amp;"_"&amp;H$3,データシート2!$A:$SI,MATCH($G$2&amp;"_"&amp;$B62,データシート2!$A$1:$SI$1,0),0)</f>
        <v>13</v>
      </c>
      <c r="I62" s="745">
        <f>VLOOKUP($D$3&amp;"_"&amp;I$3,データシート2!$A:$SI,MATCH($G$2&amp;"_"&amp;$B62,データシート2!$A$1:$SI$1,0),0)</f>
        <v>14</v>
      </c>
      <c r="J62" s="745">
        <f>VLOOKUP($D$3&amp;"_"&amp;J$3,データシート2!$A:$SI,MATCH($G$2&amp;"_"&amp;$B62,データシート2!$A$1:$SI$1,0),0)</f>
        <v>14</v>
      </c>
      <c r="K62" s="746">
        <f>VLOOKUP($D$3&amp;"_"&amp;K$3,データシート2!$A:$SI,MATCH($G$2&amp;"_"&amp;$B62,データシート2!$A$1:$SI$1,0),0)</f>
        <v>14</v>
      </c>
      <c r="L62" s="746">
        <f>VLOOKUP($D$3&amp;"_"&amp;L$3,データシート2!$A:$SI,MATCH($G$2&amp;"_"&amp;$B62,データシート2!$A$1:$SI$1,0),0)</f>
        <v>14</v>
      </c>
      <c r="M62" s="746">
        <f>VLOOKUP($D$3&amp;"_"&amp;M$3,データシート2!$A:$SI,MATCH($G$2&amp;"_"&amp;$B62,データシート2!$A$1:$SI$1,0),0)</f>
        <v>14</v>
      </c>
      <c r="N62" s="746">
        <f>VLOOKUP($D$3&amp;"_"&amp;N$3,データシート2!$A:$SI,MATCH($G$2&amp;"_"&amp;$B62,データシート2!$A$1:$SI$1,0),0)</f>
        <v>14</v>
      </c>
      <c r="O62" s="746">
        <f>VLOOKUP($D$3&amp;"_"&amp;O$3,データシート2!$A:$SI,MATCH($G$2&amp;"_"&amp;$B62,データシート2!$A$1:$SI$1,0),0)</f>
        <v>13</v>
      </c>
      <c r="P62" s="746">
        <f>VLOOKUP($D$3&amp;"_"&amp;P$3,データシート2!$A:$SI,MATCH($G$2&amp;"_"&amp;$B62,データシート2!$A$1:$SI$1,0),0)</f>
        <v>14</v>
      </c>
      <c r="Q62" s="747">
        <f>VLOOKUP($D$3&amp;"_"&amp;Q$3,データシート2!$A:$SI,MATCH($G$2&amp;"_"&amp;$B62,データシート2!$A$1:$SI$1,0),0)</f>
        <v>17</v>
      </c>
      <c r="R62" s="934">
        <f>VLOOKUP($D$3&amp;"_"&amp;R$3,データシート2!$A:$SI,MATCH($R$2&amp;"_"&amp;$B62,データシート2!$A$1:$SI$1,0),0)</f>
        <v>93.072999999999993</v>
      </c>
      <c r="S62" s="935">
        <f>VLOOKUP($D$3&amp;"_"&amp;S$3,データシート2!$A:$SI,MATCH($R$2&amp;"_"&amp;$B62,データシート2!$A$1:$SI$1,0),0)</f>
        <v>89.91</v>
      </c>
      <c r="T62" s="935">
        <f>VLOOKUP($D$3&amp;"_"&amp;T$3,データシート2!$A:$SI,MATCH($R$2&amp;"_"&amp;$B62,データシート2!$A$1:$SI$1,0),0)</f>
        <v>107.90600000000001</v>
      </c>
      <c r="U62" s="935">
        <f>VLOOKUP($D$3&amp;"_"&amp;U$3,データシート2!$A:$SI,MATCH($R$2&amp;"_"&amp;$B62,データシート2!$A$1:$SI$1,0),0)</f>
        <v>106.434</v>
      </c>
      <c r="V62" s="935">
        <f>VLOOKUP($D$3&amp;"_"&amp;V$3,データシート2!$A:$SI,MATCH($R$2&amp;"_"&amp;$B62,データシート2!$A$1:$SI$1,0),0)</f>
        <v>104.09099999999999</v>
      </c>
      <c r="W62" s="935">
        <f>VLOOKUP($D$3&amp;"_"&amp;W$3,データシート2!$A:$SI,MATCH($R$2&amp;"_"&amp;$B62,データシート2!$A$1:$SI$1,0),0)</f>
        <v>94.965999999999994</v>
      </c>
      <c r="X62" s="935">
        <f>VLOOKUP($D$3&amp;"_"&amp;X$3,データシート2!$A:$SI,MATCH($R$2&amp;"_"&amp;$B62,データシート2!$A$1:$SI$1,0),0)</f>
        <v>97.16</v>
      </c>
      <c r="Y62" s="935">
        <f>VLOOKUP($D$3&amp;"_"&amp;Y$3,データシート2!$A:$SI,MATCH($R$2&amp;"_"&amp;$B62,データシート2!$A$1:$SI$1,0),0)</f>
        <v>94.537999999999997</v>
      </c>
      <c r="Z62" s="935">
        <f>VLOOKUP($D$3&amp;"_"&amp;Z$3,データシート2!$A:$SI,MATCH($R$2&amp;"_"&amp;$B62,データシート2!$A$1:$SI$1,0),0)</f>
        <v>95.441999999999993</v>
      </c>
      <c r="AA62" s="935">
        <f>VLOOKUP($D$3&amp;"_"&amp;AA$3,データシート2!$A:$SI,MATCH($R$2&amp;"_"&amp;$B62,データシート2!$A$1:$SI$1,0),0)</f>
        <v>91.287999999999997</v>
      </c>
      <c r="AB62" s="936">
        <f>VLOOKUP($D$3&amp;"_"&amp;AB$3,データシート2!$A:$SI,MATCH($R$2&amp;"_"&amp;$B62,データシート2!$A$1:$SI$1,0),0)</f>
        <v>99.072000000000003</v>
      </c>
    </row>
    <row r="63" spans="2:29" s="756" customFormat="1" ht="16.5" customHeight="1">
      <c r="B63" s="748"/>
      <c r="C63" s="749">
        <v>37</v>
      </c>
      <c r="D63" s="750" t="s">
        <v>572</v>
      </c>
      <c r="E63" s="749"/>
      <c r="F63" s="751"/>
      <c r="G63" s="765">
        <f>VLOOKUP($D$3&amp;"_"&amp;G$3,データシート2!$A:$SI,MATCH($G$2&amp;"_"&amp;$C63,データシート2!$A$1:$SI$1,0),0)</f>
        <v>10</v>
      </c>
      <c r="H63" s="753">
        <f>VLOOKUP($D$3&amp;"_"&amp;H$3,データシート2!$A:$SI,MATCH($G$2&amp;"_"&amp;$C63,データシート2!$A$1:$SI$1,0),0)</f>
        <v>7</v>
      </c>
      <c r="I63" s="753">
        <f>VLOOKUP($D$3&amp;"_"&amp;I$3,データシート2!$A:$SI,MATCH($G$2&amp;"_"&amp;$C63,データシート2!$A$1:$SI$1,0),0)</f>
        <v>7</v>
      </c>
      <c r="J63" s="753">
        <f>VLOOKUP($D$3&amp;"_"&amp;J$3,データシート2!$A:$SI,MATCH($G$2&amp;"_"&amp;$C63,データシート2!$A$1:$SI$1,0),0)</f>
        <v>7</v>
      </c>
      <c r="K63" s="754">
        <f>VLOOKUP($D$3&amp;"_"&amp;K$3,データシート2!$A:$SI,MATCH($G$2&amp;"_"&amp;$C63,データシート2!$A$1:$SI$1,0),0)</f>
        <v>7</v>
      </c>
      <c r="L63" s="754">
        <f>VLOOKUP($D$3&amp;"_"&amp;L$3,データシート2!$A:$SI,MATCH($G$2&amp;"_"&amp;$C63,データシート2!$A$1:$SI$1,0),0)</f>
        <v>7</v>
      </c>
      <c r="M63" s="754">
        <f>VLOOKUP($D$3&amp;"_"&amp;M$3,データシート2!$A:$SI,MATCH($G$2&amp;"_"&amp;$C63,データシート2!$A$1:$SI$1,0),0)</f>
        <v>7</v>
      </c>
      <c r="N63" s="754">
        <f>VLOOKUP($D$3&amp;"_"&amp;N$3,データシート2!$A:$SI,MATCH($G$2&amp;"_"&amp;$C63,データシート2!$A$1:$SI$1,0),0)</f>
        <v>8</v>
      </c>
      <c r="O63" s="754">
        <f>VLOOKUP($D$3&amp;"_"&amp;O$3,データシート2!$A:$SI,MATCH($G$2&amp;"_"&amp;$C63,データシート2!$A$1:$SI$1,0),0)</f>
        <v>7</v>
      </c>
      <c r="P63" s="754">
        <f>VLOOKUP($D$3&amp;"_"&amp;P$3,データシート2!$A:$SI,MATCH($G$2&amp;"_"&amp;$C63,データシート2!$A$1:$SI$1,0),0)</f>
        <v>7</v>
      </c>
      <c r="Q63" s="755">
        <f>VLOOKUP($D$3&amp;"_"&amp;Q$3,データシート2!$A:$SI,MATCH($G$2&amp;"_"&amp;$C63,データシート2!$A$1:$SI$1,0),0)</f>
        <v>8</v>
      </c>
      <c r="R63" s="943">
        <f>VLOOKUP($D$3&amp;"_"&amp;R$3,データシート2!$A:$SI,MATCH($R$2&amp;"_"&amp;$C63,データシート2!$A$1:$SI$1,0),0)</f>
        <v>62.962000000000003</v>
      </c>
      <c r="S63" s="938">
        <f>VLOOKUP($D$3&amp;"_"&amp;S$3,データシート2!$A:$SI,MATCH($R$2&amp;"_"&amp;$C63,データシート2!$A$1:$SI$1,0),0)</f>
        <v>52.567999999999998</v>
      </c>
      <c r="T63" s="938">
        <f>VLOOKUP($D$3&amp;"_"&amp;T$3,データシート2!$A:$SI,MATCH($R$2&amp;"_"&amp;$C63,データシート2!$A$1:$SI$1,0),0)</f>
        <v>55.161000000000001</v>
      </c>
      <c r="U63" s="938">
        <f>VLOOKUP($D$3&amp;"_"&amp;U$3,データシート2!$A:$SI,MATCH($R$2&amp;"_"&amp;$C63,データシート2!$A$1:$SI$1,0),0)</f>
        <v>54.421999999999997</v>
      </c>
      <c r="V63" s="938">
        <f>VLOOKUP($D$3&amp;"_"&amp;V$3,データシート2!$A:$SI,MATCH($R$2&amp;"_"&amp;$C63,データシート2!$A$1:$SI$1,0),0)</f>
        <v>53.783999999999999</v>
      </c>
      <c r="W63" s="938">
        <f>VLOOKUP($D$3&amp;"_"&amp;W$3,データシート2!$A:$SI,MATCH($R$2&amp;"_"&amp;$C63,データシート2!$A$1:$SI$1,0),0)</f>
        <v>49.213999999999999</v>
      </c>
      <c r="X63" s="938">
        <f>VLOOKUP($D$3&amp;"_"&amp;X$3,データシート2!$A:$SI,MATCH($R$2&amp;"_"&amp;$C63,データシート2!$A$1:$SI$1,0),0)</f>
        <v>55.381999999999998</v>
      </c>
      <c r="Y63" s="938">
        <f>VLOOKUP($D$3&amp;"_"&amp;Y$3,データシート2!$A:$SI,MATCH($R$2&amp;"_"&amp;$C63,データシート2!$A$1:$SI$1,0),0)</f>
        <v>61.521999999999998</v>
      </c>
      <c r="Z63" s="938">
        <f>VLOOKUP($D$3&amp;"_"&amp;Z$3,データシート2!$A:$SI,MATCH($R$2&amp;"_"&amp;$C63,データシート2!$A$1:$SI$1,0),0)</f>
        <v>63.27</v>
      </c>
      <c r="AA63" s="938">
        <f>VLOOKUP($D$3&amp;"_"&amp;AA$3,データシート2!$A:$SI,MATCH($R$2&amp;"_"&amp;$C63,データシート2!$A$1:$SI$1,0),0)</f>
        <v>59.27</v>
      </c>
      <c r="AB63" s="939">
        <f>VLOOKUP($D$3&amp;"_"&amp;AB$3,データシート2!$A:$SI,MATCH($R$2&amp;"_"&amp;$C63,データシート2!$A$1:$SI$1,0),0)</f>
        <v>63.527999999999999</v>
      </c>
    </row>
    <row r="64" spans="2:29" s="756" customFormat="1" ht="16.5" customHeight="1">
      <c r="B64" s="748"/>
      <c r="C64" s="773">
        <v>38</v>
      </c>
      <c r="D64" s="774" t="s">
        <v>573</v>
      </c>
      <c r="E64" s="773"/>
      <c r="F64" s="775"/>
      <c r="G64" s="776">
        <f>VLOOKUP($D$3&amp;"_"&amp;G$3,データシート2!$A:$SI,MATCH($G$2&amp;"_"&amp;$C64,データシート2!$A$1:$SI$1,0),0)</f>
        <v>1</v>
      </c>
      <c r="H64" s="777">
        <f>VLOOKUP($D$3&amp;"_"&amp;H$3,データシート2!$A:$SI,MATCH($G$2&amp;"_"&amp;$C64,データシート2!$A$1:$SI$1,0),0)</f>
        <v>1</v>
      </c>
      <c r="I64" s="777">
        <f>VLOOKUP($D$3&amp;"_"&amp;I$3,データシート2!$A:$SI,MATCH($G$2&amp;"_"&amp;$C64,データシート2!$A$1:$SI$1,0),0)</f>
        <v>1</v>
      </c>
      <c r="J64" s="777">
        <f>VLOOKUP($D$3&amp;"_"&amp;J$3,データシート2!$A:$SI,MATCH($G$2&amp;"_"&amp;$C64,データシート2!$A$1:$SI$1,0),0)</f>
        <v>1</v>
      </c>
      <c r="K64" s="778">
        <f>VLOOKUP($D$3&amp;"_"&amp;K$3,データシート2!$A:$SI,MATCH($G$2&amp;"_"&amp;$C64,データシート2!$A$1:$SI$1,0),0)</f>
        <v>1</v>
      </c>
      <c r="L64" s="778">
        <f>VLOOKUP($D$3&amp;"_"&amp;L$3,データシート2!$A:$SI,MATCH($G$2&amp;"_"&amp;$C64,データシート2!$A$1:$SI$1,0),0)</f>
        <v>1</v>
      </c>
      <c r="M64" s="778">
        <f>VLOOKUP($D$3&amp;"_"&amp;M$3,データシート2!$A:$SI,MATCH($G$2&amp;"_"&amp;$C64,データシート2!$A$1:$SI$1,0),0)</f>
        <v>1</v>
      </c>
      <c r="N64" s="778">
        <f>VLOOKUP($D$3&amp;"_"&amp;N$3,データシート2!$A:$SI,MATCH($G$2&amp;"_"&amp;$C64,データシート2!$A$1:$SI$1,0),0)</f>
        <v>1</v>
      </c>
      <c r="O64" s="778">
        <f>VLOOKUP($D$3&amp;"_"&amp;O$3,データシート2!$A:$SI,MATCH($G$2&amp;"_"&amp;$C64,データシート2!$A$1:$SI$1,0),0)</f>
        <v>1</v>
      </c>
      <c r="P64" s="778">
        <f>VLOOKUP($D$3&amp;"_"&amp;P$3,データシート2!$A:$SI,MATCH($G$2&amp;"_"&amp;$C64,データシート2!$A$1:$SI$1,0),0)</f>
        <v>1</v>
      </c>
      <c r="Q64" s="779">
        <f>VLOOKUP($D$3&amp;"_"&amp;Q$3,データシート2!$A:$SI,MATCH($G$2&amp;"_"&amp;$C64,データシート2!$A$1:$SI$1,0),0)</f>
        <v>1</v>
      </c>
      <c r="R64" s="947">
        <f>VLOOKUP($D$3&amp;"_"&amp;R$3,データシート2!$A:$SI,MATCH($R$2&amp;"_"&amp;$C64,データシート2!$A$1:$SI$1,0),0)</f>
        <v>3.3730000000000002</v>
      </c>
      <c r="S64" s="948">
        <f>VLOOKUP($D$3&amp;"_"&amp;S$3,データシート2!$A:$SI,MATCH($R$2&amp;"_"&amp;$C64,データシート2!$A$1:$SI$1,0),0)</f>
        <v>3.5430000000000001</v>
      </c>
      <c r="T64" s="948">
        <f>VLOOKUP($D$3&amp;"_"&amp;T$3,データシート2!$A:$SI,MATCH($R$2&amp;"_"&amp;$C64,データシート2!$A$1:$SI$1,0),0)</f>
        <v>3.863</v>
      </c>
      <c r="U64" s="948">
        <f>VLOOKUP($D$3&amp;"_"&amp;U$3,データシート2!$A:$SI,MATCH($R$2&amp;"_"&amp;$C64,データシート2!$A$1:$SI$1,0),0)</f>
        <v>3.6629999999999998</v>
      </c>
      <c r="V64" s="948">
        <f>VLOOKUP($D$3&amp;"_"&amp;V$3,データシート2!$A:$SI,MATCH($R$2&amp;"_"&amp;$C64,データシート2!$A$1:$SI$1,0),0)</f>
        <v>3.58</v>
      </c>
      <c r="W64" s="948">
        <f>VLOOKUP($D$3&amp;"_"&amp;W$3,データシート2!$A:$SI,MATCH($R$2&amp;"_"&amp;$C64,データシート2!$A$1:$SI$1,0),0)</f>
        <v>3.492</v>
      </c>
      <c r="X64" s="948">
        <f>VLOOKUP($D$3&amp;"_"&amp;X$3,データシート2!$A:$SI,MATCH($R$2&amp;"_"&amp;$C64,データシート2!$A$1:$SI$1,0),0)</f>
        <v>3.4390000000000001</v>
      </c>
      <c r="Y64" s="948">
        <f>VLOOKUP($D$3&amp;"_"&amp;Y$3,データシート2!$A:$SI,MATCH($R$2&amp;"_"&amp;$C64,データシート2!$A$1:$SI$1,0),0)</f>
        <v>3.246</v>
      </c>
      <c r="Z64" s="948">
        <f>VLOOKUP($D$3&amp;"_"&amp;Z$3,データシート2!$A:$SI,MATCH($R$2&amp;"_"&amp;$C64,データシート2!$A$1:$SI$1,0),0)</f>
        <v>3.278</v>
      </c>
      <c r="AA64" s="948">
        <f>VLOOKUP($D$3&amp;"_"&amp;AA$3,データシート2!$A:$SI,MATCH($R$2&amp;"_"&amp;$C64,データシート2!$A$1:$SI$1,0),0)</f>
        <v>3.2280000000000002</v>
      </c>
      <c r="AB64" s="949">
        <f>VLOOKUP($D$3&amp;"_"&amp;AB$3,データシート2!$A:$SI,MATCH($R$2&amp;"_"&amp;$C64,データシート2!$A$1:$SI$1,0),0)</f>
        <v>3.1760000000000002</v>
      </c>
    </row>
    <row r="65" spans="2:28" s="756" customFormat="1" ht="16.5" customHeight="1">
      <c r="B65" s="748"/>
      <c r="C65" s="773">
        <v>39</v>
      </c>
      <c r="D65" s="774" t="s">
        <v>574</v>
      </c>
      <c r="E65" s="773"/>
      <c r="F65" s="775"/>
      <c r="G65" s="776">
        <f>VLOOKUP($D$3&amp;"_"&amp;G$3,データシート2!$A:$SI,MATCH($G$2&amp;"_"&amp;$C65,データシート2!$A$1:$SI$1,0),0)</f>
        <v>5</v>
      </c>
      <c r="H65" s="777">
        <f>VLOOKUP($D$3&amp;"_"&amp;H$3,データシート2!$A:$SI,MATCH($G$2&amp;"_"&amp;$C65,データシート2!$A$1:$SI$1,0),0)</f>
        <v>5</v>
      </c>
      <c r="I65" s="777">
        <f>VLOOKUP($D$3&amp;"_"&amp;I$3,データシート2!$A:$SI,MATCH($G$2&amp;"_"&amp;$C65,データシート2!$A$1:$SI$1,0),0)</f>
        <v>6</v>
      </c>
      <c r="J65" s="777">
        <f>VLOOKUP($D$3&amp;"_"&amp;J$3,データシート2!$A:$SI,MATCH($G$2&amp;"_"&amp;$C65,データシート2!$A$1:$SI$1,0),0)</f>
        <v>6</v>
      </c>
      <c r="K65" s="778">
        <f>VLOOKUP($D$3&amp;"_"&amp;K$3,データシート2!$A:$SI,MATCH($G$2&amp;"_"&amp;$C65,データシート2!$A$1:$SI$1,0),0)</f>
        <v>6</v>
      </c>
      <c r="L65" s="778">
        <f>VLOOKUP($D$3&amp;"_"&amp;L$3,データシート2!$A:$SI,MATCH($G$2&amp;"_"&amp;$C65,データシート2!$A$1:$SI$1,0),0)</f>
        <v>6</v>
      </c>
      <c r="M65" s="778">
        <f>VLOOKUP($D$3&amp;"_"&amp;M$3,データシート2!$A:$SI,MATCH($G$2&amp;"_"&amp;$C65,データシート2!$A$1:$SI$1,0),0)</f>
        <v>6</v>
      </c>
      <c r="N65" s="778">
        <f>VLOOKUP($D$3&amp;"_"&amp;N$3,データシート2!$A:$SI,MATCH($G$2&amp;"_"&amp;$C65,データシート2!$A$1:$SI$1,0),0)</f>
        <v>5</v>
      </c>
      <c r="O65" s="778">
        <f>VLOOKUP($D$3&amp;"_"&amp;O$3,データシート2!$A:$SI,MATCH($G$2&amp;"_"&amp;$C65,データシート2!$A$1:$SI$1,0),0)</f>
        <v>5</v>
      </c>
      <c r="P65" s="778">
        <f>VLOOKUP($D$3&amp;"_"&amp;P$3,データシート2!$A:$SI,MATCH($G$2&amp;"_"&amp;$C65,データシート2!$A$1:$SI$1,0),0)</f>
        <v>6</v>
      </c>
      <c r="Q65" s="779">
        <f>VLOOKUP($D$3&amp;"_"&amp;Q$3,データシート2!$A:$SI,MATCH($G$2&amp;"_"&amp;$C65,データシート2!$A$1:$SI$1,0),0)</f>
        <v>7</v>
      </c>
      <c r="R65" s="947">
        <f>VLOOKUP($D$3&amp;"_"&amp;R$3,データシート2!$A:$SI,MATCH($R$2&amp;"_"&amp;$C65,データシート2!$A$1:$SI$1,0),0)</f>
        <v>26.738</v>
      </c>
      <c r="S65" s="948">
        <f>VLOOKUP($D$3&amp;"_"&amp;S$3,データシート2!$A:$SI,MATCH($R$2&amp;"_"&amp;$C65,データシート2!$A$1:$SI$1,0),0)</f>
        <v>33.798999999999999</v>
      </c>
      <c r="T65" s="948">
        <f>VLOOKUP($D$3&amp;"_"&amp;T$3,データシート2!$A:$SI,MATCH($R$2&amp;"_"&amp;$C65,データシート2!$A$1:$SI$1,0),0)</f>
        <v>48.881999999999998</v>
      </c>
      <c r="U65" s="948">
        <f>VLOOKUP($D$3&amp;"_"&amp;U$3,データシート2!$A:$SI,MATCH($R$2&amp;"_"&amp;$C65,データシート2!$A$1:$SI$1,0),0)</f>
        <v>48.348999999999997</v>
      </c>
      <c r="V65" s="948">
        <f>VLOOKUP($D$3&amp;"_"&amp;V$3,データシート2!$A:$SI,MATCH($R$2&amp;"_"&amp;$C65,データシート2!$A$1:$SI$1,0),0)</f>
        <v>46.726999999999997</v>
      </c>
      <c r="W65" s="948">
        <f>VLOOKUP($D$3&amp;"_"&amp;W$3,データシート2!$A:$SI,MATCH($R$2&amp;"_"&amp;$C65,データシート2!$A$1:$SI$1,0),0)</f>
        <v>42.26</v>
      </c>
      <c r="X65" s="948">
        <f>VLOOKUP($D$3&amp;"_"&amp;X$3,データシート2!$A:$SI,MATCH($R$2&amp;"_"&amp;$C65,データシート2!$A$1:$SI$1,0),0)</f>
        <v>38.338999999999999</v>
      </c>
      <c r="Y65" s="948">
        <f>VLOOKUP($D$3&amp;"_"&amp;Y$3,データシート2!$A:$SI,MATCH($R$2&amp;"_"&amp;$C65,データシート2!$A$1:$SI$1,0),0)</f>
        <v>29.77</v>
      </c>
      <c r="Z65" s="948">
        <f>VLOOKUP($D$3&amp;"_"&amp;Z$3,データシート2!$A:$SI,MATCH($R$2&amp;"_"&amp;$C65,データシート2!$A$1:$SI$1,0),0)</f>
        <v>28.893999999999998</v>
      </c>
      <c r="AA65" s="948">
        <f>VLOOKUP($D$3&amp;"_"&amp;AA$3,データシート2!$A:$SI,MATCH($R$2&amp;"_"&amp;$C65,データシート2!$A$1:$SI$1,0),0)</f>
        <v>28.79</v>
      </c>
      <c r="AB65" s="949">
        <f>VLOOKUP($D$3&amp;"_"&amp;AB$3,データシート2!$A:$SI,MATCH($R$2&amp;"_"&amp;$C65,データシート2!$A$1:$SI$1,0),0)</f>
        <v>29.640999999999998</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1</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2.7269999999999999</v>
      </c>
    </row>
    <row r="68" spans="2:28" s="22" customFormat="1" ht="20.45" customHeight="1">
      <c r="B68" s="740" t="s">
        <v>577</v>
      </c>
      <c r="C68" s="741" t="s">
        <v>578</v>
      </c>
      <c r="D68" s="742"/>
      <c r="E68" s="743"/>
      <c r="F68" s="742"/>
      <c r="G68" s="744">
        <f>VLOOKUP($D$3&amp;"_"&amp;G$3,データシート2!$A:$SI,MATCH($G$2&amp;"_"&amp;$B68,データシート2!$A$1:$SI$1,0),0)</f>
        <v>2</v>
      </c>
      <c r="H68" s="745">
        <f>VLOOKUP($D$3&amp;"_"&amp;H$3,データシート2!$A:$SI,MATCH($G$2&amp;"_"&amp;$B68,データシート2!$A$1:$SI$1,0),0)</f>
        <v>5</v>
      </c>
      <c r="I68" s="745">
        <f>VLOOKUP($D$3&amp;"_"&amp;I$3,データシート2!$A:$SI,MATCH($G$2&amp;"_"&amp;$B68,データシート2!$A$1:$SI$1,0),0)</f>
        <v>6</v>
      </c>
      <c r="J68" s="745">
        <f>VLOOKUP($D$3&amp;"_"&amp;J$3,データシート2!$A:$SI,MATCH($G$2&amp;"_"&amp;$B68,データシート2!$A$1:$SI$1,0),0)</f>
        <v>5</v>
      </c>
      <c r="K68" s="746">
        <f>VLOOKUP($D$3&amp;"_"&amp;K$3,データシート2!$A:$SI,MATCH($G$2&amp;"_"&amp;$B68,データシート2!$A$1:$SI$1,0),0)</f>
        <v>4</v>
      </c>
      <c r="L68" s="746">
        <f>VLOOKUP($D$3&amp;"_"&amp;L$3,データシート2!$A:$SI,MATCH($G$2&amp;"_"&amp;$B68,データシート2!$A$1:$SI$1,0),0)</f>
        <v>5</v>
      </c>
      <c r="M68" s="746">
        <f>VLOOKUP($D$3&amp;"_"&amp;M$3,データシート2!$A:$SI,MATCH($G$2&amp;"_"&amp;$B68,データシート2!$A$1:$SI$1,0),0)</f>
        <v>6</v>
      </c>
      <c r="N68" s="746">
        <f>VLOOKUP($D$3&amp;"_"&amp;N$3,データシート2!$A:$SI,MATCH($G$2&amp;"_"&amp;$B68,データシート2!$A$1:$SI$1,0),0)</f>
        <v>4</v>
      </c>
      <c r="O68" s="746">
        <f>VLOOKUP($D$3&amp;"_"&amp;O$3,データシート2!$A:$SI,MATCH($G$2&amp;"_"&amp;$B68,データシート2!$A$1:$SI$1,0),0)</f>
        <v>6</v>
      </c>
      <c r="P68" s="746">
        <f>VLOOKUP($D$3&amp;"_"&amp;P$3,データシート2!$A:$SI,MATCH($G$2&amp;"_"&amp;$B68,データシート2!$A$1:$SI$1,0),0)</f>
        <v>6</v>
      </c>
      <c r="Q68" s="747">
        <f>VLOOKUP($D$3&amp;"_"&amp;Q$3,データシート2!$A:$SI,MATCH($G$2&amp;"_"&amp;$B68,データシート2!$A$1:$SI$1,0),0)</f>
        <v>10</v>
      </c>
      <c r="R68" s="934">
        <f>VLOOKUP($D$3&amp;"_"&amp;R$3,データシート2!$A:$SI,MATCH($R$2&amp;"_"&amp;$B68,データシート2!$A$1:$SI$1,0),0)</f>
        <v>5.3810000000000002</v>
      </c>
      <c r="S68" s="935">
        <f>VLOOKUP($D$3&amp;"_"&amp;S$3,データシート2!$A:$SI,MATCH($R$2&amp;"_"&amp;$B68,データシート2!$A$1:$SI$1,0),0)</f>
        <v>14.06</v>
      </c>
      <c r="T68" s="935">
        <f>VLOOKUP($D$3&amp;"_"&amp;T$3,データシート2!$A:$SI,MATCH($R$2&amp;"_"&amp;$B68,データシート2!$A$1:$SI$1,0),0)</f>
        <v>18.503</v>
      </c>
      <c r="U68" s="935">
        <f>VLOOKUP($D$3&amp;"_"&amp;U$3,データシート2!$A:$SI,MATCH($R$2&amp;"_"&amp;$B68,データシート2!$A$1:$SI$1,0),0)</f>
        <v>18.206</v>
      </c>
      <c r="V68" s="935">
        <f>VLOOKUP($D$3&amp;"_"&amp;V$3,データシート2!$A:$SI,MATCH($R$2&amp;"_"&amp;$B68,データシート2!$A$1:$SI$1,0),0)</f>
        <v>11.407</v>
      </c>
      <c r="W68" s="935">
        <f>VLOOKUP($D$3&amp;"_"&amp;W$3,データシート2!$A:$SI,MATCH($R$2&amp;"_"&amp;$B68,データシート2!$A$1:$SI$1,0),0)</f>
        <v>15.481999999999999</v>
      </c>
      <c r="X68" s="935">
        <f>VLOOKUP($D$3&amp;"_"&amp;X$3,データシート2!$A:$SI,MATCH($R$2&amp;"_"&amp;$B68,データシート2!$A$1:$SI$1,0),0)</f>
        <v>22.838999999999999</v>
      </c>
      <c r="Y68" s="935">
        <f>VLOOKUP($D$3&amp;"_"&amp;Y$3,データシート2!$A:$SI,MATCH($R$2&amp;"_"&amp;$B68,データシート2!$A$1:$SI$1,0),0)</f>
        <v>12.507</v>
      </c>
      <c r="Z68" s="935">
        <f>VLOOKUP($D$3&amp;"_"&amp;Z$3,データシート2!$A:$SI,MATCH($R$2&amp;"_"&amp;$B68,データシート2!$A$1:$SI$1,0),0)</f>
        <v>16.364999999999998</v>
      </c>
      <c r="AA68" s="935">
        <f>VLOOKUP($D$3&amp;"_"&amp;AA$3,データシート2!$A:$SI,MATCH($R$2&amp;"_"&amp;$B68,データシート2!$A$1:$SI$1,0),0)</f>
        <v>16.527999999999999</v>
      </c>
      <c r="AB68" s="936">
        <f>VLOOKUP($D$3&amp;"_"&amp;AB$3,データシート2!$A:$SI,MATCH($R$2&amp;"_"&amp;$B68,データシート2!$A$1:$SI$1,0),0)</f>
        <v>34.956000000000003</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1</v>
      </c>
      <c r="I71" s="777">
        <f>VLOOKUP($D$3&amp;"_"&amp;I$3,データシート2!$A:$SI,MATCH($G$2&amp;"_"&amp;$C71,データシート2!$A$1:$SI$1,0),0)</f>
        <v>1</v>
      </c>
      <c r="J71" s="777">
        <f>VLOOKUP($D$3&amp;"_"&amp;J$3,データシート2!$A:$SI,MATCH($G$2&amp;"_"&amp;$C71,データシート2!$A$1:$SI$1,0),0)</f>
        <v>1</v>
      </c>
      <c r="K71" s="778">
        <f>VLOOKUP($D$3&amp;"_"&amp;K$3,データシート2!$A:$SI,MATCH($G$2&amp;"_"&amp;$C71,データシート2!$A$1:$SI$1,0),0)</f>
        <v>1</v>
      </c>
      <c r="L71" s="778">
        <f>VLOOKUP($D$3&amp;"_"&amp;L$3,データシート2!$A:$SI,MATCH($G$2&amp;"_"&amp;$C71,データシート2!$A$1:$SI$1,0),0)</f>
        <v>1</v>
      </c>
      <c r="M71" s="778">
        <f>VLOOKUP($D$3&amp;"_"&amp;M$3,データシート2!$A:$SI,MATCH($G$2&amp;"_"&amp;$C71,データシート2!$A$1:$SI$1,0),0)</f>
        <v>1</v>
      </c>
      <c r="N71" s="778">
        <f>VLOOKUP($D$3&amp;"_"&amp;N$3,データシート2!$A:$SI,MATCH($G$2&amp;"_"&amp;$C71,データシート2!$A$1:$SI$1,0),0)</f>
        <v>0</v>
      </c>
      <c r="O71" s="778">
        <f>VLOOKUP($D$3&amp;"_"&amp;O$3,データシート2!$A:$SI,MATCH($G$2&amp;"_"&amp;$C71,データシート2!$A$1:$SI$1,0),0)</f>
        <v>1</v>
      </c>
      <c r="P71" s="778">
        <f>VLOOKUP($D$3&amp;"_"&amp;P$3,データシート2!$A:$SI,MATCH($G$2&amp;"_"&amp;$C71,データシート2!$A$1:$SI$1,0),0)</f>
        <v>0</v>
      </c>
      <c r="Q71" s="779">
        <f>VLOOKUP($D$3&amp;"_"&amp;Q$3,データシート2!$A:$SI,MATCH($G$2&amp;"_"&amp;$C71,データシート2!$A$1:$SI$1,0),0)</f>
        <v>2</v>
      </c>
      <c r="R71" s="947">
        <f>VLOOKUP($D$3&amp;"_"&amp;R$3,データシート2!$A:$SI,MATCH($R$2&amp;"_"&amp;$C71,データシート2!$A$1:$SI$1,0),0)</f>
        <v>0</v>
      </c>
      <c r="S71" s="948">
        <f>VLOOKUP($D$3&amp;"_"&amp;S$3,データシート2!$A:$SI,MATCH($R$2&amp;"_"&amp;$C71,データシート2!$A$1:$SI$1,0),0)</f>
        <v>2.714</v>
      </c>
      <c r="T71" s="948">
        <f>VLOOKUP($D$3&amp;"_"&amp;T$3,データシート2!$A:$SI,MATCH($R$2&amp;"_"&amp;$C71,データシート2!$A$1:$SI$1,0),0)</f>
        <v>3.1739999999999999</v>
      </c>
      <c r="U71" s="948">
        <f>VLOOKUP($D$3&amp;"_"&amp;U$3,データシート2!$A:$SI,MATCH($R$2&amp;"_"&amp;$C71,データシート2!$A$1:$SI$1,0),0)</f>
        <v>3.3180000000000001</v>
      </c>
      <c r="V71" s="948">
        <f>VLOOKUP($D$3&amp;"_"&amp;V$3,データシート2!$A:$SI,MATCH($R$2&amp;"_"&amp;$C71,データシート2!$A$1:$SI$1,0),0)</f>
        <v>3.2240000000000002</v>
      </c>
      <c r="W71" s="948">
        <f>VLOOKUP($D$3&amp;"_"&amp;W$3,データシート2!$A:$SI,MATCH($R$2&amp;"_"&amp;$C71,データシート2!$A$1:$SI$1,0),0)</f>
        <v>2.6440000000000001</v>
      </c>
      <c r="X71" s="948">
        <f>VLOOKUP($D$3&amp;"_"&amp;X$3,データシート2!$A:$SI,MATCH($R$2&amp;"_"&amp;$C71,データシート2!$A$1:$SI$1,0),0)</f>
        <v>6.4889999999999999</v>
      </c>
      <c r="Y71" s="948">
        <f>VLOOKUP($D$3&amp;"_"&amp;Y$3,データシート2!$A:$SI,MATCH($R$2&amp;"_"&amp;$C71,データシート2!$A$1:$SI$1,0),0)</f>
        <v>0</v>
      </c>
      <c r="Z71" s="948">
        <f>VLOOKUP($D$3&amp;"_"&amp;Z$3,データシート2!$A:$SI,MATCH($R$2&amp;"_"&amp;$C71,データシート2!$A$1:$SI$1,0),0)</f>
        <v>3.2719999999999998</v>
      </c>
      <c r="AA71" s="948">
        <f>VLOOKUP($D$3&amp;"_"&amp;AA$3,データシート2!$A:$SI,MATCH($R$2&amp;"_"&amp;$C71,データシート2!$A$1:$SI$1,0),0)</f>
        <v>0</v>
      </c>
      <c r="AB71" s="949">
        <f>VLOOKUP($D$3&amp;"_"&amp;AB$3,データシート2!$A:$SI,MATCH($R$2&amp;"_"&amp;$C71,データシート2!$A$1:$SI$1,0),0)</f>
        <v>6.8070000000000004</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2</v>
      </c>
      <c r="I74" s="777">
        <f>VLOOKUP($D$3&amp;"_"&amp;I$3,データシート2!$A:$SI,MATCH($G$2&amp;"_"&amp;$C74,データシート2!$A$1:$SI$1,0),0)</f>
        <v>4</v>
      </c>
      <c r="J74" s="777">
        <f>VLOOKUP($D$3&amp;"_"&amp;J$3,データシート2!$A:$SI,MATCH($G$2&amp;"_"&amp;$C74,データシート2!$A$1:$SI$1,0),0)</f>
        <v>3</v>
      </c>
      <c r="K74" s="778">
        <f>VLOOKUP($D$3&amp;"_"&amp;K$3,データシート2!$A:$SI,MATCH($G$2&amp;"_"&amp;$C74,データシート2!$A$1:$SI$1,0),0)</f>
        <v>3</v>
      </c>
      <c r="L74" s="778">
        <f>VLOOKUP($D$3&amp;"_"&amp;L$3,データシート2!$A:$SI,MATCH($G$2&amp;"_"&amp;$C74,データシート2!$A$1:$SI$1,0),0)</f>
        <v>3</v>
      </c>
      <c r="M74" s="778">
        <f>VLOOKUP($D$3&amp;"_"&amp;M$3,データシート2!$A:$SI,MATCH($G$2&amp;"_"&amp;$C74,データシート2!$A$1:$SI$1,0),0)</f>
        <v>3</v>
      </c>
      <c r="N74" s="778">
        <f>VLOOKUP($D$3&amp;"_"&amp;N$3,データシート2!$A:$SI,MATCH($G$2&amp;"_"&amp;$C74,データシート2!$A$1:$SI$1,0),0)</f>
        <v>3</v>
      </c>
      <c r="O74" s="778">
        <f>VLOOKUP($D$3&amp;"_"&amp;O$3,データシート2!$A:$SI,MATCH($G$2&amp;"_"&amp;$C74,データシート2!$A$1:$SI$1,0),0)</f>
        <v>3</v>
      </c>
      <c r="P74" s="778">
        <f>VLOOKUP($D$3&amp;"_"&amp;P$3,データシート2!$A:$SI,MATCH($G$2&amp;"_"&amp;$C74,データシート2!$A$1:$SI$1,0),0)</f>
        <v>4</v>
      </c>
      <c r="Q74" s="779">
        <f>VLOOKUP($D$3&amp;"_"&amp;Q$3,データシート2!$A:$SI,MATCH($G$2&amp;"_"&amp;$C74,データシート2!$A$1:$SI$1,0),0)</f>
        <v>6</v>
      </c>
      <c r="R74" s="947">
        <f>VLOOKUP($D$3&amp;"_"&amp;R$3,データシート2!$A:$SI,MATCH($R$2&amp;"_"&amp;$C74,データシート2!$A$1:$SI$1,0),0)</f>
        <v>0</v>
      </c>
      <c r="S74" s="948">
        <f>VLOOKUP($D$3&amp;"_"&amp;S$3,データシート2!$A:$SI,MATCH($R$2&amp;"_"&amp;$C74,データシート2!$A$1:$SI$1,0),0)</f>
        <v>5.1189999999999998</v>
      </c>
      <c r="T74" s="948">
        <f>VLOOKUP($D$3&amp;"_"&amp;T$3,データシート2!$A:$SI,MATCH($R$2&amp;"_"&amp;$C74,データシート2!$A$1:$SI$1,0),0)</f>
        <v>12.452999999999999</v>
      </c>
      <c r="U74" s="948">
        <f>VLOOKUP($D$3&amp;"_"&amp;U$3,データシート2!$A:$SI,MATCH($R$2&amp;"_"&amp;$C74,データシート2!$A$1:$SI$1,0),0)</f>
        <v>11.202</v>
      </c>
      <c r="V74" s="948">
        <f>VLOOKUP($D$3&amp;"_"&amp;V$3,データシート2!$A:$SI,MATCH($R$2&amp;"_"&amp;$C74,データシート2!$A$1:$SI$1,0),0)</f>
        <v>8.1829999999999998</v>
      </c>
      <c r="W74" s="948">
        <f>VLOOKUP($D$3&amp;"_"&amp;W$3,データシート2!$A:$SI,MATCH($R$2&amp;"_"&amp;$C74,データシート2!$A$1:$SI$1,0),0)</f>
        <v>9.2219999999999995</v>
      </c>
      <c r="X74" s="948">
        <f>VLOOKUP($D$3&amp;"_"&amp;X$3,データシート2!$A:$SI,MATCH($R$2&amp;"_"&amp;$C74,データシート2!$A$1:$SI$1,0),0)</f>
        <v>9.9659999999999993</v>
      </c>
      <c r="Y74" s="948">
        <f>VLOOKUP($D$3&amp;"_"&amp;Y$3,データシート2!$A:$SI,MATCH($R$2&amp;"_"&amp;$C74,データシート2!$A$1:$SI$1,0),0)</f>
        <v>8.9280000000000008</v>
      </c>
      <c r="Z74" s="948">
        <f>VLOOKUP($D$3&amp;"_"&amp;Z$3,データシート2!$A:$SI,MATCH($R$2&amp;"_"&amp;$C74,データシート2!$A$1:$SI$1,0),0)</f>
        <v>7.9669999999999996</v>
      </c>
      <c r="AA74" s="948">
        <f>VLOOKUP($D$3&amp;"_"&amp;AA$3,データシート2!$A:$SI,MATCH($R$2&amp;"_"&amp;$C74,データシート2!$A$1:$SI$1,0),0)</f>
        <v>11.923</v>
      </c>
      <c r="AB74" s="949">
        <f>VLOOKUP($D$3&amp;"_"&amp;AB$3,データシート2!$A:$SI,MATCH($R$2&amp;"_"&amp;$C74,データシート2!$A$1:$SI$1,0),0)</f>
        <v>23.706</v>
      </c>
    </row>
    <row r="75" spans="2:28" s="756" customFormat="1" ht="16.5" customHeight="1">
      <c r="B75" s="748"/>
      <c r="C75" s="773">
        <v>48</v>
      </c>
      <c r="D75" s="774" t="s">
        <v>585</v>
      </c>
      <c r="E75" s="773"/>
      <c r="F75" s="775"/>
      <c r="G75" s="776">
        <f>VLOOKUP($D$3&amp;"_"&amp;G$3,データシート2!$A:$SI,MATCH($G$2&amp;"_"&amp;$C75,データシート2!$A$1:$SI$1,0),0)</f>
        <v>2</v>
      </c>
      <c r="H75" s="777">
        <f>VLOOKUP($D$3&amp;"_"&amp;H$3,データシート2!$A:$SI,MATCH($G$2&amp;"_"&amp;$C75,データシート2!$A$1:$SI$1,0),0)</f>
        <v>2</v>
      </c>
      <c r="I75" s="777">
        <f>VLOOKUP($D$3&amp;"_"&amp;I$3,データシート2!$A:$SI,MATCH($G$2&amp;"_"&amp;$C75,データシート2!$A$1:$SI$1,0),0)</f>
        <v>1</v>
      </c>
      <c r="J75" s="777">
        <f>VLOOKUP($D$3&amp;"_"&amp;J$3,データシート2!$A:$SI,MATCH($G$2&amp;"_"&amp;$C75,データシート2!$A$1:$SI$1,0),0)</f>
        <v>1</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1</v>
      </c>
      <c r="N75" s="778">
        <f>VLOOKUP($D$3&amp;"_"&amp;N$3,データシート2!$A:$SI,MATCH($G$2&amp;"_"&amp;$C75,データシート2!$A$1:$SI$1,0),0)</f>
        <v>0</v>
      </c>
      <c r="O75" s="778">
        <f>VLOOKUP($D$3&amp;"_"&amp;O$3,データシート2!$A:$SI,MATCH($G$2&amp;"_"&amp;$C75,データシート2!$A$1:$SI$1,0),0)</f>
        <v>1</v>
      </c>
      <c r="P75" s="778">
        <f>VLOOKUP($D$3&amp;"_"&amp;P$3,データシート2!$A:$SI,MATCH($G$2&amp;"_"&amp;$C75,データシート2!$A$1:$SI$1,0),0)</f>
        <v>1</v>
      </c>
      <c r="Q75" s="779">
        <f>VLOOKUP($D$3&amp;"_"&amp;Q$3,データシート2!$A:$SI,MATCH($G$2&amp;"_"&amp;$C75,データシート2!$A$1:$SI$1,0),0)</f>
        <v>1</v>
      </c>
      <c r="R75" s="947">
        <f>VLOOKUP($D$3&amp;"_"&amp;R$3,データシート2!$A:$SI,MATCH($R$2&amp;"_"&amp;$C75,データシート2!$A$1:$SI$1,0),0)</f>
        <v>5.3810000000000002</v>
      </c>
      <c r="S75" s="948">
        <f>VLOOKUP($D$3&amp;"_"&amp;S$3,データシート2!$A:$SI,MATCH($R$2&amp;"_"&amp;$C75,データシート2!$A$1:$SI$1,0),0)</f>
        <v>6.2270000000000003</v>
      </c>
      <c r="T75" s="948">
        <f>VLOOKUP($D$3&amp;"_"&amp;T$3,データシート2!$A:$SI,MATCH($R$2&amp;"_"&amp;$C75,データシート2!$A$1:$SI$1,0),0)</f>
        <v>2.8759999999999999</v>
      </c>
      <c r="U75" s="948">
        <f>VLOOKUP($D$3&amp;"_"&amp;U$3,データシート2!$A:$SI,MATCH($R$2&amp;"_"&amp;$C75,データシート2!$A$1:$SI$1,0),0)</f>
        <v>3.6859999999999999</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2.6930000000000001</v>
      </c>
      <c r="Y75" s="948">
        <f>VLOOKUP($D$3&amp;"_"&amp;Y$3,データシート2!$A:$SI,MATCH($R$2&amp;"_"&amp;$C75,データシート2!$A$1:$SI$1,0),0)</f>
        <v>0</v>
      </c>
      <c r="Z75" s="948">
        <f>VLOOKUP($D$3&amp;"_"&amp;Z$3,データシート2!$A:$SI,MATCH($R$2&amp;"_"&amp;$C75,データシート2!$A$1:$SI$1,0),0)</f>
        <v>1.6259999999999999</v>
      </c>
      <c r="AA75" s="948">
        <f>VLOOKUP($D$3&amp;"_"&amp;AA$3,データシート2!$A:$SI,MATCH($R$2&amp;"_"&amp;$C75,データシート2!$A$1:$SI$1,0),0)</f>
        <v>1.319</v>
      </c>
      <c r="AB75" s="949">
        <f>VLOOKUP($D$3&amp;"_"&amp;AB$3,データシート2!$A:$SI,MATCH($R$2&amp;"_"&amp;$C75,データシート2!$A$1:$SI$1,0),0)</f>
        <v>0.69</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1</v>
      </c>
      <c r="M76" s="763">
        <f>VLOOKUP($D$3&amp;"_"&amp;M$3,データシート2!$A:$SI,MATCH($G$2&amp;"_"&amp;$C76,データシート2!$A$1:$SI$1,0),0)</f>
        <v>1</v>
      </c>
      <c r="N76" s="763">
        <f>VLOOKUP($D$3&amp;"_"&amp;N$3,データシート2!$A:$SI,MATCH($G$2&amp;"_"&amp;$C76,データシート2!$A$1:$SI$1,0),0)</f>
        <v>1</v>
      </c>
      <c r="O76" s="763">
        <f>VLOOKUP($D$3&amp;"_"&amp;O$3,データシート2!$A:$SI,MATCH($G$2&amp;"_"&amp;$C76,データシート2!$A$1:$SI$1,0),0)</f>
        <v>1</v>
      </c>
      <c r="P76" s="763">
        <f>VLOOKUP($D$3&amp;"_"&amp;P$3,データシート2!$A:$SI,MATCH($G$2&amp;"_"&amp;$C76,データシート2!$A$1:$SI$1,0),0)</f>
        <v>1</v>
      </c>
      <c r="Q76" s="764">
        <f>VLOOKUP($D$3&amp;"_"&amp;Q$3,データシート2!$A:$SI,MATCH($G$2&amp;"_"&amp;$C76,データシート2!$A$1:$SI$1,0),0)</f>
        <v>1</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3.6160000000000001</v>
      </c>
      <c r="X76" s="941">
        <f>VLOOKUP($D$3&amp;"_"&amp;X$3,データシート2!$A:$SI,MATCH($R$2&amp;"_"&amp;$C76,データシート2!$A$1:$SI$1,0),0)</f>
        <v>3.6909999999999998</v>
      </c>
      <c r="Y76" s="941">
        <f>VLOOKUP($D$3&amp;"_"&amp;Y$3,データシート2!$A:$SI,MATCH($R$2&amp;"_"&amp;$C76,データシート2!$A$1:$SI$1,0),0)</f>
        <v>3.5790000000000002</v>
      </c>
      <c r="Z76" s="941">
        <f>VLOOKUP($D$3&amp;"_"&amp;Z$3,データシート2!$A:$SI,MATCH($R$2&amp;"_"&amp;$C76,データシート2!$A$1:$SI$1,0),0)</f>
        <v>3.5</v>
      </c>
      <c r="AA76" s="941">
        <f>VLOOKUP($D$3&amp;"_"&amp;AA$3,データシート2!$A:$SI,MATCH($R$2&amp;"_"&amp;$C76,データシート2!$A$1:$SI$1,0),0)</f>
        <v>3.286</v>
      </c>
      <c r="AB76" s="942">
        <f>VLOOKUP($D$3&amp;"_"&amp;AB$3,データシート2!$A:$SI,MATCH($R$2&amp;"_"&amp;$C76,データシート2!$A$1:$SI$1,0),0)</f>
        <v>3.7530000000000001</v>
      </c>
    </row>
    <row r="77" spans="2:28" s="22" customFormat="1" ht="20.45" customHeight="1">
      <c r="B77" s="740" t="s">
        <v>587</v>
      </c>
      <c r="C77" s="741" t="s">
        <v>588</v>
      </c>
      <c r="D77" s="742"/>
      <c r="E77" s="743"/>
      <c r="F77" s="742"/>
      <c r="G77" s="744">
        <f>VLOOKUP($D$3&amp;"_"&amp;G$3,データシート2!$A:$SI,MATCH($G$2&amp;"_"&amp;$B77,データシート2!$A$1:$SI$1,0),0)</f>
        <v>50</v>
      </c>
      <c r="H77" s="745">
        <f>VLOOKUP($D$3&amp;"_"&amp;H$3,データシート2!$A:$SI,MATCH($G$2&amp;"_"&amp;$B77,データシート2!$A$1:$SI$1,0),0)</f>
        <v>57</v>
      </c>
      <c r="I77" s="745">
        <f>VLOOKUP($D$3&amp;"_"&amp;I$3,データシート2!$A:$SI,MATCH($G$2&amp;"_"&amp;$B77,データシート2!$A$1:$SI$1,0),0)</f>
        <v>55</v>
      </c>
      <c r="J77" s="745">
        <f>VLOOKUP($D$3&amp;"_"&amp;J$3,データシート2!$A:$SI,MATCH($G$2&amp;"_"&amp;$B77,データシート2!$A$1:$SI$1,0),0)</f>
        <v>54</v>
      </c>
      <c r="K77" s="746">
        <f>VLOOKUP($D$3&amp;"_"&amp;K$3,データシート2!$A:$SI,MATCH($G$2&amp;"_"&amp;$B77,データシート2!$A$1:$SI$1,0),0)</f>
        <v>50</v>
      </c>
      <c r="L77" s="746">
        <f>VLOOKUP($D$3&amp;"_"&amp;L$3,データシート2!$A:$SI,MATCH($G$2&amp;"_"&amp;$B77,データシート2!$A$1:$SI$1,0),0)</f>
        <v>54</v>
      </c>
      <c r="M77" s="746">
        <f>VLOOKUP($D$3&amp;"_"&amp;M$3,データシート2!$A:$SI,MATCH($G$2&amp;"_"&amp;$B77,データシート2!$A$1:$SI$1,0),0)</f>
        <v>51</v>
      </c>
      <c r="N77" s="746">
        <f>VLOOKUP($D$3&amp;"_"&amp;N$3,データシート2!$A:$SI,MATCH($G$2&amp;"_"&amp;$B77,データシート2!$A$1:$SI$1,0),0)</f>
        <v>49</v>
      </c>
      <c r="O77" s="746">
        <f>VLOOKUP($D$3&amp;"_"&amp;O$3,データシート2!$A:$SI,MATCH($G$2&amp;"_"&amp;$B77,データシート2!$A$1:$SI$1,0),0)</f>
        <v>45</v>
      </c>
      <c r="P77" s="746">
        <f>VLOOKUP($D$3&amp;"_"&amp;P$3,データシート2!$A:$SI,MATCH($G$2&amp;"_"&amp;$B77,データシート2!$A$1:$SI$1,0),0)</f>
        <v>40</v>
      </c>
      <c r="Q77" s="747">
        <f>VLOOKUP($D$3&amp;"_"&amp;Q$3,データシート2!$A:$SI,MATCH($G$2&amp;"_"&amp;$B77,データシート2!$A$1:$SI$1,0),0)</f>
        <v>39</v>
      </c>
      <c r="R77" s="934">
        <f>VLOOKUP($D$3&amp;"_"&amp;R$3,データシート2!$A:$SI,MATCH($R$2&amp;"_"&amp;$B77,データシート2!$A$1:$SI$1,0),0)</f>
        <v>176.88</v>
      </c>
      <c r="S77" s="935">
        <f>VLOOKUP($D$3&amp;"_"&amp;S$3,データシート2!$A:$SI,MATCH($R$2&amp;"_"&amp;$B77,データシート2!$A$1:$SI$1,0),0)</f>
        <v>227.137</v>
      </c>
      <c r="T77" s="935">
        <f>VLOOKUP($D$3&amp;"_"&amp;T$3,データシート2!$A:$SI,MATCH($R$2&amp;"_"&amp;$B77,データシート2!$A$1:$SI$1,0),0)</f>
        <v>234.74299999999999</v>
      </c>
      <c r="U77" s="935">
        <f>VLOOKUP($D$3&amp;"_"&amp;U$3,データシート2!$A:$SI,MATCH($R$2&amp;"_"&amp;$B77,データシート2!$A$1:$SI$1,0),0)</f>
        <v>224.203</v>
      </c>
      <c r="V77" s="935">
        <f>VLOOKUP($D$3&amp;"_"&amp;V$3,データシート2!$A:$SI,MATCH($R$2&amp;"_"&amp;$B77,データシート2!$A$1:$SI$1,0),0)</f>
        <v>202.26400000000001</v>
      </c>
      <c r="W77" s="935">
        <f>VLOOKUP($D$3&amp;"_"&amp;W$3,データシート2!$A:$SI,MATCH($R$2&amp;"_"&amp;$B77,データシート2!$A$1:$SI$1,0),0)</f>
        <v>215.51499999999999</v>
      </c>
      <c r="X77" s="935">
        <f>VLOOKUP($D$3&amp;"_"&amp;X$3,データシート2!$A:$SI,MATCH($R$2&amp;"_"&amp;$B77,データシート2!$A$1:$SI$1,0),0)</f>
        <v>183.739</v>
      </c>
      <c r="Y77" s="935">
        <f>VLOOKUP($D$3&amp;"_"&amp;Y$3,データシート2!$A:$SI,MATCH($R$2&amp;"_"&amp;$B77,データシート2!$A$1:$SI$1,0),0)</f>
        <v>182.52600000000001</v>
      </c>
      <c r="Z77" s="935">
        <f>VLOOKUP($D$3&amp;"_"&amp;Z$3,データシート2!$A:$SI,MATCH($R$2&amp;"_"&amp;$B77,データシート2!$A$1:$SI$1,0),0)</f>
        <v>172.43100000000001</v>
      </c>
      <c r="AA77" s="935">
        <f>VLOOKUP($D$3&amp;"_"&amp;AA$3,データシート2!$A:$SI,MATCH($R$2&amp;"_"&amp;$B77,データシート2!$A$1:$SI$1,0),0)</f>
        <v>143.154</v>
      </c>
      <c r="AB77" s="936">
        <f>VLOOKUP($D$3&amp;"_"&amp;AB$3,データシート2!$A:$SI,MATCH($R$2&amp;"_"&amp;$B77,データシート2!$A$1:$SI$1,0),0)</f>
        <v>145.24600000000001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1</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2.282</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2</v>
      </c>
      <c r="H80" s="777">
        <f>VLOOKUP($D$3&amp;"_"&amp;H$3,データシート2!$A:$SI,MATCH($G$2&amp;"_"&amp;$C80,データシート2!$A$1:$SI$1,0),0)</f>
        <v>2</v>
      </c>
      <c r="I80" s="777">
        <f>VLOOKUP($D$3&amp;"_"&amp;I$3,データシート2!$A:$SI,MATCH($G$2&amp;"_"&amp;$C80,データシート2!$A$1:$SI$1,0),0)</f>
        <v>2</v>
      </c>
      <c r="J80" s="777">
        <f>VLOOKUP($D$3&amp;"_"&amp;J$3,データシート2!$A:$SI,MATCH($G$2&amp;"_"&amp;$C80,データシート2!$A$1:$SI$1,0),0)</f>
        <v>1</v>
      </c>
      <c r="K80" s="778">
        <f>VLOOKUP($D$3&amp;"_"&amp;K$3,データシート2!$A:$SI,MATCH($G$2&amp;"_"&amp;$C80,データシート2!$A$1:$SI$1,0),0)</f>
        <v>2</v>
      </c>
      <c r="L80" s="778">
        <f>VLOOKUP($D$3&amp;"_"&amp;L$3,データシート2!$A:$SI,MATCH($G$2&amp;"_"&amp;$C80,データシート2!$A$1:$SI$1,0),0)</f>
        <v>2</v>
      </c>
      <c r="M80" s="778">
        <f>VLOOKUP($D$3&amp;"_"&amp;M$3,データシート2!$A:$SI,MATCH($G$2&amp;"_"&amp;$C80,データシート2!$A$1:$SI$1,0),0)</f>
        <v>2</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5.7389999999999999</v>
      </c>
      <c r="S80" s="948">
        <f>VLOOKUP($D$3&amp;"_"&amp;S$3,データシート2!$A:$SI,MATCH($R$2&amp;"_"&amp;$C80,データシート2!$A$1:$SI$1,0),0)</f>
        <v>6.7930000000000001</v>
      </c>
      <c r="T80" s="948">
        <f>VLOOKUP($D$3&amp;"_"&amp;T$3,データシート2!$A:$SI,MATCH($R$2&amp;"_"&amp;$C80,データシート2!$A$1:$SI$1,0),0)</f>
        <v>7.2130000000000001</v>
      </c>
      <c r="U80" s="948">
        <f>VLOOKUP($D$3&amp;"_"&amp;U$3,データシート2!$A:$SI,MATCH($R$2&amp;"_"&amp;$C80,データシート2!$A$1:$SI$1,0),0)</f>
        <v>3.4489999999999998</v>
      </c>
      <c r="V80" s="948">
        <f>VLOOKUP($D$3&amp;"_"&amp;V$3,データシート2!$A:$SI,MATCH($R$2&amp;"_"&amp;$C80,データシート2!$A$1:$SI$1,0),0)</f>
        <v>6.4859999999999998</v>
      </c>
      <c r="W80" s="948">
        <f>VLOOKUP($D$3&amp;"_"&amp;W$3,データシート2!$A:$SI,MATCH($R$2&amp;"_"&amp;$C80,データシート2!$A$1:$SI$1,0),0)</f>
        <v>12.548999999999999</v>
      </c>
      <c r="X80" s="948">
        <f>VLOOKUP($D$3&amp;"_"&amp;X$3,データシート2!$A:$SI,MATCH($R$2&amp;"_"&amp;$C80,データシート2!$A$1:$SI$1,0),0)</f>
        <v>6.3639999999999999</v>
      </c>
      <c r="Y80" s="948">
        <f>VLOOKUP($D$3&amp;"_"&amp;Y$3,データシート2!$A:$SI,MATCH($R$2&amp;"_"&amp;$C80,データシート2!$A$1:$SI$1,0),0)</f>
        <v>3.601</v>
      </c>
      <c r="Z80" s="948">
        <f>VLOOKUP($D$3&amp;"_"&amp;Z$3,データシート2!$A:$SI,MATCH($R$2&amp;"_"&amp;$C80,データシート2!$A$1:$SI$1,0),0)</f>
        <v>5.2210000000000001</v>
      </c>
      <c r="AA80" s="948">
        <f>VLOOKUP($D$3&amp;"_"&amp;AA$3,データシート2!$A:$SI,MATCH($R$2&amp;"_"&amp;$C80,データシート2!$A$1:$SI$1,0),0)</f>
        <v>4.2439999999999998</v>
      </c>
      <c r="AB80" s="949">
        <f>VLOOKUP($D$3&amp;"_"&amp;AB$3,データシート2!$A:$SI,MATCH($R$2&amp;"_"&amp;$C80,データシート2!$A$1:$SI$1,0),0)</f>
        <v>4.8040000000000003</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1</v>
      </c>
      <c r="I83" s="777">
        <f>VLOOKUP($D$3&amp;"_"&amp;I$3,データシート2!$A:$SI,MATCH($G$2&amp;"_"&amp;$C83,データシート2!$A$1:$SI$1,0),0)</f>
        <v>1</v>
      </c>
      <c r="J83" s="777">
        <f>VLOOKUP($D$3&amp;"_"&amp;J$3,データシート2!$A:$SI,MATCH($G$2&amp;"_"&amp;$C83,データシート2!$A$1:$SI$1,0),0)</f>
        <v>1</v>
      </c>
      <c r="K83" s="778">
        <f>VLOOKUP($D$3&amp;"_"&amp;K$3,データシート2!$A:$SI,MATCH($G$2&amp;"_"&amp;$C83,データシート2!$A$1:$SI$1,0),0)</f>
        <v>1</v>
      </c>
      <c r="L83" s="778">
        <f>VLOOKUP($D$3&amp;"_"&amp;L$3,データシート2!$A:$SI,MATCH($G$2&amp;"_"&amp;$C83,データシート2!$A$1:$SI$1,0),0)</f>
        <v>1</v>
      </c>
      <c r="M83" s="778">
        <f>VLOOKUP($D$3&amp;"_"&amp;M$3,データシート2!$A:$SI,MATCH($G$2&amp;"_"&amp;$C83,データシート2!$A$1:$SI$1,0),0)</f>
        <v>1</v>
      </c>
      <c r="N83" s="778">
        <f>VLOOKUP($D$3&amp;"_"&amp;N$3,データシート2!$A:$SI,MATCH($G$2&amp;"_"&amp;$C83,データシート2!$A$1:$SI$1,0),0)</f>
        <v>1</v>
      </c>
      <c r="O83" s="778">
        <f>VLOOKUP($D$3&amp;"_"&amp;O$3,データシート2!$A:$SI,MATCH($G$2&amp;"_"&amp;$C83,データシート2!$A$1:$SI$1,0),0)</f>
        <v>1</v>
      </c>
      <c r="P83" s="778">
        <f>VLOOKUP($D$3&amp;"_"&amp;P$3,データシート2!$A:$SI,MATCH($G$2&amp;"_"&amp;$C83,データシート2!$A$1:$SI$1,0),0)</f>
        <v>1</v>
      </c>
      <c r="Q83" s="779">
        <f>VLOOKUP($D$3&amp;"_"&amp;Q$3,データシート2!$A:$SI,MATCH($G$2&amp;"_"&amp;$C83,データシート2!$A$1:$SI$1,0),0)</f>
        <v>1</v>
      </c>
      <c r="R83" s="947">
        <f>VLOOKUP($D$3&amp;"_"&amp;R$3,データシート2!$A:$SI,MATCH($R$2&amp;"_"&amp;$C83,データシート2!$A$1:$SI$1,0),0)</f>
        <v>0</v>
      </c>
      <c r="S83" s="948">
        <f>VLOOKUP($D$3&amp;"_"&amp;S$3,データシート2!$A:$SI,MATCH($R$2&amp;"_"&amp;$C83,データシート2!$A$1:$SI$1,0),0)</f>
        <v>4.3170000000000002</v>
      </c>
      <c r="T83" s="948">
        <f>VLOOKUP($D$3&amp;"_"&amp;T$3,データシート2!$A:$SI,MATCH($R$2&amp;"_"&amp;$C83,データシート2!$A$1:$SI$1,0),0)</f>
        <v>4.9390000000000001</v>
      </c>
      <c r="U83" s="948">
        <f>VLOOKUP($D$3&amp;"_"&amp;U$3,データシート2!$A:$SI,MATCH($R$2&amp;"_"&amp;$C83,データシート2!$A$1:$SI$1,0),0)</f>
        <v>4.4050000000000002</v>
      </c>
      <c r="V83" s="948">
        <f>VLOOKUP($D$3&amp;"_"&amp;V$3,データシート2!$A:$SI,MATCH($R$2&amp;"_"&amp;$C83,データシート2!$A$1:$SI$1,0),0)</f>
        <v>3.0569999999999999</v>
      </c>
      <c r="W83" s="948">
        <f>VLOOKUP($D$3&amp;"_"&amp;W$3,データシート2!$A:$SI,MATCH($R$2&amp;"_"&amp;$C83,データシート2!$A$1:$SI$1,0),0)</f>
        <v>4.8120000000000003</v>
      </c>
      <c r="X83" s="948">
        <f>VLOOKUP($D$3&amp;"_"&amp;X$3,データシート2!$A:$SI,MATCH($R$2&amp;"_"&amp;$C83,データシート2!$A$1:$SI$1,0),0)</f>
        <v>4.5949999999999998</v>
      </c>
      <c r="Y83" s="948">
        <f>VLOOKUP($D$3&amp;"_"&amp;Y$3,データシート2!$A:$SI,MATCH($R$2&amp;"_"&amp;$C83,データシート2!$A$1:$SI$1,0),0)</f>
        <v>4.548</v>
      </c>
      <c r="Z83" s="948">
        <f>VLOOKUP($D$3&amp;"_"&amp;Z$3,データシート2!$A:$SI,MATCH($R$2&amp;"_"&amp;$C83,データシート2!$A$1:$SI$1,0),0)</f>
        <v>4.4119999999999999</v>
      </c>
      <c r="AA83" s="948">
        <f>VLOOKUP($D$3&amp;"_"&amp;AA$3,データシート2!$A:$SI,MATCH($R$2&amp;"_"&amp;$C83,データシート2!$A$1:$SI$1,0),0)</f>
        <v>4.4489999999999998</v>
      </c>
      <c r="AB83" s="949">
        <f>VLOOKUP($D$3&amp;"_"&amp;AB$3,データシート2!$A:$SI,MATCH($R$2&amp;"_"&amp;$C83,データシート2!$A$1:$SI$1,0),0)</f>
        <v>4.2080000000000002</v>
      </c>
    </row>
    <row r="84" spans="2:28" s="756" customFormat="1" ht="16.5" customHeight="1">
      <c r="B84" s="748"/>
      <c r="C84" s="773">
        <v>56</v>
      </c>
      <c r="D84" s="774" t="s">
        <v>595</v>
      </c>
      <c r="E84" s="773"/>
      <c r="F84" s="775"/>
      <c r="G84" s="776">
        <f>VLOOKUP($D$3&amp;"_"&amp;G$3,データシート2!$A:$SI,MATCH($G$2&amp;"_"&amp;$C84,データシート2!$A$1:$SI$1,0),0)</f>
        <v>46</v>
      </c>
      <c r="H84" s="777">
        <f>VLOOKUP($D$3&amp;"_"&amp;H$3,データシート2!$A:$SI,MATCH($G$2&amp;"_"&amp;$C84,データシート2!$A$1:$SI$1,0),0)</f>
        <v>52</v>
      </c>
      <c r="I84" s="777">
        <f>VLOOKUP($D$3&amp;"_"&amp;I$3,データシート2!$A:$SI,MATCH($G$2&amp;"_"&amp;$C84,データシート2!$A$1:$SI$1,0),0)</f>
        <v>49</v>
      </c>
      <c r="J84" s="777">
        <f>VLOOKUP($D$3&amp;"_"&amp;J$3,データシート2!$A:$SI,MATCH($G$2&amp;"_"&amp;$C84,データシート2!$A$1:$SI$1,0),0)</f>
        <v>49</v>
      </c>
      <c r="K84" s="778">
        <f>VLOOKUP($D$3&amp;"_"&amp;K$3,データシート2!$A:$SI,MATCH($G$2&amp;"_"&amp;$C84,データシート2!$A$1:$SI$1,0),0)</f>
        <v>44</v>
      </c>
      <c r="L84" s="778">
        <f>VLOOKUP($D$3&amp;"_"&amp;L$3,データシート2!$A:$SI,MATCH($G$2&amp;"_"&amp;$C84,データシート2!$A$1:$SI$1,0),0)</f>
        <v>48</v>
      </c>
      <c r="M84" s="778">
        <f>VLOOKUP($D$3&amp;"_"&amp;M$3,データシート2!$A:$SI,MATCH($G$2&amp;"_"&amp;$C84,データシート2!$A$1:$SI$1,0),0)</f>
        <v>44</v>
      </c>
      <c r="N84" s="778">
        <f>VLOOKUP($D$3&amp;"_"&amp;N$3,データシート2!$A:$SI,MATCH($G$2&amp;"_"&amp;$C84,データシート2!$A$1:$SI$1,0),0)</f>
        <v>43</v>
      </c>
      <c r="O84" s="778">
        <f>VLOOKUP($D$3&amp;"_"&amp;O$3,データシート2!$A:$SI,MATCH($G$2&amp;"_"&amp;$C84,データシート2!$A$1:$SI$1,0),0)</f>
        <v>38</v>
      </c>
      <c r="P84" s="778">
        <f>VLOOKUP($D$3&amp;"_"&amp;P$3,データシート2!$A:$SI,MATCH($G$2&amp;"_"&amp;$C84,データシート2!$A$1:$SI$1,0),0)</f>
        <v>33</v>
      </c>
      <c r="Q84" s="779">
        <f>VLOOKUP($D$3&amp;"_"&amp;Q$3,データシート2!$A:$SI,MATCH($G$2&amp;"_"&amp;$C84,データシート2!$A$1:$SI$1,0),0)</f>
        <v>34</v>
      </c>
      <c r="R84" s="947">
        <f>VLOOKUP($D$3&amp;"_"&amp;R$3,データシート2!$A:$SI,MATCH($R$2&amp;"_"&amp;$C84,データシート2!$A$1:$SI$1,0),0)</f>
        <v>165.392</v>
      </c>
      <c r="S84" s="948">
        <f>VLOOKUP($D$3&amp;"_"&amp;S$3,データシート2!$A:$SI,MATCH($R$2&amp;"_"&amp;$C84,データシート2!$A$1:$SI$1,0),0)</f>
        <v>208.90799999999999</v>
      </c>
      <c r="T84" s="948">
        <f>VLOOKUP($D$3&amp;"_"&amp;T$3,データシート2!$A:$SI,MATCH($R$2&amp;"_"&amp;$C84,データシート2!$A$1:$SI$1,0),0)</f>
        <v>211.334</v>
      </c>
      <c r="U84" s="948">
        <f>VLOOKUP($D$3&amp;"_"&amp;U$3,データシート2!$A:$SI,MATCH($R$2&amp;"_"&amp;$C84,データシート2!$A$1:$SI$1,0),0)</f>
        <v>205.12</v>
      </c>
      <c r="V84" s="948">
        <f>VLOOKUP($D$3&amp;"_"&amp;V$3,データシート2!$A:$SI,MATCH($R$2&amp;"_"&amp;$C84,データシート2!$A$1:$SI$1,0),0)</f>
        <v>182.43100000000001</v>
      </c>
      <c r="W84" s="948">
        <f>VLOOKUP($D$3&amp;"_"&amp;W$3,データシート2!$A:$SI,MATCH($R$2&amp;"_"&amp;$C84,データシート2!$A$1:$SI$1,0),0)</f>
        <v>189.51</v>
      </c>
      <c r="X84" s="948">
        <f>VLOOKUP($D$3&amp;"_"&amp;X$3,データシート2!$A:$SI,MATCH($R$2&amp;"_"&amp;$C84,データシート2!$A$1:$SI$1,0),0)</f>
        <v>165.24299999999999</v>
      </c>
      <c r="Y84" s="948">
        <f>VLOOKUP($D$3&amp;"_"&amp;Y$3,データシート2!$A:$SI,MATCH($R$2&amp;"_"&amp;$C84,データシート2!$A$1:$SI$1,0),0)</f>
        <v>164.23099999999999</v>
      </c>
      <c r="Z84" s="948">
        <f>VLOOKUP($D$3&amp;"_"&amp;Z$3,データシート2!$A:$SI,MATCH($R$2&amp;"_"&amp;$C84,データシート2!$A$1:$SI$1,0),0)</f>
        <v>149.02600000000001</v>
      </c>
      <c r="AA84" s="948">
        <f>VLOOKUP($D$3&amp;"_"&amp;AA$3,データシート2!$A:$SI,MATCH($R$2&amp;"_"&amp;$C84,データシート2!$A$1:$SI$1,0),0)</f>
        <v>119.67400000000001</v>
      </c>
      <c r="AB84" s="949">
        <f>VLOOKUP($D$3&amp;"_"&amp;AB$3,データシート2!$A:$SI,MATCH($R$2&amp;"_"&amp;$C84,データシート2!$A$1:$SI$1,0),0)</f>
        <v>126.43899999999999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1</v>
      </c>
      <c r="H86" s="777">
        <f>VLOOKUP($D$3&amp;"_"&amp;H$3,データシート2!$A:$SI,MATCH($G$2&amp;"_"&amp;$C86,データシート2!$A$1:$SI$1,0),0)</f>
        <v>1</v>
      </c>
      <c r="I86" s="777">
        <f>VLOOKUP($D$3&amp;"_"&amp;I$3,データシート2!$A:$SI,MATCH($G$2&amp;"_"&amp;$C86,データシート2!$A$1:$SI$1,0),0)</f>
        <v>1</v>
      </c>
      <c r="J86" s="777">
        <f>VLOOKUP($D$3&amp;"_"&amp;J$3,データシート2!$A:$SI,MATCH($G$2&amp;"_"&amp;$C86,データシート2!$A$1:$SI$1,0),0)</f>
        <v>1</v>
      </c>
      <c r="K86" s="778">
        <f>VLOOKUP($D$3&amp;"_"&amp;K$3,データシート2!$A:$SI,MATCH($G$2&amp;"_"&amp;$C86,データシート2!$A$1:$SI$1,0),0)</f>
        <v>1</v>
      </c>
      <c r="L86" s="778">
        <f>VLOOKUP($D$3&amp;"_"&amp;L$3,データシート2!$A:$SI,MATCH($G$2&amp;"_"&amp;$C86,データシート2!$A$1:$SI$1,0),0)</f>
        <v>1</v>
      </c>
      <c r="M86" s="778">
        <f>VLOOKUP($D$3&amp;"_"&amp;M$3,データシート2!$A:$SI,MATCH($G$2&amp;"_"&amp;$C86,データシート2!$A$1:$SI$1,0),0)</f>
        <v>2</v>
      </c>
      <c r="N86" s="778">
        <f>VLOOKUP($D$3&amp;"_"&amp;N$3,データシート2!$A:$SI,MATCH($G$2&amp;"_"&amp;$C86,データシート2!$A$1:$SI$1,0),0)</f>
        <v>2</v>
      </c>
      <c r="O86" s="778">
        <f>VLOOKUP($D$3&amp;"_"&amp;O$3,データシート2!$A:$SI,MATCH($G$2&amp;"_"&amp;$C86,データシート2!$A$1:$SI$1,0),0)</f>
        <v>3</v>
      </c>
      <c r="P86" s="778">
        <f>VLOOKUP($D$3&amp;"_"&amp;P$3,データシート2!$A:$SI,MATCH($G$2&amp;"_"&amp;$C86,データシート2!$A$1:$SI$1,0),0)</f>
        <v>3</v>
      </c>
      <c r="Q86" s="779">
        <f>VLOOKUP($D$3&amp;"_"&amp;Q$3,データシート2!$A:$SI,MATCH($G$2&amp;"_"&amp;$C86,データシート2!$A$1:$SI$1,0),0)</f>
        <v>3</v>
      </c>
      <c r="R86" s="947">
        <f>VLOOKUP($D$3&amp;"_"&amp;R$3,データシート2!$A:$SI,MATCH($R$2&amp;"_"&amp;$C86,データシート2!$A$1:$SI$1,0),0)</f>
        <v>3.3650000000000002</v>
      </c>
      <c r="S86" s="948">
        <f>VLOOKUP($D$3&amp;"_"&amp;S$3,データシート2!$A:$SI,MATCH($R$2&amp;"_"&amp;$C86,データシート2!$A$1:$SI$1,0),0)</f>
        <v>4.24</v>
      </c>
      <c r="T86" s="948">
        <f>VLOOKUP($D$3&amp;"_"&amp;T$3,データシート2!$A:$SI,MATCH($R$2&amp;"_"&amp;$C86,データシート2!$A$1:$SI$1,0),0)</f>
        <v>4.4909999999999997</v>
      </c>
      <c r="U86" s="948">
        <f>VLOOKUP($D$3&amp;"_"&amp;U$3,データシート2!$A:$SI,MATCH($R$2&amp;"_"&amp;$C86,データシート2!$A$1:$SI$1,0),0)</f>
        <v>4.5979999999999999</v>
      </c>
      <c r="V86" s="948">
        <f>VLOOKUP($D$3&amp;"_"&amp;V$3,データシート2!$A:$SI,MATCH($R$2&amp;"_"&amp;$C86,データシート2!$A$1:$SI$1,0),0)</f>
        <v>4.5590000000000002</v>
      </c>
      <c r="W86" s="948">
        <f>VLOOKUP($D$3&amp;"_"&amp;W$3,データシート2!$A:$SI,MATCH($R$2&amp;"_"&amp;$C86,データシート2!$A$1:$SI$1,0),0)</f>
        <v>4.3129999999999997</v>
      </c>
      <c r="X86" s="948">
        <f>VLOOKUP($D$3&amp;"_"&amp;X$3,データシート2!$A:$SI,MATCH($R$2&amp;"_"&amp;$C86,データシート2!$A$1:$SI$1,0),0)</f>
        <v>4.0579999999999998</v>
      </c>
      <c r="Y86" s="948">
        <f>VLOOKUP($D$3&amp;"_"&amp;Y$3,データシート2!$A:$SI,MATCH($R$2&amp;"_"&amp;$C86,データシート2!$A$1:$SI$1,0),0)</f>
        <v>6.5940000000000003</v>
      </c>
      <c r="Z86" s="948">
        <f>VLOOKUP($D$3&amp;"_"&amp;Z$3,データシート2!$A:$SI,MATCH($R$2&amp;"_"&amp;$C86,データシート2!$A$1:$SI$1,0),0)</f>
        <v>9.5310000000000006</v>
      </c>
      <c r="AA86" s="948">
        <f>VLOOKUP($D$3&amp;"_"&amp;AA$3,データシート2!$A:$SI,MATCH($R$2&amp;"_"&amp;$C86,データシート2!$A$1:$SI$1,0),0)</f>
        <v>9.6159999999999997</v>
      </c>
      <c r="AB86" s="949">
        <f>VLOOKUP($D$3&amp;"_"&amp;AB$3,データシート2!$A:$SI,MATCH($R$2&amp;"_"&amp;$C86,データシート2!$A$1:$SI$1,0),0)</f>
        <v>9.7949999999999999</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1</v>
      </c>
      <c r="H88" s="777">
        <f>VLOOKUP($D$3&amp;"_"&amp;H$3,データシート2!$A:$SI,MATCH($G$2&amp;"_"&amp;$C88,データシート2!$A$1:$SI$1,0),0)</f>
        <v>1</v>
      </c>
      <c r="I88" s="777">
        <f>VLOOKUP($D$3&amp;"_"&amp;I$3,データシート2!$A:$SI,MATCH($G$2&amp;"_"&amp;$C88,データシート2!$A$1:$SI$1,0),0)</f>
        <v>1</v>
      </c>
      <c r="J88" s="777">
        <f>VLOOKUP($D$3&amp;"_"&amp;J$3,データシート2!$A:$SI,MATCH($G$2&amp;"_"&amp;$C88,データシート2!$A$1:$SI$1,0),0)</f>
        <v>1</v>
      </c>
      <c r="K88" s="778">
        <f>VLOOKUP($D$3&amp;"_"&amp;K$3,データシート2!$A:$SI,MATCH($G$2&amp;"_"&amp;$C88,データシート2!$A$1:$SI$1,0),0)</f>
        <v>1</v>
      </c>
      <c r="L88" s="778">
        <f>VLOOKUP($D$3&amp;"_"&amp;L$3,データシート2!$A:$SI,MATCH($G$2&amp;"_"&amp;$C88,データシート2!$A$1:$SI$1,0),0)</f>
        <v>1</v>
      </c>
      <c r="M88" s="778">
        <f>VLOOKUP($D$3&amp;"_"&amp;M$3,データシート2!$A:$SI,MATCH($G$2&amp;"_"&amp;$C88,データシート2!$A$1:$SI$1,0),0)</f>
        <v>1</v>
      </c>
      <c r="N88" s="778">
        <f>VLOOKUP($D$3&amp;"_"&amp;N$3,データシート2!$A:$SI,MATCH($G$2&amp;"_"&amp;$C88,データシート2!$A$1:$SI$1,0),0)</f>
        <v>1</v>
      </c>
      <c r="O88" s="778">
        <f>VLOOKUP($D$3&amp;"_"&amp;O$3,データシート2!$A:$SI,MATCH($G$2&amp;"_"&amp;$C88,データシート2!$A$1:$SI$1,0),0)</f>
        <v>1</v>
      </c>
      <c r="P88" s="778">
        <f>VLOOKUP($D$3&amp;"_"&amp;P$3,データシート2!$A:$SI,MATCH($G$2&amp;"_"&amp;$C88,データシート2!$A$1:$SI$1,0),0)</f>
        <v>1</v>
      </c>
      <c r="Q88" s="779">
        <f>VLOOKUP($D$3&amp;"_"&amp;Q$3,データシート2!$A:$SI,MATCH($G$2&amp;"_"&amp;$C88,データシート2!$A$1:$SI$1,0),0)</f>
        <v>0</v>
      </c>
      <c r="R88" s="947">
        <f>VLOOKUP($D$3&amp;"_"&amp;R$3,データシート2!$A:$SI,MATCH($R$2&amp;"_"&amp;$C88,データシート2!$A$1:$SI$1,0),0)</f>
        <v>2.3839999999999999</v>
      </c>
      <c r="S88" s="948">
        <f>VLOOKUP($D$3&amp;"_"&amp;S$3,データシート2!$A:$SI,MATCH($R$2&amp;"_"&amp;$C88,データシート2!$A$1:$SI$1,0),0)</f>
        <v>2.879</v>
      </c>
      <c r="T88" s="948">
        <f>VLOOKUP($D$3&amp;"_"&amp;T$3,データシート2!$A:$SI,MATCH($R$2&amp;"_"&amp;$C88,データシート2!$A$1:$SI$1,0),0)</f>
        <v>3.597</v>
      </c>
      <c r="U88" s="948">
        <f>VLOOKUP($D$3&amp;"_"&amp;U$3,データシート2!$A:$SI,MATCH($R$2&amp;"_"&amp;$C88,データシート2!$A$1:$SI$1,0),0)</f>
        <v>3.4689999999999999</v>
      </c>
      <c r="V88" s="948">
        <f>VLOOKUP($D$3&amp;"_"&amp;V$3,データシート2!$A:$SI,MATCH($R$2&amp;"_"&amp;$C88,データシート2!$A$1:$SI$1,0),0)</f>
        <v>2.3159999999999998</v>
      </c>
      <c r="W88" s="948">
        <f>VLOOKUP($D$3&amp;"_"&amp;W$3,データシート2!$A:$SI,MATCH($R$2&amp;"_"&amp;$C88,データシート2!$A$1:$SI$1,0),0)</f>
        <v>2.0990000000000002</v>
      </c>
      <c r="X88" s="948">
        <f>VLOOKUP($D$3&amp;"_"&amp;X$3,データシート2!$A:$SI,MATCH($R$2&amp;"_"&amp;$C88,データシート2!$A$1:$SI$1,0),0)</f>
        <v>2.0950000000000002</v>
      </c>
      <c r="Y88" s="948">
        <f>VLOOKUP($D$3&amp;"_"&amp;Y$3,データシート2!$A:$SI,MATCH($R$2&amp;"_"&amp;$C88,データシート2!$A$1:$SI$1,0),0)</f>
        <v>2.5790000000000002</v>
      </c>
      <c r="Z88" s="948">
        <f>VLOOKUP($D$3&amp;"_"&amp;Z$3,データシート2!$A:$SI,MATCH($R$2&amp;"_"&amp;$C88,データシート2!$A$1:$SI$1,0),0)</f>
        <v>3.242</v>
      </c>
      <c r="AA88" s="948">
        <f>VLOOKUP($D$3&amp;"_"&amp;AA$3,データシート2!$A:$SI,MATCH($R$2&amp;"_"&amp;$C88,データシート2!$A$1:$SI$1,0),0)</f>
        <v>2.8889999999999998</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1</v>
      </c>
      <c r="J89" s="762">
        <f>VLOOKUP($D$3&amp;"_"&amp;J$3,データシート2!$A:$SI,MATCH($G$2&amp;"_"&amp;$C89,データシート2!$A$1:$SI$1,0),0)</f>
        <v>1</v>
      </c>
      <c r="K89" s="763">
        <f>VLOOKUP($D$3&amp;"_"&amp;K$3,データシート2!$A:$SI,MATCH($G$2&amp;"_"&amp;$C89,データシート2!$A$1:$SI$1,0),0)</f>
        <v>1</v>
      </c>
      <c r="L89" s="763">
        <f>VLOOKUP($D$3&amp;"_"&amp;L$3,データシート2!$A:$SI,MATCH($G$2&amp;"_"&amp;$C89,データシート2!$A$1:$SI$1,0),0)</f>
        <v>1</v>
      </c>
      <c r="M89" s="763">
        <f>VLOOKUP($D$3&amp;"_"&amp;M$3,データシート2!$A:$SI,MATCH($G$2&amp;"_"&amp;$C89,データシート2!$A$1:$SI$1,0),0)</f>
        <v>1</v>
      </c>
      <c r="N89" s="763">
        <f>VLOOKUP($D$3&amp;"_"&amp;N$3,データシート2!$A:$SI,MATCH($G$2&amp;"_"&amp;$C89,データシート2!$A$1:$SI$1,0),0)</f>
        <v>1</v>
      </c>
      <c r="O89" s="763">
        <f>VLOOKUP($D$3&amp;"_"&amp;O$3,データシート2!$A:$SI,MATCH($G$2&amp;"_"&amp;$C89,データシート2!$A$1:$SI$1,0),0)</f>
        <v>1</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3.169</v>
      </c>
      <c r="U89" s="941">
        <f>VLOOKUP($D$3&amp;"_"&amp;U$3,データシート2!$A:$SI,MATCH($R$2&amp;"_"&amp;$C89,データシート2!$A$1:$SI$1,0),0)</f>
        <v>3.1619999999999999</v>
      </c>
      <c r="V89" s="941">
        <f>VLOOKUP($D$3&amp;"_"&amp;V$3,データシート2!$A:$SI,MATCH($R$2&amp;"_"&amp;$C89,データシート2!$A$1:$SI$1,0),0)</f>
        <v>3.415</v>
      </c>
      <c r="W89" s="941">
        <f>VLOOKUP($D$3&amp;"_"&amp;W$3,データシート2!$A:$SI,MATCH($R$2&amp;"_"&amp;$C89,データシート2!$A$1:$SI$1,0),0)</f>
        <v>2.2320000000000002</v>
      </c>
      <c r="X89" s="941">
        <f>VLOOKUP($D$3&amp;"_"&amp;X$3,データシート2!$A:$SI,MATCH($R$2&amp;"_"&amp;$C89,データシート2!$A$1:$SI$1,0),0)</f>
        <v>1.3839999999999999</v>
      </c>
      <c r="Y89" s="941">
        <f>VLOOKUP($D$3&amp;"_"&amp;Y$3,データシート2!$A:$SI,MATCH($R$2&amp;"_"&amp;$C89,データシート2!$A$1:$SI$1,0),0)</f>
        <v>0.97299999999999998</v>
      </c>
      <c r="Z89" s="941">
        <f>VLOOKUP($D$3&amp;"_"&amp;Z$3,データシート2!$A:$SI,MATCH($R$2&amp;"_"&amp;$C89,データシート2!$A$1:$SI$1,0),0)</f>
        <v>0.999</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8</v>
      </c>
      <c r="H90" s="745">
        <f>VLOOKUP($D$3&amp;"_"&amp;H$3,データシート2!$A:$SI,MATCH($G$2&amp;"_"&amp;$B90,データシート2!$A$1:$SI$1,0),0)</f>
        <v>10</v>
      </c>
      <c r="I90" s="745">
        <f>VLOOKUP($D$3&amp;"_"&amp;I$3,データシート2!$A:$SI,MATCH($G$2&amp;"_"&amp;$B90,データシート2!$A$1:$SI$1,0),0)</f>
        <v>9</v>
      </c>
      <c r="J90" s="745">
        <f>VLOOKUP($D$3&amp;"_"&amp;J$3,データシート2!$A:$SI,MATCH($G$2&amp;"_"&amp;$B90,データシート2!$A$1:$SI$1,0),0)</f>
        <v>9</v>
      </c>
      <c r="K90" s="746">
        <f>VLOOKUP($D$3&amp;"_"&amp;K$3,データシート2!$A:$SI,MATCH($G$2&amp;"_"&amp;$B90,データシート2!$A$1:$SI$1,0),0)</f>
        <v>8</v>
      </c>
      <c r="L90" s="746">
        <f>VLOOKUP($D$3&amp;"_"&amp;L$3,データシート2!$A:$SI,MATCH($G$2&amp;"_"&amp;$B90,データシート2!$A$1:$SI$1,0),0)</f>
        <v>8</v>
      </c>
      <c r="M90" s="746">
        <f>VLOOKUP($D$3&amp;"_"&amp;M$3,データシート2!$A:$SI,MATCH($G$2&amp;"_"&amp;$B90,データシート2!$A$1:$SI$1,0),0)</f>
        <v>8</v>
      </c>
      <c r="N90" s="746">
        <f>VLOOKUP($D$3&amp;"_"&amp;N$3,データシート2!$A:$SI,MATCH($G$2&amp;"_"&amp;$B90,データシート2!$A$1:$SI$1,0),0)</f>
        <v>8</v>
      </c>
      <c r="O90" s="746">
        <f>VLOOKUP($D$3&amp;"_"&amp;O$3,データシート2!$A:$SI,MATCH($G$2&amp;"_"&amp;$B90,データシート2!$A$1:$SI$1,0),0)</f>
        <v>8</v>
      </c>
      <c r="P90" s="746">
        <f>VLOOKUP($D$3&amp;"_"&amp;P$3,データシート2!$A:$SI,MATCH($G$2&amp;"_"&amp;$B90,データシート2!$A$1:$SI$1,0),0)</f>
        <v>8</v>
      </c>
      <c r="Q90" s="747">
        <f>VLOOKUP($D$3&amp;"_"&amp;Q$3,データシート2!$A:$SI,MATCH($G$2&amp;"_"&amp;$B90,データシート2!$A$1:$SI$1,0),0)</f>
        <v>8</v>
      </c>
      <c r="R90" s="934">
        <f>VLOOKUP($D$3&amp;"_"&amp;R$3,データシート2!$A:$SI,MATCH($R$2&amp;"_"&amp;$B90,データシート2!$A$1:$SI$1,0),0)</f>
        <v>37.802999999999997</v>
      </c>
      <c r="S90" s="935">
        <f>VLOOKUP($D$3&amp;"_"&amp;S$3,データシート2!$A:$SI,MATCH($R$2&amp;"_"&amp;$B90,データシート2!$A$1:$SI$1,0),0)</f>
        <v>54.055</v>
      </c>
      <c r="T90" s="935">
        <f>VLOOKUP($D$3&amp;"_"&amp;T$3,データシート2!$A:$SI,MATCH($R$2&amp;"_"&amp;$B90,データシート2!$A$1:$SI$1,0),0)</f>
        <v>56.542999999999999</v>
      </c>
      <c r="U90" s="935">
        <f>VLOOKUP($D$3&amp;"_"&amp;U$3,データシート2!$A:$SI,MATCH($R$2&amp;"_"&amp;$B90,データシート2!$A$1:$SI$1,0),0)</f>
        <v>54.985999999999997</v>
      </c>
      <c r="V90" s="935">
        <f>VLOOKUP($D$3&amp;"_"&amp;V$3,データシート2!$A:$SI,MATCH($R$2&amp;"_"&amp;$B90,データシート2!$A$1:$SI$1,0),0)</f>
        <v>49.420999999999999</v>
      </c>
      <c r="W90" s="935">
        <f>VLOOKUP($D$3&amp;"_"&amp;W$3,データシート2!$A:$SI,MATCH($R$2&amp;"_"&amp;$B90,データシート2!$A$1:$SI$1,0),0)</f>
        <v>47.037999999999997</v>
      </c>
      <c r="X90" s="935">
        <f>VLOOKUP($D$3&amp;"_"&amp;X$3,データシート2!$A:$SI,MATCH($R$2&amp;"_"&amp;$B90,データシート2!$A$1:$SI$1,0),0)</f>
        <v>44.999000000000002</v>
      </c>
      <c r="Y90" s="935">
        <f>VLOOKUP($D$3&amp;"_"&amp;Y$3,データシート2!$A:$SI,MATCH($R$2&amp;"_"&amp;$B90,データシート2!$A$1:$SI$1,0),0)</f>
        <v>43.52</v>
      </c>
      <c r="Z90" s="935">
        <f>VLOOKUP($D$3&amp;"_"&amp;Z$3,データシート2!$A:$SI,MATCH($R$2&amp;"_"&amp;$B90,データシート2!$A$1:$SI$1,0),0)</f>
        <v>40.497</v>
      </c>
      <c r="AA90" s="935">
        <f>VLOOKUP($D$3&amp;"_"&amp;AA$3,データシート2!$A:$SI,MATCH($R$2&amp;"_"&amp;$B90,データシート2!$A$1:$SI$1,0),0)</f>
        <v>36.447000000000003</v>
      </c>
      <c r="AB90" s="936">
        <f>VLOOKUP($D$3&amp;"_"&amp;AB$3,データシート2!$A:$SI,MATCH($R$2&amp;"_"&amp;$B90,データシート2!$A$1:$SI$1,0),0)</f>
        <v>37.15</v>
      </c>
    </row>
    <row r="91" spans="2:28" s="756" customFormat="1" ht="16.5" customHeight="1">
      <c r="B91" s="748"/>
      <c r="C91" s="749">
        <v>62</v>
      </c>
      <c r="D91" s="750" t="s">
        <v>603</v>
      </c>
      <c r="E91" s="749"/>
      <c r="F91" s="751"/>
      <c r="G91" s="765">
        <f>VLOOKUP($D$3&amp;"_"&amp;G$3,データシート2!$A:$SI,MATCH($G$2&amp;"_"&amp;$C91,データシート2!$A$1:$SI$1,0),0)</f>
        <v>2</v>
      </c>
      <c r="H91" s="753">
        <f>VLOOKUP($D$3&amp;"_"&amp;H$3,データシート2!$A:$SI,MATCH($G$2&amp;"_"&amp;$C91,データシート2!$A$1:$SI$1,0),0)</f>
        <v>2</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4.8879999999999999</v>
      </c>
      <c r="S91" s="938">
        <f>VLOOKUP($D$3&amp;"_"&amp;S$3,データシート2!$A:$SI,MATCH($R$2&amp;"_"&amp;$C91,データシート2!$A$1:$SI$1,0),0)</f>
        <v>5.4290000000000003</v>
      </c>
      <c r="T91" s="938">
        <f>VLOOKUP($D$3&amp;"_"&amp;T$3,データシート2!$A:$SI,MATCH($R$2&amp;"_"&amp;$C91,データシート2!$A$1:$SI$1,0),0)</f>
        <v>3.5449999999999999</v>
      </c>
      <c r="U91" s="938">
        <f>VLOOKUP($D$3&amp;"_"&amp;U$3,データシート2!$A:$SI,MATCH($R$2&amp;"_"&amp;$C91,データシート2!$A$1:$SI$1,0),0)</f>
        <v>2.7050000000000001</v>
      </c>
      <c r="V91" s="938">
        <f>VLOOKUP($D$3&amp;"_"&amp;V$3,データシート2!$A:$SI,MATCH($R$2&amp;"_"&amp;$C91,データシート2!$A$1:$SI$1,0),0)</f>
        <v>3.6469999999999998</v>
      </c>
      <c r="W91" s="938">
        <f>VLOOKUP($D$3&amp;"_"&amp;W$3,データシート2!$A:$SI,MATCH($R$2&amp;"_"&amp;$C91,データシート2!$A$1:$SI$1,0),0)</f>
        <v>3.5739999999999998</v>
      </c>
      <c r="X91" s="938">
        <f>VLOOKUP($D$3&amp;"_"&amp;X$3,データシート2!$A:$SI,MATCH($R$2&amp;"_"&amp;$C91,データシート2!$A$1:$SI$1,0),0)</f>
        <v>3.617</v>
      </c>
      <c r="Y91" s="938">
        <f>VLOOKUP($D$3&amp;"_"&amp;Y$3,データシート2!$A:$SI,MATCH($R$2&amp;"_"&amp;$C91,データシート2!$A$1:$SI$1,0),0)</f>
        <v>3.823</v>
      </c>
      <c r="Z91" s="938">
        <f>VLOOKUP($D$3&amp;"_"&amp;Z$3,データシート2!$A:$SI,MATCH($R$2&amp;"_"&amp;$C91,データシート2!$A$1:$SI$1,0),0)</f>
        <v>3.323</v>
      </c>
      <c r="AA91" s="938">
        <f>VLOOKUP($D$3&amp;"_"&amp;AA$3,データシート2!$A:$SI,MATCH($R$2&amp;"_"&amp;$C91,データシート2!$A$1:$SI$1,0),0)</f>
        <v>2.2040000000000002</v>
      </c>
      <c r="AB91" s="939">
        <f>VLOOKUP($D$3&amp;"_"&amp;AB$3,データシート2!$A:$SI,MATCH($R$2&amp;"_"&amp;$C91,データシート2!$A$1:$SI$1,0),0)</f>
        <v>3.3759999999999999</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1</v>
      </c>
      <c r="H93" s="777">
        <f>VLOOKUP($D$3&amp;"_"&amp;H$3,データシート2!$A:$SI,MATCH($G$2&amp;"_"&amp;$C93,データシート2!$A$1:$SI$1,0),0)</f>
        <v>1</v>
      </c>
      <c r="I93" s="777">
        <f>VLOOKUP($D$3&amp;"_"&amp;I$3,データシート2!$A:$SI,MATCH($G$2&amp;"_"&amp;$C93,データシート2!$A$1:$SI$1,0),0)</f>
        <v>1</v>
      </c>
      <c r="J93" s="777">
        <f>VLOOKUP($D$3&amp;"_"&amp;J$3,データシート2!$A:$SI,MATCH($G$2&amp;"_"&amp;$C93,データシート2!$A$1:$SI$1,0),0)</f>
        <v>1</v>
      </c>
      <c r="K93" s="778">
        <f>VLOOKUP($D$3&amp;"_"&amp;K$3,データシート2!$A:$SI,MATCH($G$2&amp;"_"&amp;$C93,データシート2!$A$1:$SI$1,0),0)</f>
        <v>1</v>
      </c>
      <c r="L93" s="778">
        <f>VLOOKUP($D$3&amp;"_"&amp;L$3,データシート2!$A:$SI,MATCH($G$2&amp;"_"&amp;$C93,データシート2!$A$1:$SI$1,0),0)</f>
        <v>1</v>
      </c>
      <c r="M93" s="778">
        <f>VLOOKUP($D$3&amp;"_"&amp;M$3,データシート2!$A:$SI,MATCH($G$2&amp;"_"&amp;$C93,データシート2!$A$1:$SI$1,0),0)</f>
        <v>1</v>
      </c>
      <c r="N93" s="778">
        <f>VLOOKUP($D$3&amp;"_"&amp;N$3,データシート2!$A:$SI,MATCH($G$2&amp;"_"&amp;$C93,データシート2!$A$1:$SI$1,0),0)</f>
        <v>1</v>
      </c>
      <c r="O93" s="778">
        <f>VLOOKUP($D$3&amp;"_"&amp;O$3,データシート2!$A:$SI,MATCH($G$2&amp;"_"&amp;$C93,データシート2!$A$1:$SI$1,0),0)</f>
        <v>1</v>
      </c>
      <c r="P93" s="778">
        <f>VLOOKUP($D$3&amp;"_"&amp;P$3,データシート2!$A:$SI,MATCH($G$2&amp;"_"&amp;$C93,データシート2!$A$1:$SI$1,0),0)</f>
        <v>1</v>
      </c>
      <c r="Q93" s="779">
        <f>VLOOKUP($D$3&amp;"_"&amp;Q$3,データシート2!$A:$SI,MATCH($G$2&amp;"_"&amp;$C93,データシート2!$A$1:$SI$1,0),0)</f>
        <v>1</v>
      </c>
      <c r="R93" s="947">
        <f>VLOOKUP($D$3&amp;"_"&amp;R$3,データシート2!$A:$SI,MATCH($R$2&amp;"_"&amp;$C93,データシート2!$A$1:$SI$1,0),0)</f>
        <v>5.04</v>
      </c>
      <c r="S93" s="948">
        <f>VLOOKUP($D$3&amp;"_"&amp;S$3,データシート2!$A:$SI,MATCH($R$2&amp;"_"&amp;$C93,データシート2!$A$1:$SI$1,0),0)</f>
        <v>5.85</v>
      </c>
      <c r="T93" s="948">
        <f>VLOOKUP($D$3&amp;"_"&amp;T$3,データシート2!$A:$SI,MATCH($R$2&amp;"_"&amp;$C93,データシート2!$A$1:$SI$1,0),0)</f>
        <v>6.66</v>
      </c>
      <c r="U93" s="948">
        <f>VLOOKUP($D$3&amp;"_"&amp;U$3,データシート2!$A:$SI,MATCH($R$2&amp;"_"&amp;$C93,データシート2!$A$1:$SI$1,0),0)</f>
        <v>6.6139999999999999</v>
      </c>
      <c r="V93" s="948">
        <f>VLOOKUP($D$3&amp;"_"&amp;V$3,データシート2!$A:$SI,MATCH($R$2&amp;"_"&amp;$C93,データシート2!$A$1:$SI$1,0),0)</f>
        <v>6.4660000000000002</v>
      </c>
      <c r="W93" s="948">
        <f>VLOOKUP($D$3&amp;"_"&amp;W$3,データシート2!$A:$SI,MATCH($R$2&amp;"_"&amp;$C93,データシート2!$A$1:$SI$1,0),0)</f>
        <v>6.6269999999999998</v>
      </c>
      <c r="X93" s="948">
        <f>VLOOKUP($D$3&amp;"_"&amp;X$3,データシート2!$A:$SI,MATCH($R$2&amp;"_"&amp;$C93,データシート2!$A$1:$SI$1,0),0)</f>
        <v>6.3170000000000002</v>
      </c>
      <c r="Y93" s="948">
        <f>VLOOKUP($D$3&amp;"_"&amp;Y$3,データシート2!$A:$SI,MATCH($R$2&amp;"_"&amp;$C93,データシート2!$A$1:$SI$1,0),0)</f>
        <v>5.5170000000000003</v>
      </c>
      <c r="Z93" s="948">
        <f>VLOOKUP($D$3&amp;"_"&amp;Z$3,データシート2!$A:$SI,MATCH($R$2&amp;"_"&amp;$C93,データシート2!$A$1:$SI$1,0),0)</f>
        <v>4.5579999999999998</v>
      </c>
      <c r="AA93" s="948">
        <f>VLOOKUP($D$3&amp;"_"&amp;AA$3,データシート2!$A:$SI,MATCH($R$2&amp;"_"&amp;$C93,データシート2!$A$1:$SI$1,0),0)</f>
        <v>4.6100000000000003</v>
      </c>
      <c r="AB93" s="949">
        <f>VLOOKUP($D$3&amp;"_"&amp;AB$3,データシート2!$A:$SI,MATCH($R$2&amp;"_"&amp;$C93,データシート2!$A$1:$SI$1,0),0)</f>
        <v>4.4969999999999999</v>
      </c>
    </row>
    <row r="94" spans="2:28" s="756" customFormat="1" ht="16.5" customHeight="1">
      <c r="B94" s="748"/>
      <c r="C94" s="773">
        <v>65</v>
      </c>
      <c r="D94" s="774" t="s">
        <v>606</v>
      </c>
      <c r="E94" s="773"/>
      <c r="F94" s="775"/>
      <c r="G94" s="776">
        <f>VLOOKUP($D$3&amp;"_"&amp;G$3,データシート2!$A:$SI,MATCH($G$2&amp;"_"&amp;$C94,データシート2!$A$1:$SI$1,0),0)</f>
        <v>2</v>
      </c>
      <c r="H94" s="777">
        <f>VLOOKUP($D$3&amp;"_"&amp;H$3,データシート2!$A:$SI,MATCH($G$2&amp;"_"&amp;$C94,データシート2!$A$1:$SI$1,0),0)</f>
        <v>3</v>
      </c>
      <c r="I94" s="777">
        <f>VLOOKUP($D$3&amp;"_"&amp;I$3,データシート2!$A:$SI,MATCH($G$2&amp;"_"&amp;$C94,データシート2!$A$1:$SI$1,0),0)</f>
        <v>3</v>
      </c>
      <c r="J94" s="777">
        <f>VLOOKUP($D$3&amp;"_"&amp;J$3,データシート2!$A:$SI,MATCH($G$2&amp;"_"&amp;$C94,データシート2!$A$1:$SI$1,0),0)</f>
        <v>3</v>
      </c>
      <c r="K94" s="778">
        <f>VLOOKUP($D$3&amp;"_"&amp;K$3,データシート2!$A:$SI,MATCH($G$2&amp;"_"&amp;$C94,データシート2!$A$1:$SI$1,0),0)</f>
        <v>3</v>
      </c>
      <c r="L94" s="778">
        <f>VLOOKUP($D$3&amp;"_"&amp;L$3,データシート2!$A:$SI,MATCH($G$2&amp;"_"&amp;$C94,データシート2!$A$1:$SI$1,0),0)</f>
        <v>3</v>
      </c>
      <c r="M94" s="778">
        <f>VLOOKUP($D$3&amp;"_"&amp;M$3,データシート2!$A:$SI,MATCH($G$2&amp;"_"&amp;$C94,データシート2!$A$1:$SI$1,0),0)</f>
        <v>3</v>
      </c>
      <c r="N94" s="778">
        <f>VLOOKUP($D$3&amp;"_"&amp;N$3,データシート2!$A:$SI,MATCH($G$2&amp;"_"&amp;$C94,データシート2!$A$1:$SI$1,0),0)</f>
        <v>3</v>
      </c>
      <c r="O94" s="778">
        <f>VLOOKUP($D$3&amp;"_"&amp;O$3,データシート2!$A:$SI,MATCH($G$2&amp;"_"&amp;$C94,データシート2!$A$1:$SI$1,0),0)</f>
        <v>3</v>
      </c>
      <c r="P94" s="778">
        <f>VLOOKUP($D$3&amp;"_"&amp;P$3,データシート2!$A:$SI,MATCH($G$2&amp;"_"&amp;$C94,データシート2!$A$1:$SI$1,0),0)</f>
        <v>3</v>
      </c>
      <c r="Q94" s="779">
        <f>VLOOKUP($D$3&amp;"_"&amp;Q$3,データシート2!$A:$SI,MATCH($G$2&amp;"_"&amp;$C94,データシート2!$A$1:$SI$1,0),0)</f>
        <v>3</v>
      </c>
      <c r="R94" s="947">
        <f>VLOOKUP($D$3&amp;"_"&amp;R$3,データシート2!$A:$SI,MATCH($R$2&amp;"_"&amp;$C94,データシート2!$A$1:$SI$1,0),0)</f>
        <v>16.262</v>
      </c>
      <c r="S94" s="948">
        <f>VLOOKUP($D$3&amp;"_"&amp;S$3,データシート2!$A:$SI,MATCH($R$2&amp;"_"&amp;$C94,データシート2!$A$1:$SI$1,0),0)</f>
        <v>25.388999999999999</v>
      </c>
      <c r="T94" s="948">
        <f>VLOOKUP($D$3&amp;"_"&amp;T$3,データシート2!$A:$SI,MATCH($R$2&amp;"_"&amp;$C94,データシート2!$A$1:$SI$1,0),0)</f>
        <v>27.420999999999999</v>
      </c>
      <c r="U94" s="948">
        <f>VLOOKUP($D$3&amp;"_"&amp;U$3,データシート2!$A:$SI,MATCH($R$2&amp;"_"&amp;$C94,データシート2!$A$1:$SI$1,0),0)</f>
        <v>26.204999999999998</v>
      </c>
      <c r="V94" s="948">
        <f>VLOOKUP($D$3&amp;"_"&amp;V$3,データシート2!$A:$SI,MATCH($R$2&amp;"_"&amp;$C94,データシート2!$A$1:$SI$1,0),0)</f>
        <v>24.867000000000001</v>
      </c>
      <c r="W94" s="948">
        <f>VLOOKUP($D$3&amp;"_"&amp;W$3,データシート2!$A:$SI,MATCH($R$2&amp;"_"&amp;$C94,データシート2!$A$1:$SI$1,0),0)</f>
        <v>23.43</v>
      </c>
      <c r="X94" s="948">
        <f>VLOOKUP($D$3&amp;"_"&amp;X$3,データシート2!$A:$SI,MATCH($R$2&amp;"_"&amp;$C94,データシート2!$A$1:$SI$1,0),0)</f>
        <v>22.92</v>
      </c>
      <c r="Y94" s="948">
        <f>VLOOKUP($D$3&amp;"_"&amp;Y$3,データシート2!$A:$SI,MATCH($R$2&amp;"_"&amp;$C94,データシート2!$A$1:$SI$1,0),0)</f>
        <v>21.983000000000001</v>
      </c>
      <c r="Z94" s="948">
        <f>VLOOKUP($D$3&amp;"_"&amp;Z$3,データシート2!$A:$SI,MATCH($R$2&amp;"_"&amp;$C94,データシート2!$A$1:$SI$1,0),0)</f>
        <v>20.692</v>
      </c>
      <c r="AA94" s="948">
        <f>VLOOKUP($D$3&amp;"_"&amp;AA$3,データシート2!$A:$SI,MATCH($R$2&amp;"_"&amp;$C94,データシート2!$A$1:$SI$1,0),0)</f>
        <v>18.263000000000002</v>
      </c>
      <c r="AB94" s="949">
        <f>VLOOKUP($D$3&amp;"_"&amp;AB$3,データシート2!$A:$SI,MATCH($R$2&amp;"_"&amp;$C94,データシート2!$A$1:$SI$1,0),0)</f>
        <v>19.172999999999998</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1</v>
      </c>
      <c r="J95" s="777">
        <f>VLOOKUP($D$3&amp;"_"&amp;J$3,データシート2!$A:$SI,MATCH($G$2&amp;"_"&amp;$C95,データシート2!$A$1:$SI$1,0),0)</f>
        <v>1</v>
      </c>
      <c r="K95" s="778">
        <f>VLOOKUP($D$3&amp;"_"&amp;K$3,データシート2!$A:$SI,MATCH($G$2&amp;"_"&amp;$C95,データシート2!$A$1:$SI$1,0),0)</f>
        <v>1</v>
      </c>
      <c r="L95" s="778">
        <f>VLOOKUP($D$3&amp;"_"&amp;L$3,データシート2!$A:$SI,MATCH($G$2&amp;"_"&amp;$C95,データシート2!$A$1:$SI$1,0),0)</f>
        <v>1</v>
      </c>
      <c r="M95" s="778">
        <f>VLOOKUP($D$3&amp;"_"&amp;M$3,データシート2!$A:$SI,MATCH($G$2&amp;"_"&amp;$C95,データシート2!$A$1:$SI$1,0),0)</f>
        <v>1</v>
      </c>
      <c r="N95" s="778">
        <f>VLOOKUP($D$3&amp;"_"&amp;N$3,データシート2!$A:$SI,MATCH($G$2&amp;"_"&amp;$C95,データシート2!$A$1:$SI$1,0),0)</f>
        <v>1</v>
      </c>
      <c r="O95" s="778">
        <f>VLOOKUP($D$3&amp;"_"&amp;O$3,データシート2!$A:$SI,MATCH($G$2&amp;"_"&amp;$C95,データシート2!$A$1:$SI$1,0),0)</f>
        <v>1</v>
      </c>
      <c r="P95" s="778">
        <f>VLOOKUP($D$3&amp;"_"&amp;P$3,データシート2!$A:$SI,MATCH($G$2&amp;"_"&amp;$C95,データシート2!$A$1:$SI$1,0),0)</f>
        <v>1</v>
      </c>
      <c r="Q95" s="779">
        <f>VLOOKUP($D$3&amp;"_"&amp;Q$3,データシート2!$A:$SI,MATCH($G$2&amp;"_"&amp;$C95,データシート2!$A$1:$SI$1,0),0)</f>
        <v>1</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4.032</v>
      </c>
      <c r="U95" s="948">
        <f>VLOOKUP($D$3&amp;"_"&amp;U$3,データシート2!$A:$SI,MATCH($R$2&amp;"_"&amp;$C95,データシート2!$A$1:$SI$1,0),0)</f>
        <v>4.157</v>
      </c>
      <c r="V95" s="948">
        <f>VLOOKUP($D$3&amp;"_"&amp;V$3,データシート2!$A:$SI,MATCH($R$2&amp;"_"&amp;$C95,データシート2!$A$1:$SI$1,0),0)</f>
        <v>3.4729999999999999</v>
      </c>
      <c r="W95" s="948">
        <f>VLOOKUP($D$3&amp;"_"&amp;W$3,データシート2!$A:$SI,MATCH($R$2&amp;"_"&amp;$C95,データシート2!$A$1:$SI$1,0),0)</f>
        <v>2.6309999999999998</v>
      </c>
      <c r="X95" s="948">
        <f>VLOOKUP($D$3&amp;"_"&amp;X$3,データシート2!$A:$SI,MATCH($R$2&amp;"_"&amp;$C95,データシート2!$A$1:$SI$1,0),0)</f>
        <v>2.714</v>
      </c>
      <c r="Y95" s="948">
        <f>VLOOKUP($D$3&amp;"_"&amp;Y$3,データシート2!$A:$SI,MATCH($R$2&amp;"_"&amp;$C95,データシート2!$A$1:$SI$1,0),0)</f>
        <v>2.996</v>
      </c>
      <c r="Z95" s="948">
        <f>VLOOKUP($D$3&amp;"_"&amp;Z$3,データシート2!$A:$SI,MATCH($R$2&amp;"_"&amp;$C95,データシート2!$A$1:$SI$1,0),0)</f>
        <v>2.839</v>
      </c>
      <c r="AA95" s="948">
        <f>VLOOKUP($D$3&amp;"_"&amp;AA$3,データシート2!$A:$SI,MATCH($R$2&amp;"_"&amp;$C95,データシート2!$A$1:$SI$1,0),0)</f>
        <v>2.67</v>
      </c>
      <c r="AB95" s="949">
        <f>VLOOKUP($D$3&amp;"_"&amp;AB$3,データシート2!$A:$SI,MATCH($R$2&amp;"_"&amp;$C95,データシート2!$A$1:$SI$1,0),0)</f>
        <v>2.3530000000000002</v>
      </c>
    </row>
    <row r="96" spans="2:28" s="756" customFormat="1" ht="16.5" customHeight="1">
      <c r="B96" s="757"/>
      <c r="C96" s="758">
        <v>67</v>
      </c>
      <c r="D96" s="759" t="s">
        <v>608</v>
      </c>
      <c r="E96" s="758"/>
      <c r="F96" s="760"/>
      <c r="G96" s="761">
        <f>VLOOKUP($D$3&amp;"_"&amp;G$3,データシート2!$A:$SI,MATCH($G$2&amp;"_"&amp;$C96,データシート2!$A$1:$SI$1,0),0)</f>
        <v>3</v>
      </c>
      <c r="H96" s="762">
        <f>VLOOKUP($D$3&amp;"_"&amp;H$3,データシート2!$A:$SI,MATCH($G$2&amp;"_"&amp;$C96,データシート2!$A$1:$SI$1,0),0)</f>
        <v>4</v>
      </c>
      <c r="I96" s="762">
        <f>VLOOKUP($D$3&amp;"_"&amp;I$3,データシート2!$A:$SI,MATCH($G$2&amp;"_"&amp;$C96,データシート2!$A$1:$SI$1,0),0)</f>
        <v>3</v>
      </c>
      <c r="J96" s="762">
        <f>VLOOKUP($D$3&amp;"_"&amp;J$3,データシート2!$A:$SI,MATCH($G$2&amp;"_"&amp;$C96,データシート2!$A$1:$SI$1,0),0)</f>
        <v>3</v>
      </c>
      <c r="K96" s="763">
        <f>VLOOKUP($D$3&amp;"_"&amp;K$3,データシート2!$A:$SI,MATCH($G$2&amp;"_"&amp;$C96,データシート2!$A$1:$SI$1,0),0)</f>
        <v>2</v>
      </c>
      <c r="L96" s="763">
        <f>VLOOKUP($D$3&amp;"_"&amp;L$3,データシート2!$A:$SI,MATCH($G$2&amp;"_"&amp;$C96,データシート2!$A$1:$SI$1,0),0)</f>
        <v>2</v>
      </c>
      <c r="M96" s="763">
        <f>VLOOKUP($D$3&amp;"_"&amp;M$3,データシート2!$A:$SI,MATCH($G$2&amp;"_"&amp;$C96,データシート2!$A$1:$SI$1,0),0)</f>
        <v>2</v>
      </c>
      <c r="N96" s="763">
        <f>VLOOKUP($D$3&amp;"_"&amp;N$3,データシート2!$A:$SI,MATCH($G$2&amp;"_"&amp;$C96,データシート2!$A$1:$SI$1,0),0)</f>
        <v>2</v>
      </c>
      <c r="O96" s="763">
        <f>VLOOKUP($D$3&amp;"_"&amp;O$3,データシート2!$A:$SI,MATCH($G$2&amp;"_"&amp;$C96,データシート2!$A$1:$SI$1,0),0)</f>
        <v>2</v>
      </c>
      <c r="P96" s="763">
        <f>VLOOKUP($D$3&amp;"_"&amp;P$3,データシート2!$A:$SI,MATCH($G$2&amp;"_"&amp;$C96,データシート2!$A$1:$SI$1,0),0)</f>
        <v>2</v>
      </c>
      <c r="Q96" s="764">
        <f>VLOOKUP($D$3&amp;"_"&amp;Q$3,データシート2!$A:$SI,MATCH($G$2&amp;"_"&amp;$C96,データシート2!$A$1:$SI$1,0),0)</f>
        <v>2</v>
      </c>
      <c r="R96" s="940">
        <f>VLOOKUP($D$3&amp;"_"&amp;R$3,データシート2!$A:$SI,MATCH($R$2&amp;"_"&amp;$C96,データシート2!$A$1:$SI$1,0),0)</f>
        <v>11.613</v>
      </c>
      <c r="S96" s="941">
        <f>VLOOKUP($D$3&amp;"_"&amp;S$3,データシート2!$A:$SI,MATCH($R$2&amp;"_"&amp;$C96,データシート2!$A$1:$SI$1,0),0)</f>
        <v>17.387</v>
      </c>
      <c r="T96" s="941">
        <f>VLOOKUP($D$3&amp;"_"&amp;T$3,データシート2!$A:$SI,MATCH($R$2&amp;"_"&amp;$C96,データシート2!$A$1:$SI$1,0),0)</f>
        <v>14.885</v>
      </c>
      <c r="U96" s="941">
        <f>VLOOKUP($D$3&amp;"_"&amp;U$3,データシート2!$A:$SI,MATCH($R$2&amp;"_"&amp;$C96,データシート2!$A$1:$SI$1,0),0)</f>
        <v>15.305</v>
      </c>
      <c r="V96" s="941">
        <f>VLOOKUP($D$3&amp;"_"&amp;V$3,データシート2!$A:$SI,MATCH($R$2&amp;"_"&amp;$C96,データシート2!$A$1:$SI$1,0),0)</f>
        <v>10.968</v>
      </c>
      <c r="W96" s="941">
        <f>VLOOKUP($D$3&amp;"_"&amp;W$3,データシート2!$A:$SI,MATCH($R$2&amp;"_"&amp;$C96,データシート2!$A$1:$SI$1,0),0)</f>
        <v>10.776</v>
      </c>
      <c r="X96" s="941">
        <f>VLOOKUP($D$3&amp;"_"&amp;X$3,データシート2!$A:$SI,MATCH($R$2&amp;"_"&amp;$C96,データシート2!$A$1:$SI$1,0),0)</f>
        <v>9.4309999999999992</v>
      </c>
      <c r="Y96" s="941">
        <f>VLOOKUP($D$3&amp;"_"&amp;Y$3,データシート2!$A:$SI,MATCH($R$2&amp;"_"&amp;$C96,データシート2!$A$1:$SI$1,0),0)</f>
        <v>9.2010000000000005</v>
      </c>
      <c r="Z96" s="941">
        <f>VLOOKUP($D$3&amp;"_"&amp;Z$3,データシート2!$A:$SI,MATCH($R$2&amp;"_"&amp;$C96,データシート2!$A$1:$SI$1,0),0)</f>
        <v>9.0850000000000009</v>
      </c>
      <c r="AA96" s="941">
        <f>VLOOKUP($D$3&amp;"_"&amp;AA$3,データシート2!$A:$SI,MATCH($R$2&amp;"_"&amp;$C96,データシート2!$A$1:$SI$1,0),0)</f>
        <v>8.6999999999999993</v>
      </c>
      <c r="AB96" s="942">
        <f>VLOOKUP($D$3&amp;"_"&amp;AB$3,データシート2!$A:$SI,MATCH($R$2&amp;"_"&amp;$C96,データシート2!$A$1:$SI$1,0),0)</f>
        <v>7.7510000000000003</v>
      </c>
    </row>
    <row r="97" spans="2:28" s="22" customFormat="1" ht="20.45" customHeight="1">
      <c r="B97" s="740" t="s">
        <v>609</v>
      </c>
      <c r="C97" s="741" t="s">
        <v>610</v>
      </c>
      <c r="D97" s="742"/>
      <c r="E97" s="743"/>
      <c r="F97" s="742"/>
      <c r="G97" s="744">
        <f>VLOOKUP($D$3&amp;"_"&amp;G$3,データシート2!$A:$SI,MATCH($G$2&amp;"_"&amp;$B97,データシート2!$A$1:$SI$1,0),0)</f>
        <v>14</v>
      </c>
      <c r="H97" s="745">
        <f>VLOOKUP($D$3&amp;"_"&amp;H$3,データシート2!$A:$SI,MATCH($G$2&amp;"_"&amp;$B97,データシート2!$A$1:$SI$1,0),0)</f>
        <v>17</v>
      </c>
      <c r="I97" s="745">
        <f>VLOOKUP($D$3&amp;"_"&amp;I$3,データシート2!$A:$SI,MATCH($G$2&amp;"_"&amp;$B97,データシート2!$A$1:$SI$1,0),0)</f>
        <v>16</v>
      </c>
      <c r="J97" s="745">
        <f>VLOOKUP($D$3&amp;"_"&amp;J$3,データシート2!$A:$SI,MATCH($G$2&amp;"_"&amp;$B97,データシート2!$A$1:$SI$1,0),0)</f>
        <v>18</v>
      </c>
      <c r="K97" s="746">
        <f>VLOOKUP($D$3&amp;"_"&amp;K$3,データシート2!$A:$SI,MATCH($G$2&amp;"_"&amp;$B97,データシート2!$A$1:$SI$1,0),0)</f>
        <v>18</v>
      </c>
      <c r="L97" s="746">
        <f>VLOOKUP($D$3&amp;"_"&amp;L$3,データシート2!$A:$SI,MATCH($G$2&amp;"_"&amp;$B97,データシート2!$A$1:$SI$1,0),0)</f>
        <v>19</v>
      </c>
      <c r="M97" s="746">
        <f>VLOOKUP($D$3&amp;"_"&amp;M$3,データシート2!$A:$SI,MATCH($G$2&amp;"_"&amp;$B97,データシート2!$A$1:$SI$1,0),0)</f>
        <v>21</v>
      </c>
      <c r="N97" s="746">
        <f>VLOOKUP($D$3&amp;"_"&amp;N$3,データシート2!$A:$SI,MATCH($G$2&amp;"_"&amp;$B97,データシート2!$A$1:$SI$1,0),0)</f>
        <v>21</v>
      </c>
      <c r="O97" s="746">
        <f>VLOOKUP($D$3&amp;"_"&amp;O$3,データシート2!$A:$SI,MATCH($G$2&amp;"_"&amp;$B97,データシート2!$A$1:$SI$1,0),0)</f>
        <v>22</v>
      </c>
      <c r="P97" s="746">
        <f>VLOOKUP($D$3&amp;"_"&amp;P$3,データシート2!$A:$SI,MATCH($G$2&amp;"_"&amp;$B97,データシート2!$A$1:$SI$1,0),0)</f>
        <v>18</v>
      </c>
      <c r="Q97" s="747">
        <f>VLOOKUP($D$3&amp;"_"&amp;Q$3,データシート2!$A:$SI,MATCH($G$2&amp;"_"&amp;$B97,データシート2!$A$1:$SI$1,0),0)</f>
        <v>18</v>
      </c>
      <c r="R97" s="934">
        <f>VLOOKUP($D$3&amp;"_"&amp;R$3,データシート2!$A:$SI,MATCH($R$2&amp;"_"&amp;$B97,データシート2!$A$1:$SI$1,0),0)</f>
        <v>57.719000000000001</v>
      </c>
      <c r="S97" s="935">
        <f>VLOOKUP($D$3&amp;"_"&amp;S$3,データシート2!$A:$SI,MATCH($R$2&amp;"_"&amp;$B97,データシート2!$A$1:$SI$1,0),0)</f>
        <v>87.290999999999997</v>
      </c>
      <c r="T97" s="935">
        <f>VLOOKUP($D$3&amp;"_"&amp;T$3,データシート2!$A:$SI,MATCH($R$2&amp;"_"&amp;$B97,データシート2!$A$1:$SI$1,0),0)</f>
        <v>87.423000000000002</v>
      </c>
      <c r="U97" s="935">
        <f>VLOOKUP($D$3&amp;"_"&amp;U$3,データシート2!$A:$SI,MATCH($R$2&amp;"_"&amp;$B97,データシート2!$A$1:$SI$1,0),0)</f>
        <v>91.926000000000002</v>
      </c>
      <c r="V97" s="935">
        <f>VLOOKUP($D$3&amp;"_"&amp;V$3,データシート2!$A:$SI,MATCH($R$2&amp;"_"&amp;$B97,データシート2!$A$1:$SI$1,0),0)</f>
        <v>87.278999999999996</v>
      </c>
      <c r="W97" s="935">
        <f>VLOOKUP($D$3&amp;"_"&amp;W$3,データシート2!$A:$SI,MATCH($R$2&amp;"_"&amp;$B97,データシート2!$A$1:$SI$1,0),0)</f>
        <v>98.942999999999998</v>
      </c>
      <c r="X97" s="935">
        <f>VLOOKUP($D$3&amp;"_"&amp;X$3,データシート2!$A:$SI,MATCH($R$2&amp;"_"&amp;$B97,データシート2!$A$1:$SI$1,0),0)</f>
        <v>105.001</v>
      </c>
      <c r="Y97" s="935">
        <f>VLOOKUP($D$3&amp;"_"&amp;Y$3,データシート2!$A:$SI,MATCH($R$2&amp;"_"&amp;$B97,データシート2!$A$1:$SI$1,0),0)</f>
        <v>100.764</v>
      </c>
      <c r="Z97" s="935">
        <f>VLOOKUP($D$3&amp;"_"&amp;Z$3,データシート2!$A:$SI,MATCH($R$2&amp;"_"&amp;$B97,データシート2!$A$1:$SI$1,0),0)</f>
        <v>100.999</v>
      </c>
      <c r="AA97" s="935">
        <f>VLOOKUP($D$3&amp;"_"&amp;AA$3,データシート2!$A:$SI,MATCH($R$2&amp;"_"&amp;$B97,データシート2!$A$1:$SI$1,0),0)</f>
        <v>73.867999999999995</v>
      </c>
      <c r="AB97" s="936">
        <f>VLOOKUP($D$3&amp;"_"&amp;AB$3,データシート2!$A:$SI,MATCH($R$2&amp;"_"&amp;$B97,データシート2!$A$1:$SI$1,0),0)</f>
        <v>77.506</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14</v>
      </c>
      <c r="H99" s="777">
        <f>VLOOKUP($D$3&amp;"_"&amp;H$3,データシート2!$A:$SI,MATCH($G$2&amp;"_"&amp;$C99,データシート2!$A$1:$SI$1,0),0)</f>
        <v>17</v>
      </c>
      <c r="I99" s="777">
        <f>VLOOKUP($D$3&amp;"_"&amp;I$3,データシート2!$A:$SI,MATCH($G$2&amp;"_"&amp;$C99,データシート2!$A$1:$SI$1,0),0)</f>
        <v>16</v>
      </c>
      <c r="J99" s="777">
        <f>VLOOKUP($D$3&amp;"_"&amp;J$3,データシート2!$A:$SI,MATCH($G$2&amp;"_"&amp;$C99,データシート2!$A$1:$SI$1,0),0)</f>
        <v>18</v>
      </c>
      <c r="K99" s="778">
        <f>VLOOKUP($D$3&amp;"_"&amp;K$3,データシート2!$A:$SI,MATCH($G$2&amp;"_"&amp;$C99,データシート2!$A$1:$SI$1,0),0)</f>
        <v>18</v>
      </c>
      <c r="L99" s="778">
        <f>VLOOKUP($D$3&amp;"_"&amp;L$3,データシート2!$A:$SI,MATCH($G$2&amp;"_"&amp;$C99,データシート2!$A$1:$SI$1,0),0)</f>
        <v>19</v>
      </c>
      <c r="M99" s="778">
        <f>VLOOKUP($D$3&amp;"_"&amp;M$3,データシート2!$A:$SI,MATCH($G$2&amp;"_"&amp;$C99,データシート2!$A$1:$SI$1,0),0)</f>
        <v>21</v>
      </c>
      <c r="N99" s="778">
        <f>VLOOKUP($D$3&amp;"_"&amp;N$3,データシート2!$A:$SI,MATCH($G$2&amp;"_"&amp;$C99,データシート2!$A$1:$SI$1,0),0)</f>
        <v>21</v>
      </c>
      <c r="O99" s="778">
        <f>VLOOKUP($D$3&amp;"_"&amp;O$3,データシート2!$A:$SI,MATCH($G$2&amp;"_"&amp;$C99,データシート2!$A$1:$SI$1,0),0)</f>
        <v>22</v>
      </c>
      <c r="P99" s="778">
        <f>VLOOKUP($D$3&amp;"_"&amp;P$3,データシート2!$A:$SI,MATCH($G$2&amp;"_"&amp;$C99,データシート2!$A$1:$SI$1,0),0)</f>
        <v>18</v>
      </c>
      <c r="Q99" s="779">
        <f>VLOOKUP($D$3&amp;"_"&amp;Q$3,データシート2!$A:$SI,MATCH($G$2&amp;"_"&amp;$C99,データシート2!$A$1:$SI$1,0),0)</f>
        <v>18</v>
      </c>
      <c r="R99" s="947">
        <f>VLOOKUP($D$3&amp;"_"&amp;R$3,データシート2!$A:$SI,MATCH($R$2&amp;"_"&amp;$C99,データシート2!$A$1:$SI$1,0),0)</f>
        <v>57.719000000000001</v>
      </c>
      <c r="S99" s="948">
        <f>VLOOKUP($D$3&amp;"_"&amp;S$3,データシート2!$A:$SI,MATCH($R$2&amp;"_"&amp;$C99,データシート2!$A$1:$SI$1,0),0)</f>
        <v>87.290999999999997</v>
      </c>
      <c r="T99" s="948">
        <f>VLOOKUP($D$3&amp;"_"&amp;T$3,データシート2!$A:$SI,MATCH($R$2&amp;"_"&amp;$C99,データシート2!$A$1:$SI$1,0),0)</f>
        <v>87.423000000000002</v>
      </c>
      <c r="U99" s="948">
        <f>VLOOKUP($D$3&amp;"_"&amp;U$3,データシート2!$A:$SI,MATCH($R$2&amp;"_"&amp;$C99,データシート2!$A$1:$SI$1,0),0)</f>
        <v>91.926000000000002</v>
      </c>
      <c r="V99" s="948">
        <f>VLOOKUP($D$3&amp;"_"&amp;V$3,データシート2!$A:$SI,MATCH($R$2&amp;"_"&amp;$C99,データシート2!$A$1:$SI$1,0),0)</f>
        <v>87.278999999999996</v>
      </c>
      <c r="W99" s="948">
        <f>VLOOKUP($D$3&amp;"_"&amp;W$3,データシート2!$A:$SI,MATCH($R$2&amp;"_"&amp;$C99,データシート2!$A$1:$SI$1,0),0)</f>
        <v>98.942999999999998</v>
      </c>
      <c r="X99" s="948">
        <f>VLOOKUP($D$3&amp;"_"&amp;X$3,データシート2!$A:$SI,MATCH($R$2&amp;"_"&amp;$C99,データシート2!$A$1:$SI$1,0),0)</f>
        <v>105.001</v>
      </c>
      <c r="Y99" s="948">
        <f>VLOOKUP($D$3&amp;"_"&amp;Y$3,データシート2!$A:$SI,MATCH($R$2&amp;"_"&amp;$C99,データシート2!$A$1:$SI$1,0),0)</f>
        <v>100.764</v>
      </c>
      <c r="Z99" s="948">
        <f>VLOOKUP($D$3&amp;"_"&amp;Z$3,データシート2!$A:$SI,MATCH($R$2&amp;"_"&amp;$C99,データシート2!$A$1:$SI$1,0),0)</f>
        <v>100.999</v>
      </c>
      <c r="AA99" s="948">
        <f>VLOOKUP($D$3&amp;"_"&amp;AA$3,データシート2!$A:$SI,MATCH($R$2&amp;"_"&amp;$C99,データシート2!$A$1:$SI$1,0),0)</f>
        <v>73.867999999999995</v>
      </c>
      <c r="AB99" s="949">
        <f>VLOOKUP($D$3&amp;"_"&amp;AB$3,データシート2!$A:$SI,MATCH($R$2&amp;"_"&amp;$C99,データシート2!$A$1:$SI$1,0),0)</f>
        <v>77.506</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3</v>
      </c>
      <c r="H101" s="745">
        <f>VLOOKUP($D$3&amp;"_"&amp;H$3,データシート2!$A:$SI,MATCH($G$2&amp;"_"&amp;$B101,データシート2!$A$1:$SI$1,0),0)</f>
        <v>2</v>
      </c>
      <c r="I101" s="745">
        <f>VLOOKUP($D$3&amp;"_"&amp;I$3,データシート2!$A:$SI,MATCH($G$2&amp;"_"&amp;$B101,データシート2!$A$1:$SI$1,0),0)</f>
        <v>2</v>
      </c>
      <c r="J101" s="745">
        <f>VLOOKUP($D$3&amp;"_"&amp;J$3,データシート2!$A:$SI,MATCH($G$2&amp;"_"&amp;$B101,データシート2!$A$1:$SI$1,0),0)</f>
        <v>2</v>
      </c>
      <c r="K101" s="746">
        <f>VLOOKUP($D$3&amp;"_"&amp;K$3,データシート2!$A:$SI,MATCH($G$2&amp;"_"&amp;$B101,データシート2!$A$1:$SI$1,0),0)</f>
        <v>2</v>
      </c>
      <c r="L101" s="746">
        <f>VLOOKUP($D$3&amp;"_"&amp;L$3,データシート2!$A:$SI,MATCH($G$2&amp;"_"&amp;$B101,データシート2!$A$1:$SI$1,0),0)</f>
        <v>2</v>
      </c>
      <c r="M101" s="746">
        <f>VLOOKUP($D$3&amp;"_"&amp;M$3,データシート2!$A:$SI,MATCH($G$2&amp;"_"&amp;$B101,データシート2!$A$1:$SI$1,0),0)</f>
        <v>2</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91.557000000000002</v>
      </c>
      <c r="S101" s="935">
        <f>VLOOKUP($D$3&amp;"_"&amp;S$3,データシート2!$A:$SI,MATCH($R$2&amp;"_"&amp;$B101,データシート2!$A$1:$SI$1,0),0)</f>
        <v>105.202</v>
      </c>
      <c r="T101" s="935">
        <f>VLOOKUP($D$3&amp;"_"&amp;T$3,データシート2!$A:$SI,MATCH($R$2&amp;"_"&amp;$B101,データシート2!$A$1:$SI$1,0),0)</f>
        <v>119.702</v>
      </c>
      <c r="U101" s="935">
        <f>VLOOKUP($D$3&amp;"_"&amp;U$3,データシート2!$A:$SI,MATCH($R$2&amp;"_"&amp;$B101,データシート2!$A$1:$SI$1,0),0)</f>
        <v>121.73099999999999</v>
      </c>
      <c r="V101" s="935">
        <f>VLOOKUP($D$3&amp;"_"&amp;V$3,データシート2!$A:$SI,MATCH($R$2&amp;"_"&amp;$B101,データシート2!$A$1:$SI$1,0),0)</f>
        <v>126.931</v>
      </c>
      <c r="W101" s="935">
        <f>VLOOKUP($D$3&amp;"_"&amp;W$3,データシート2!$A:$SI,MATCH($R$2&amp;"_"&amp;$B101,データシート2!$A$1:$SI$1,0),0)</f>
        <v>126.1</v>
      </c>
      <c r="X101" s="935">
        <f>VLOOKUP($D$3&amp;"_"&amp;X$3,データシート2!$A:$SI,MATCH($R$2&amp;"_"&amp;$B101,データシート2!$A$1:$SI$1,0),0)</f>
        <v>118.60299999999999</v>
      </c>
      <c r="Y101" s="935">
        <f>VLOOKUP($D$3&amp;"_"&amp;Y$3,データシート2!$A:$SI,MATCH($R$2&amp;"_"&amp;$B101,データシート2!$A$1:$SI$1,0),0)</f>
        <v>78.650000000000006</v>
      </c>
      <c r="Z101" s="935">
        <f>VLOOKUP($D$3&amp;"_"&amp;Z$3,データシート2!$A:$SI,MATCH($R$2&amp;"_"&amp;$B101,データシート2!$A$1:$SI$1,0),0)</f>
        <v>73.238</v>
      </c>
      <c r="AA101" s="935">
        <f>VLOOKUP($D$3&amp;"_"&amp;AA$3,データシート2!$A:$SI,MATCH($R$2&amp;"_"&amp;$B101,データシート2!$A$1:$SI$1,0),0)</f>
        <v>68.012</v>
      </c>
      <c r="AB101" s="936">
        <f>VLOOKUP($D$3&amp;"_"&amp;AB$3,データシート2!$A:$SI,MATCH($R$2&amp;"_"&amp;$B101,データシート2!$A$1:$SI$1,0),0)</f>
        <v>75.33</v>
      </c>
    </row>
    <row r="102" spans="2:28" s="756" customFormat="1" ht="16.5" customHeight="1">
      <c r="B102" s="748"/>
      <c r="C102" s="749">
        <v>71</v>
      </c>
      <c r="D102" s="750" t="s">
        <v>616</v>
      </c>
      <c r="E102" s="749"/>
      <c r="F102" s="751"/>
      <c r="G102" s="765">
        <f>VLOOKUP($D$3&amp;"_"&amp;G$3,データシート2!$A:$SI,MATCH($G$2&amp;"_"&amp;$C102,データシート2!$A$1:$SI$1,0),0)</f>
        <v>3</v>
      </c>
      <c r="H102" s="753">
        <f>VLOOKUP($D$3&amp;"_"&amp;H$3,データシート2!$A:$SI,MATCH($G$2&amp;"_"&amp;$C102,データシート2!$A$1:$SI$1,0),0)</f>
        <v>2</v>
      </c>
      <c r="I102" s="753">
        <f>VLOOKUP($D$3&amp;"_"&amp;I$3,データシート2!$A:$SI,MATCH($G$2&amp;"_"&amp;$C102,データシート2!$A$1:$SI$1,0),0)</f>
        <v>2</v>
      </c>
      <c r="J102" s="753">
        <f>VLOOKUP($D$3&amp;"_"&amp;J$3,データシート2!$A:$SI,MATCH($G$2&amp;"_"&amp;$C102,データシート2!$A$1:$SI$1,0),0)</f>
        <v>2</v>
      </c>
      <c r="K102" s="754">
        <f>VLOOKUP($D$3&amp;"_"&amp;K$3,データシート2!$A:$SI,MATCH($G$2&amp;"_"&amp;$C102,データシート2!$A$1:$SI$1,0),0)</f>
        <v>2</v>
      </c>
      <c r="L102" s="754">
        <f>VLOOKUP($D$3&amp;"_"&amp;L$3,データシート2!$A:$SI,MATCH($G$2&amp;"_"&amp;$C102,データシート2!$A$1:$SI$1,0),0)</f>
        <v>2</v>
      </c>
      <c r="M102" s="754">
        <f>VLOOKUP($D$3&amp;"_"&amp;M$3,データシート2!$A:$SI,MATCH($G$2&amp;"_"&amp;$C102,データシート2!$A$1:$SI$1,0),0)</f>
        <v>2</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91.557000000000002</v>
      </c>
      <c r="S102" s="938">
        <f>VLOOKUP($D$3&amp;"_"&amp;S$3,データシート2!$A:$SI,MATCH($R$2&amp;"_"&amp;$C102,データシート2!$A$1:$SI$1,0),0)</f>
        <v>105.202</v>
      </c>
      <c r="T102" s="938">
        <f>VLOOKUP($D$3&amp;"_"&amp;T$3,データシート2!$A:$SI,MATCH($R$2&amp;"_"&amp;$C102,データシート2!$A$1:$SI$1,0),0)</f>
        <v>119.702</v>
      </c>
      <c r="U102" s="938">
        <f>VLOOKUP($D$3&amp;"_"&amp;U$3,データシート2!$A:$SI,MATCH($R$2&amp;"_"&amp;$C102,データシート2!$A$1:$SI$1,0),0)</f>
        <v>121.73099999999999</v>
      </c>
      <c r="V102" s="938">
        <f>VLOOKUP($D$3&amp;"_"&amp;V$3,データシート2!$A:$SI,MATCH($R$2&amp;"_"&amp;$C102,データシート2!$A$1:$SI$1,0),0)</f>
        <v>126.931</v>
      </c>
      <c r="W102" s="938">
        <f>VLOOKUP($D$3&amp;"_"&amp;W$3,データシート2!$A:$SI,MATCH($R$2&amp;"_"&amp;$C102,データシート2!$A$1:$SI$1,0),0)</f>
        <v>126.1</v>
      </c>
      <c r="X102" s="938">
        <f>VLOOKUP($D$3&amp;"_"&amp;X$3,データシート2!$A:$SI,MATCH($R$2&amp;"_"&amp;$C102,データシート2!$A$1:$SI$1,0),0)</f>
        <v>118.60299999999999</v>
      </c>
      <c r="Y102" s="938">
        <f>VLOOKUP($D$3&amp;"_"&amp;Y$3,データシート2!$A:$SI,MATCH($R$2&amp;"_"&amp;$C102,データシート2!$A$1:$SI$1,0),0)</f>
        <v>78.650000000000006</v>
      </c>
      <c r="Z102" s="938">
        <f>VLOOKUP($D$3&amp;"_"&amp;Z$3,データシート2!$A:$SI,MATCH($R$2&amp;"_"&amp;$C102,データシート2!$A$1:$SI$1,0),0)</f>
        <v>73.238</v>
      </c>
      <c r="AA102" s="938">
        <f>VLOOKUP($D$3&amp;"_"&amp;AA$3,データシート2!$A:$SI,MATCH($R$2&amp;"_"&amp;$C102,データシート2!$A$1:$SI$1,0),0)</f>
        <v>68.012</v>
      </c>
      <c r="AB102" s="939">
        <f>VLOOKUP($D$3&amp;"_"&amp;AB$3,データシート2!$A:$SI,MATCH($R$2&amp;"_"&amp;$C102,データシート2!$A$1:$SI$1,0),0)</f>
        <v>75.33</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4</v>
      </c>
      <c r="H106" s="745">
        <f>VLOOKUP($D$3&amp;"_"&amp;H$3,データシート2!$A:$SI,MATCH($G$2&amp;"_"&amp;$B106,データシート2!$A$1:$SI$1,0),0)</f>
        <v>4</v>
      </c>
      <c r="I106" s="745">
        <f>VLOOKUP($D$3&amp;"_"&amp;I$3,データシート2!$A:$SI,MATCH($G$2&amp;"_"&amp;$B106,データシート2!$A$1:$SI$1,0),0)</f>
        <v>2</v>
      </c>
      <c r="J106" s="745">
        <f>VLOOKUP($D$3&amp;"_"&amp;J$3,データシート2!$A:$SI,MATCH($G$2&amp;"_"&amp;$B106,データシート2!$A$1:$SI$1,0),0)</f>
        <v>3</v>
      </c>
      <c r="K106" s="746">
        <f>VLOOKUP($D$3&amp;"_"&amp;K$3,データシート2!$A:$SI,MATCH($G$2&amp;"_"&amp;$B106,データシート2!$A$1:$SI$1,0),0)</f>
        <v>4</v>
      </c>
      <c r="L106" s="746">
        <f>VLOOKUP($D$3&amp;"_"&amp;L$3,データシート2!$A:$SI,MATCH($G$2&amp;"_"&amp;$B106,データシート2!$A$1:$SI$1,0),0)</f>
        <v>4</v>
      </c>
      <c r="M106" s="746">
        <f>VLOOKUP($D$3&amp;"_"&amp;M$3,データシート2!$A:$SI,MATCH($G$2&amp;"_"&amp;$B106,データシート2!$A$1:$SI$1,0),0)</f>
        <v>3</v>
      </c>
      <c r="N106" s="746">
        <f>VLOOKUP($D$3&amp;"_"&amp;N$3,データシート2!$A:$SI,MATCH($G$2&amp;"_"&amp;$B106,データシート2!$A$1:$SI$1,0),0)</f>
        <v>2</v>
      </c>
      <c r="O106" s="746">
        <f>VLOOKUP($D$3&amp;"_"&amp;O$3,データシート2!$A:$SI,MATCH($G$2&amp;"_"&amp;$B106,データシート2!$A$1:$SI$1,0),0)</f>
        <v>4</v>
      </c>
      <c r="P106" s="746">
        <f>VLOOKUP($D$3&amp;"_"&amp;P$3,データシート2!$A:$SI,MATCH($G$2&amp;"_"&amp;$B106,データシート2!$A$1:$SI$1,0),0)</f>
        <v>3</v>
      </c>
      <c r="Q106" s="747">
        <f>VLOOKUP($D$3&amp;"_"&amp;Q$3,データシート2!$A:$SI,MATCH($G$2&amp;"_"&amp;$B106,データシート2!$A$1:$SI$1,0),0)</f>
        <v>3</v>
      </c>
      <c r="R106" s="934">
        <f>VLOOKUP($D$3&amp;"_"&amp;R$3,データシート2!$A:$SI,MATCH($R$2&amp;"_"&amp;$B106,データシート2!$A$1:$SI$1,0),0)</f>
        <v>15.866</v>
      </c>
      <c r="S106" s="935">
        <f>VLOOKUP($D$3&amp;"_"&amp;S$3,データシート2!$A:$SI,MATCH($R$2&amp;"_"&amp;$B106,データシート2!$A$1:$SI$1,0),0)</f>
        <v>16.361999999999998</v>
      </c>
      <c r="T106" s="935">
        <f>VLOOKUP($D$3&amp;"_"&amp;T$3,データシート2!$A:$SI,MATCH($R$2&amp;"_"&amp;$B106,データシート2!$A$1:$SI$1,0),0)</f>
        <v>7.8680000000000003</v>
      </c>
      <c r="U106" s="935">
        <f>VLOOKUP($D$3&amp;"_"&amp;U$3,データシート2!$A:$SI,MATCH($R$2&amp;"_"&amp;$B106,データシート2!$A$1:$SI$1,0),0)</f>
        <v>11.241</v>
      </c>
      <c r="V106" s="935">
        <f>VLOOKUP($D$3&amp;"_"&amp;V$3,データシート2!$A:$SI,MATCH($R$2&amp;"_"&amp;$B106,データシート2!$A$1:$SI$1,0),0)</f>
        <v>15.452</v>
      </c>
      <c r="W106" s="935">
        <f>VLOOKUP($D$3&amp;"_"&amp;W$3,データシート2!$A:$SI,MATCH($R$2&amp;"_"&amp;$B106,データシート2!$A$1:$SI$1,0),0)</f>
        <v>15.614000000000001</v>
      </c>
      <c r="X106" s="935">
        <f>VLOOKUP($D$3&amp;"_"&amp;X$3,データシート2!$A:$SI,MATCH($R$2&amp;"_"&amp;$B106,データシート2!$A$1:$SI$1,0),0)</f>
        <v>10.856</v>
      </c>
      <c r="Y106" s="935">
        <f>VLOOKUP($D$3&amp;"_"&amp;Y$3,データシート2!$A:$SI,MATCH($R$2&amp;"_"&amp;$B106,データシート2!$A$1:$SI$1,0),0)</f>
        <v>7.5110000000000001</v>
      </c>
      <c r="Z106" s="935">
        <f>VLOOKUP($D$3&amp;"_"&amp;Z$3,データシート2!$A:$SI,MATCH($R$2&amp;"_"&amp;$B106,データシート2!$A$1:$SI$1,0),0)</f>
        <v>14.901999999999999</v>
      </c>
      <c r="AA106" s="935">
        <f>VLOOKUP($D$3&amp;"_"&amp;AA$3,データシート2!$A:$SI,MATCH($R$2&amp;"_"&amp;$B106,データシート2!$A$1:$SI$1,0),0)</f>
        <v>8.3759999999999994</v>
      </c>
      <c r="AB106" s="936">
        <f>VLOOKUP($D$3&amp;"_"&amp;AB$3,データシート2!$A:$SI,MATCH($R$2&amp;"_"&amp;$B106,データシート2!$A$1:$SI$1,0),0)</f>
        <v>10.167</v>
      </c>
    </row>
    <row r="107" spans="2:28" s="756" customFormat="1" ht="16.5" customHeight="1">
      <c r="B107" s="748"/>
      <c r="C107" s="773">
        <v>75</v>
      </c>
      <c r="D107" s="774" t="s">
        <v>622</v>
      </c>
      <c r="E107" s="749"/>
      <c r="F107" s="751"/>
      <c r="G107" s="776">
        <f>VLOOKUP($D$3&amp;"_"&amp;G$3,データシート2!$A:$SI,MATCH($G$2&amp;"_"&amp;$C107,データシート2!$A$1:$SI$1,0),0)</f>
        <v>2</v>
      </c>
      <c r="H107" s="777">
        <f>VLOOKUP($D$3&amp;"_"&amp;H$3,データシート2!$A:$SI,MATCH($G$2&amp;"_"&amp;$C107,データシート2!$A$1:$SI$1,0),0)</f>
        <v>3</v>
      </c>
      <c r="I107" s="777">
        <f>VLOOKUP($D$3&amp;"_"&amp;I$3,データシート2!$A:$SI,MATCH($G$2&amp;"_"&amp;$C107,データシート2!$A$1:$SI$1,0),0)</f>
        <v>2</v>
      </c>
      <c r="J107" s="777">
        <f>VLOOKUP($D$3&amp;"_"&amp;J$3,データシート2!$A:$SI,MATCH($G$2&amp;"_"&amp;$C107,データシート2!$A$1:$SI$1,0),0)</f>
        <v>2</v>
      </c>
      <c r="K107" s="778">
        <f>VLOOKUP($D$3&amp;"_"&amp;K$3,データシート2!$A:$SI,MATCH($G$2&amp;"_"&amp;$C107,データシート2!$A$1:$SI$1,0),0)</f>
        <v>2</v>
      </c>
      <c r="L107" s="778">
        <f>VLOOKUP($D$3&amp;"_"&amp;L$3,データシート2!$A:$SI,MATCH($G$2&amp;"_"&amp;$C107,データシート2!$A$1:$SI$1,0),0)</f>
        <v>2</v>
      </c>
      <c r="M107" s="778">
        <f>VLOOKUP($D$3&amp;"_"&amp;M$3,データシート2!$A:$SI,MATCH($G$2&amp;"_"&amp;$C107,データシート2!$A$1:$SI$1,0),0)</f>
        <v>1</v>
      </c>
      <c r="N107" s="778">
        <f>VLOOKUP($D$3&amp;"_"&amp;N$3,データシート2!$A:$SI,MATCH($G$2&amp;"_"&amp;$C107,データシート2!$A$1:$SI$1,0),0)</f>
        <v>2</v>
      </c>
      <c r="O107" s="778">
        <f>VLOOKUP($D$3&amp;"_"&amp;O$3,データシート2!$A:$SI,MATCH($G$2&amp;"_"&amp;$C107,データシート2!$A$1:$SI$1,0),0)</f>
        <v>2</v>
      </c>
      <c r="P107" s="778">
        <f>VLOOKUP($D$3&amp;"_"&amp;P$3,データシート2!$A:$SI,MATCH($G$2&amp;"_"&amp;$C107,データシート2!$A$1:$SI$1,0),0)</f>
        <v>2</v>
      </c>
      <c r="Q107" s="779">
        <f>VLOOKUP($D$3&amp;"_"&amp;Q$3,データシート2!$A:$SI,MATCH($G$2&amp;"_"&amp;$C107,データシート2!$A$1:$SI$1,0),0)</f>
        <v>1</v>
      </c>
      <c r="R107" s="947">
        <f>VLOOKUP($D$3&amp;"_"&amp;R$3,データシート2!$A:$SI,MATCH($R$2&amp;"_"&amp;$C107,データシート2!$A$1:$SI$1,0),0)</f>
        <v>8.1319999999999997</v>
      </c>
      <c r="S107" s="948">
        <f>VLOOKUP($D$3&amp;"_"&amp;S$3,データシート2!$A:$SI,MATCH($R$2&amp;"_"&amp;$C107,データシート2!$A$1:$SI$1,0),0)</f>
        <v>12.513</v>
      </c>
      <c r="T107" s="948">
        <f>VLOOKUP($D$3&amp;"_"&amp;T$3,データシート2!$A:$SI,MATCH($R$2&amp;"_"&amp;$C107,データシート2!$A$1:$SI$1,0),0)</f>
        <v>7.8680000000000003</v>
      </c>
      <c r="U107" s="948">
        <f>VLOOKUP($D$3&amp;"_"&amp;U$3,データシート2!$A:$SI,MATCH($R$2&amp;"_"&amp;$C107,データシート2!$A$1:$SI$1,0),0)</f>
        <v>7.8120000000000003</v>
      </c>
      <c r="V107" s="948">
        <f>VLOOKUP($D$3&amp;"_"&amp;V$3,データシート2!$A:$SI,MATCH($R$2&amp;"_"&amp;$C107,データシート2!$A$1:$SI$1,0),0)</f>
        <v>7.6349999999999998</v>
      </c>
      <c r="W107" s="948">
        <f>VLOOKUP($D$3&amp;"_"&amp;W$3,データシート2!$A:$SI,MATCH($R$2&amp;"_"&amp;$C107,データシート2!$A$1:$SI$1,0),0)</f>
        <v>7.625</v>
      </c>
      <c r="X107" s="948">
        <f>VLOOKUP($D$3&amp;"_"&amp;X$3,データシート2!$A:$SI,MATCH($R$2&amp;"_"&amp;$C107,データシート2!$A$1:$SI$1,0),0)</f>
        <v>3.0739999999999998</v>
      </c>
      <c r="Y107" s="948">
        <f>VLOOKUP($D$3&amp;"_"&amp;Y$3,データシート2!$A:$SI,MATCH($R$2&amp;"_"&amp;$C107,データシート2!$A$1:$SI$1,0),0)</f>
        <v>7.5110000000000001</v>
      </c>
      <c r="Z107" s="948">
        <f>VLOOKUP($D$3&amp;"_"&amp;Z$3,データシート2!$A:$SI,MATCH($R$2&amp;"_"&amp;$C107,データシート2!$A$1:$SI$1,0),0)</f>
        <v>7.1310000000000002</v>
      </c>
      <c r="AA107" s="948">
        <f>VLOOKUP($D$3&amp;"_"&amp;AA$3,データシート2!$A:$SI,MATCH($R$2&amp;"_"&amp;$C107,データシート2!$A$1:$SI$1,0),0)</f>
        <v>5.5330000000000004</v>
      </c>
      <c r="AB107" s="949">
        <f>VLOOKUP($D$3&amp;"_"&amp;AB$3,データシート2!$A:$SI,MATCH($R$2&amp;"_"&amp;$C107,データシート2!$A$1:$SI$1,0),0)</f>
        <v>2.4529999999999998</v>
      </c>
    </row>
    <row r="108" spans="2:28" s="756" customFormat="1" ht="16.5" customHeight="1">
      <c r="B108" s="748"/>
      <c r="C108" s="773">
        <v>76</v>
      </c>
      <c r="D108" s="774" t="s">
        <v>623</v>
      </c>
      <c r="E108" s="773"/>
      <c r="F108" s="775"/>
      <c r="G108" s="776">
        <f>VLOOKUP($D$3&amp;"_"&amp;G$3,データシート2!$A:$SI,MATCH($G$2&amp;"_"&amp;$C108,データシート2!$A$1:$SI$1,0),0)</f>
        <v>2</v>
      </c>
      <c r="H108" s="777">
        <f>VLOOKUP($D$3&amp;"_"&amp;H$3,データシート2!$A:$SI,MATCH($G$2&amp;"_"&amp;$C108,データシート2!$A$1:$SI$1,0),0)</f>
        <v>1</v>
      </c>
      <c r="I108" s="777">
        <f>VLOOKUP($D$3&amp;"_"&amp;I$3,データシート2!$A:$SI,MATCH($G$2&amp;"_"&amp;$C108,データシート2!$A$1:$SI$1,0),0)</f>
        <v>0</v>
      </c>
      <c r="J108" s="777">
        <f>VLOOKUP($D$3&amp;"_"&amp;J$3,データシート2!$A:$SI,MATCH($G$2&amp;"_"&amp;$C108,データシート2!$A$1:$SI$1,0),0)</f>
        <v>1</v>
      </c>
      <c r="K108" s="778">
        <f>VLOOKUP($D$3&amp;"_"&amp;K$3,データシート2!$A:$SI,MATCH($G$2&amp;"_"&amp;$C108,データシート2!$A$1:$SI$1,0),0)</f>
        <v>2</v>
      </c>
      <c r="L108" s="778">
        <f>VLOOKUP($D$3&amp;"_"&amp;L$3,データシート2!$A:$SI,MATCH($G$2&amp;"_"&amp;$C108,データシート2!$A$1:$SI$1,0),0)</f>
        <v>2</v>
      </c>
      <c r="M108" s="778">
        <f>VLOOKUP($D$3&amp;"_"&amp;M$3,データシート2!$A:$SI,MATCH($G$2&amp;"_"&amp;$C108,データシート2!$A$1:$SI$1,0),0)</f>
        <v>2</v>
      </c>
      <c r="N108" s="778">
        <f>VLOOKUP($D$3&amp;"_"&amp;N$3,データシート2!$A:$SI,MATCH($G$2&amp;"_"&amp;$C108,データシート2!$A$1:$SI$1,0),0)</f>
        <v>0</v>
      </c>
      <c r="O108" s="778">
        <f>VLOOKUP($D$3&amp;"_"&amp;O$3,データシート2!$A:$SI,MATCH($G$2&amp;"_"&amp;$C108,データシート2!$A$1:$SI$1,0),0)</f>
        <v>2</v>
      </c>
      <c r="P108" s="778">
        <f>VLOOKUP($D$3&amp;"_"&amp;P$3,データシート2!$A:$SI,MATCH($G$2&amp;"_"&amp;$C108,データシート2!$A$1:$SI$1,0),0)</f>
        <v>1</v>
      </c>
      <c r="Q108" s="779">
        <f>VLOOKUP($D$3&amp;"_"&amp;Q$3,データシート2!$A:$SI,MATCH($G$2&amp;"_"&amp;$C108,データシート2!$A$1:$SI$1,0),0)</f>
        <v>2</v>
      </c>
      <c r="R108" s="947">
        <f>VLOOKUP($D$3&amp;"_"&amp;R$3,データシート2!$A:$SI,MATCH($R$2&amp;"_"&amp;$C108,データシート2!$A$1:$SI$1,0),0)</f>
        <v>7.734</v>
      </c>
      <c r="S108" s="948">
        <f>VLOOKUP($D$3&amp;"_"&amp;S$3,データシート2!$A:$SI,MATCH($R$2&amp;"_"&amp;$C108,データシート2!$A$1:$SI$1,0),0)</f>
        <v>3.8490000000000002</v>
      </c>
      <c r="T108" s="948">
        <f>VLOOKUP($D$3&amp;"_"&amp;T$3,データシート2!$A:$SI,MATCH($R$2&amp;"_"&amp;$C108,データシート2!$A$1:$SI$1,0),0)</f>
        <v>0</v>
      </c>
      <c r="U108" s="948">
        <f>VLOOKUP($D$3&amp;"_"&amp;U$3,データシート2!$A:$SI,MATCH($R$2&amp;"_"&amp;$C108,データシート2!$A$1:$SI$1,0),0)</f>
        <v>3.4289999999999998</v>
      </c>
      <c r="V108" s="948">
        <f>VLOOKUP($D$3&amp;"_"&amp;V$3,データシート2!$A:$SI,MATCH($R$2&amp;"_"&amp;$C108,データシート2!$A$1:$SI$1,0),0)</f>
        <v>7.8170000000000002</v>
      </c>
      <c r="W108" s="948">
        <f>VLOOKUP($D$3&amp;"_"&amp;W$3,データシート2!$A:$SI,MATCH($R$2&amp;"_"&amp;$C108,データシート2!$A$1:$SI$1,0),0)</f>
        <v>7.9889999999999999</v>
      </c>
      <c r="X108" s="948">
        <f>VLOOKUP($D$3&amp;"_"&amp;X$3,データシート2!$A:$SI,MATCH($R$2&amp;"_"&amp;$C108,データシート2!$A$1:$SI$1,0),0)</f>
        <v>7.782</v>
      </c>
      <c r="Y108" s="948">
        <f>VLOOKUP($D$3&amp;"_"&amp;Y$3,データシート2!$A:$SI,MATCH($R$2&amp;"_"&amp;$C108,データシート2!$A$1:$SI$1,0),0)</f>
        <v>0</v>
      </c>
      <c r="Z108" s="948">
        <f>VLOOKUP($D$3&amp;"_"&amp;Z$3,データシート2!$A:$SI,MATCH($R$2&amp;"_"&amp;$C108,データシート2!$A$1:$SI$1,0),0)</f>
        <v>7.7709999999999999</v>
      </c>
      <c r="AA108" s="948">
        <f>VLOOKUP($D$3&amp;"_"&amp;AA$3,データシート2!$A:$SI,MATCH($R$2&amp;"_"&amp;$C108,データシート2!$A$1:$SI$1,0),0)</f>
        <v>2.843</v>
      </c>
      <c r="AB108" s="949">
        <f>VLOOKUP($D$3&amp;"_"&amp;AB$3,データシート2!$A:$SI,MATCH($R$2&amp;"_"&amp;$C108,データシート2!$A$1:$SI$1,0),0)</f>
        <v>7.7140000000000004</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9</v>
      </c>
      <c r="H110" s="745">
        <f>VLOOKUP($D$3&amp;"_"&amp;H$3,データシート2!$A:$SI,MATCH($G$2&amp;"_"&amp;$B110,データシート2!$A$1:$SI$1,0),0)</f>
        <v>9</v>
      </c>
      <c r="I110" s="745">
        <f>VLOOKUP($D$3&amp;"_"&amp;I$3,データシート2!$A:$SI,MATCH($G$2&amp;"_"&amp;$B110,データシート2!$A$1:$SI$1,0),0)</f>
        <v>10</v>
      </c>
      <c r="J110" s="745">
        <f>VLOOKUP($D$3&amp;"_"&amp;J$3,データシート2!$A:$SI,MATCH($G$2&amp;"_"&amp;$B110,データシート2!$A$1:$SI$1,0),0)</f>
        <v>9</v>
      </c>
      <c r="K110" s="746">
        <f>VLOOKUP($D$3&amp;"_"&amp;K$3,データシート2!$A:$SI,MATCH($G$2&amp;"_"&amp;$B110,データシート2!$A$1:$SI$1,0),0)</f>
        <v>10</v>
      </c>
      <c r="L110" s="746">
        <f>VLOOKUP($D$3&amp;"_"&amp;L$3,データシート2!$A:$SI,MATCH($G$2&amp;"_"&amp;$B110,データシート2!$A$1:$SI$1,0),0)</f>
        <v>12</v>
      </c>
      <c r="M110" s="746">
        <f>VLOOKUP($D$3&amp;"_"&amp;M$3,データシート2!$A:$SI,MATCH($G$2&amp;"_"&amp;$B110,データシート2!$A$1:$SI$1,0),0)</f>
        <v>12</v>
      </c>
      <c r="N110" s="746">
        <f>VLOOKUP($D$3&amp;"_"&amp;N$3,データシート2!$A:$SI,MATCH($G$2&amp;"_"&amp;$B110,データシート2!$A$1:$SI$1,0),0)</f>
        <v>12</v>
      </c>
      <c r="O110" s="746">
        <f>VLOOKUP($D$3&amp;"_"&amp;O$3,データシート2!$A:$SI,MATCH($G$2&amp;"_"&amp;$B110,データシート2!$A$1:$SI$1,0),0)</f>
        <v>10</v>
      </c>
      <c r="P110" s="746">
        <f>VLOOKUP($D$3&amp;"_"&amp;P$3,データシート2!$A:$SI,MATCH($G$2&amp;"_"&amp;$B110,データシート2!$A$1:$SI$1,0),0)</f>
        <v>12</v>
      </c>
      <c r="Q110" s="747">
        <f>VLOOKUP($D$3&amp;"_"&amp;Q$3,データシート2!$A:$SI,MATCH($G$2&amp;"_"&amp;$B110,データシート2!$A$1:$SI$1,0),0)</f>
        <v>12</v>
      </c>
      <c r="R110" s="934">
        <f>VLOOKUP($D$3&amp;"_"&amp;R$3,データシート2!$A:$SI,MATCH($R$2&amp;"_"&amp;$B110,データシート2!$A$1:$SI$1,0),0)</f>
        <v>41.932000000000002</v>
      </c>
      <c r="S110" s="935">
        <f>VLOOKUP($D$3&amp;"_"&amp;S$3,データシート2!$A:$SI,MATCH($R$2&amp;"_"&amp;$B110,データシート2!$A$1:$SI$1,0),0)</f>
        <v>46.173000000000002</v>
      </c>
      <c r="T110" s="935">
        <f>VLOOKUP($D$3&amp;"_"&amp;T$3,データシート2!$A:$SI,MATCH($R$2&amp;"_"&amp;$B110,データシート2!$A$1:$SI$1,0),0)</f>
        <v>56.823999999999998</v>
      </c>
      <c r="U110" s="935">
        <f>VLOOKUP($D$3&amp;"_"&amp;U$3,データシート2!$A:$SI,MATCH($R$2&amp;"_"&amp;$B110,データシート2!$A$1:$SI$1,0),0)</f>
        <v>55.018000000000001</v>
      </c>
      <c r="V110" s="935">
        <f>VLOOKUP($D$3&amp;"_"&amp;V$3,データシート2!$A:$SI,MATCH($R$2&amp;"_"&amp;$B110,データシート2!$A$1:$SI$1,0),0)</f>
        <v>56.58</v>
      </c>
      <c r="W110" s="935">
        <f>VLOOKUP($D$3&amp;"_"&amp;W$3,データシート2!$A:$SI,MATCH($R$2&amp;"_"&amp;$B110,データシート2!$A$1:$SI$1,0),0)</f>
        <v>68.328000000000003</v>
      </c>
      <c r="X110" s="935">
        <f>VLOOKUP($D$3&amp;"_"&amp;X$3,データシート2!$A:$SI,MATCH($R$2&amp;"_"&amp;$B110,データシート2!$A$1:$SI$1,0),0)</f>
        <v>68.459999999999994</v>
      </c>
      <c r="Y110" s="935">
        <f>VLOOKUP($D$3&amp;"_"&amp;Y$3,データシート2!$A:$SI,MATCH($R$2&amp;"_"&amp;$B110,データシート2!$A$1:$SI$1,0),0)</f>
        <v>68.522999999999996</v>
      </c>
      <c r="Z110" s="935">
        <f>VLOOKUP($D$3&amp;"_"&amp;Z$3,データシート2!$A:$SI,MATCH($R$2&amp;"_"&amp;$B110,データシート2!$A$1:$SI$1,0),0)</f>
        <v>55.807000000000002</v>
      </c>
      <c r="AA110" s="935">
        <f>VLOOKUP($D$3&amp;"_"&amp;AA$3,データシート2!$A:$SI,MATCH($R$2&amp;"_"&amp;$B110,データシート2!$A$1:$SI$1,0),0)</f>
        <v>51.103000000000002</v>
      </c>
      <c r="AB110" s="936">
        <f>VLOOKUP($D$3&amp;"_"&amp;AB$3,データシート2!$A:$SI,MATCH($R$2&amp;"_"&amp;$B110,データシート2!$A$1:$SI$1,0),0)</f>
        <v>58.18</v>
      </c>
    </row>
    <row r="111" spans="2:28" s="756" customFormat="1" ht="16.5" customHeight="1">
      <c r="B111" s="748"/>
      <c r="C111" s="749">
        <v>78</v>
      </c>
      <c r="D111" s="750" t="s">
        <v>627</v>
      </c>
      <c r="E111" s="749"/>
      <c r="F111" s="751"/>
      <c r="G111" s="765">
        <f>VLOOKUP($D$3&amp;"_"&amp;G$3,データシート2!$A:$SI,MATCH($G$2&amp;"_"&amp;$C111,データシート2!$A$1:$SI$1,0),0)</f>
        <v>4</v>
      </c>
      <c r="H111" s="753">
        <f>VLOOKUP($D$3&amp;"_"&amp;H$3,データシート2!$A:$SI,MATCH($G$2&amp;"_"&amp;$C111,データシート2!$A$1:$SI$1,0),0)</f>
        <v>6</v>
      </c>
      <c r="I111" s="753">
        <f>VLOOKUP($D$3&amp;"_"&amp;I$3,データシート2!$A:$SI,MATCH($G$2&amp;"_"&amp;$C111,データシート2!$A$1:$SI$1,0),0)</f>
        <v>6</v>
      </c>
      <c r="J111" s="753">
        <f>VLOOKUP($D$3&amp;"_"&amp;J$3,データシート2!$A:$SI,MATCH($G$2&amp;"_"&amp;$C111,データシート2!$A$1:$SI$1,0),0)</f>
        <v>5</v>
      </c>
      <c r="K111" s="754">
        <f>VLOOKUP($D$3&amp;"_"&amp;K$3,データシート2!$A:$SI,MATCH($G$2&amp;"_"&amp;$C111,データシート2!$A$1:$SI$1,0),0)</f>
        <v>6</v>
      </c>
      <c r="L111" s="754">
        <f>VLOOKUP($D$3&amp;"_"&amp;L$3,データシート2!$A:$SI,MATCH($G$2&amp;"_"&amp;$C111,データシート2!$A$1:$SI$1,0),0)</f>
        <v>6</v>
      </c>
      <c r="M111" s="754">
        <f>VLOOKUP($D$3&amp;"_"&amp;M$3,データシート2!$A:$SI,MATCH($G$2&amp;"_"&amp;$C111,データシート2!$A$1:$SI$1,0),0)</f>
        <v>6</v>
      </c>
      <c r="N111" s="754">
        <f>VLOOKUP($D$3&amp;"_"&amp;N$3,データシート2!$A:$SI,MATCH($G$2&amp;"_"&amp;$C111,データシート2!$A$1:$SI$1,0),0)</f>
        <v>6</v>
      </c>
      <c r="O111" s="754">
        <f>VLOOKUP($D$3&amp;"_"&amp;O$3,データシート2!$A:$SI,MATCH($G$2&amp;"_"&amp;$C111,データシート2!$A$1:$SI$1,0),0)</f>
        <v>6</v>
      </c>
      <c r="P111" s="754">
        <f>VLOOKUP($D$3&amp;"_"&amp;P$3,データシート2!$A:$SI,MATCH($G$2&amp;"_"&amp;$C111,データシート2!$A$1:$SI$1,0),0)</f>
        <v>6</v>
      </c>
      <c r="Q111" s="755">
        <f>VLOOKUP($D$3&amp;"_"&amp;Q$3,データシート2!$A:$SI,MATCH($G$2&amp;"_"&amp;$C111,データシート2!$A$1:$SI$1,0),0)</f>
        <v>6</v>
      </c>
      <c r="R111" s="943">
        <f>VLOOKUP($D$3&amp;"_"&amp;R$3,データシート2!$A:$SI,MATCH($R$2&amp;"_"&amp;$C111,データシート2!$A$1:$SI$1,0),0)</f>
        <v>19.134</v>
      </c>
      <c r="S111" s="938">
        <f>VLOOKUP($D$3&amp;"_"&amp;S$3,データシート2!$A:$SI,MATCH($R$2&amp;"_"&amp;$C111,データシート2!$A$1:$SI$1,0),0)</f>
        <v>30.92</v>
      </c>
      <c r="T111" s="938">
        <f>VLOOKUP($D$3&amp;"_"&amp;T$3,データシート2!$A:$SI,MATCH($R$2&amp;"_"&amp;$C111,データシート2!$A$1:$SI$1,0),0)</f>
        <v>30.265000000000001</v>
      </c>
      <c r="U111" s="938">
        <f>VLOOKUP($D$3&amp;"_"&amp;U$3,データシート2!$A:$SI,MATCH($R$2&amp;"_"&amp;$C111,データシート2!$A$1:$SI$1,0),0)</f>
        <v>28.634</v>
      </c>
      <c r="V111" s="938">
        <f>VLOOKUP($D$3&amp;"_"&amp;V$3,データシート2!$A:$SI,MATCH($R$2&amp;"_"&amp;$C111,データシート2!$A$1:$SI$1,0),0)</f>
        <v>33.383000000000003</v>
      </c>
      <c r="W111" s="938">
        <f>VLOOKUP($D$3&amp;"_"&amp;W$3,データシート2!$A:$SI,MATCH($R$2&amp;"_"&amp;$C111,データシート2!$A$1:$SI$1,0),0)</f>
        <v>33.244</v>
      </c>
      <c r="X111" s="938">
        <f>VLOOKUP($D$3&amp;"_"&amp;X$3,データシート2!$A:$SI,MATCH($R$2&amp;"_"&amp;$C111,データシート2!$A$1:$SI$1,0),0)</f>
        <v>33.185000000000002</v>
      </c>
      <c r="Y111" s="938">
        <f>VLOOKUP($D$3&amp;"_"&amp;Y$3,データシート2!$A:$SI,MATCH($R$2&amp;"_"&amp;$C111,データシート2!$A$1:$SI$1,0),0)</f>
        <v>33.189</v>
      </c>
      <c r="Z111" s="938">
        <f>VLOOKUP($D$3&amp;"_"&amp;Z$3,データシート2!$A:$SI,MATCH($R$2&amp;"_"&amp;$C111,データシート2!$A$1:$SI$1,0),0)</f>
        <v>33.017000000000003</v>
      </c>
      <c r="AA111" s="938">
        <f>VLOOKUP($D$3&amp;"_"&amp;AA$3,データシート2!$A:$SI,MATCH($R$2&amp;"_"&amp;$C111,データシート2!$A$1:$SI$1,0),0)</f>
        <v>26.722999999999999</v>
      </c>
      <c r="AB111" s="939">
        <f>VLOOKUP($D$3&amp;"_"&amp;AB$3,データシート2!$A:$SI,MATCH($R$2&amp;"_"&amp;$C111,データシート2!$A$1:$SI$1,0),0)</f>
        <v>27.314</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5</v>
      </c>
      <c r="H113" s="762">
        <f>VLOOKUP($D$3&amp;"_"&amp;H$3,データシート2!$A:$SI,MATCH($G$2&amp;"_"&amp;$C113,データシート2!$A$1:$SI$1,0),0)</f>
        <v>3</v>
      </c>
      <c r="I113" s="762">
        <f>VLOOKUP($D$3&amp;"_"&amp;I$3,データシート2!$A:$SI,MATCH($G$2&amp;"_"&amp;$C113,データシート2!$A$1:$SI$1,0),0)</f>
        <v>4</v>
      </c>
      <c r="J113" s="762">
        <f>VLOOKUP($D$3&amp;"_"&amp;J$3,データシート2!$A:$SI,MATCH($G$2&amp;"_"&amp;$C113,データシート2!$A$1:$SI$1,0),0)</f>
        <v>4</v>
      </c>
      <c r="K113" s="763">
        <f>VLOOKUP($D$3&amp;"_"&amp;K$3,データシート2!$A:$SI,MATCH($G$2&amp;"_"&amp;$C113,データシート2!$A$1:$SI$1,0),0)</f>
        <v>4</v>
      </c>
      <c r="L113" s="763">
        <f>VLOOKUP($D$3&amp;"_"&amp;L$3,データシート2!$A:$SI,MATCH($G$2&amp;"_"&amp;$C113,データシート2!$A$1:$SI$1,0),0)</f>
        <v>6</v>
      </c>
      <c r="M113" s="763">
        <f>VLOOKUP($D$3&amp;"_"&amp;M$3,データシート2!$A:$SI,MATCH($G$2&amp;"_"&amp;$C113,データシート2!$A$1:$SI$1,0),0)</f>
        <v>6</v>
      </c>
      <c r="N113" s="763">
        <f>VLOOKUP($D$3&amp;"_"&amp;N$3,データシート2!$A:$SI,MATCH($G$2&amp;"_"&amp;$C113,データシート2!$A$1:$SI$1,0),0)</f>
        <v>6</v>
      </c>
      <c r="O113" s="763">
        <f>VLOOKUP($D$3&amp;"_"&amp;O$3,データシート2!$A:$SI,MATCH($G$2&amp;"_"&amp;$C113,データシート2!$A$1:$SI$1,0),0)</f>
        <v>4</v>
      </c>
      <c r="P113" s="763">
        <f>VLOOKUP($D$3&amp;"_"&amp;P$3,データシート2!$A:$SI,MATCH($G$2&amp;"_"&amp;$C113,データシート2!$A$1:$SI$1,0),0)</f>
        <v>6</v>
      </c>
      <c r="Q113" s="764">
        <f>VLOOKUP($D$3&amp;"_"&amp;Q$3,データシート2!$A:$SI,MATCH($G$2&amp;"_"&amp;$C113,データシート2!$A$1:$SI$1,0),0)</f>
        <v>6</v>
      </c>
      <c r="R113" s="940">
        <f>VLOOKUP($D$3&amp;"_"&amp;R$3,データシート2!$A:$SI,MATCH($R$2&amp;"_"&amp;$C113,データシート2!$A$1:$SI$1,0),0)</f>
        <v>22.797999999999998</v>
      </c>
      <c r="S113" s="941">
        <f>VLOOKUP($D$3&amp;"_"&amp;S$3,データシート2!$A:$SI,MATCH($R$2&amp;"_"&amp;$C113,データシート2!$A$1:$SI$1,0),0)</f>
        <v>15.253</v>
      </c>
      <c r="T113" s="941">
        <f>VLOOKUP($D$3&amp;"_"&amp;T$3,データシート2!$A:$SI,MATCH($R$2&amp;"_"&amp;$C113,データシート2!$A$1:$SI$1,0),0)</f>
        <v>26.559000000000001</v>
      </c>
      <c r="U113" s="941">
        <f>VLOOKUP($D$3&amp;"_"&amp;U$3,データシート2!$A:$SI,MATCH($R$2&amp;"_"&amp;$C113,データシート2!$A$1:$SI$1,0),0)</f>
        <v>26.384</v>
      </c>
      <c r="V113" s="941">
        <f>VLOOKUP($D$3&amp;"_"&amp;V$3,データシート2!$A:$SI,MATCH($R$2&amp;"_"&amp;$C113,データシート2!$A$1:$SI$1,0),0)</f>
        <v>23.196999999999999</v>
      </c>
      <c r="W113" s="941">
        <f>VLOOKUP($D$3&amp;"_"&amp;W$3,データシート2!$A:$SI,MATCH($R$2&amp;"_"&amp;$C113,データシート2!$A$1:$SI$1,0),0)</f>
        <v>35.084000000000003</v>
      </c>
      <c r="X113" s="941">
        <f>VLOOKUP($D$3&amp;"_"&amp;X$3,データシート2!$A:$SI,MATCH($R$2&amp;"_"&amp;$C113,データシート2!$A$1:$SI$1,0),0)</f>
        <v>35.274999999999999</v>
      </c>
      <c r="Y113" s="941">
        <f>VLOOKUP($D$3&amp;"_"&amp;Y$3,データシート2!$A:$SI,MATCH($R$2&amp;"_"&amp;$C113,データシート2!$A$1:$SI$1,0),0)</f>
        <v>35.334000000000003</v>
      </c>
      <c r="Z113" s="941">
        <f>VLOOKUP($D$3&amp;"_"&amp;Z$3,データシート2!$A:$SI,MATCH($R$2&amp;"_"&amp;$C113,データシート2!$A$1:$SI$1,0),0)</f>
        <v>22.79</v>
      </c>
      <c r="AA113" s="941">
        <f>VLOOKUP($D$3&amp;"_"&amp;AA$3,データシート2!$A:$SI,MATCH($R$2&amp;"_"&amp;$C113,データシート2!$A$1:$SI$1,0),0)</f>
        <v>24.38</v>
      </c>
      <c r="AB113" s="942">
        <f>VLOOKUP($D$3&amp;"_"&amp;AB$3,データシート2!$A:$SI,MATCH($R$2&amp;"_"&amp;$C113,データシート2!$A$1:$SI$1,0),0)</f>
        <v>30.866</v>
      </c>
    </row>
    <row r="114" spans="2:28" s="22" customFormat="1" ht="20.45" customHeight="1">
      <c r="B114" s="740" t="s">
        <v>630</v>
      </c>
      <c r="C114" s="741" t="s">
        <v>631</v>
      </c>
      <c r="D114" s="742"/>
      <c r="E114" s="743"/>
      <c r="F114" s="742"/>
      <c r="G114" s="744">
        <f>VLOOKUP($D$3&amp;"_"&amp;G$3,データシート2!$A:$SI,MATCH($G$2&amp;"_"&amp;$B114,データシート2!$A$1:$SI$1,0),0)</f>
        <v>18</v>
      </c>
      <c r="H114" s="745">
        <f>VLOOKUP($D$3&amp;"_"&amp;H$3,データシート2!$A:$SI,MATCH($G$2&amp;"_"&amp;$B114,データシート2!$A$1:$SI$1,0),0)</f>
        <v>17</v>
      </c>
      <c r="I114" s="745">
        <f>VLOOKUP($D$3&amp;"_"&amp;I$3,データシート2!$A:$SI,MATCH($G$2&amp;"_"&amp;$B114,データシート2!$A$1:$SI$1,0),0)</f>
        <v>16</v>
      </c>
      <c r="J114" s="745">
        <f>VLOOKUP($D$3&amp;"_"&amp;J$3,データシート2!$A:$SI,MATCH($G$2&amp;"_"&amp;$B114,データシート2!$A$1:$SI$1,0),0)</f>
        <v>16</v>
      </c>
      <c r="K114" s="746">
        <f>VLOOKUP($D$3&amp;"_"&amp;K$3,データシート2!$A:$SI,MATCH($G$2&amp;"_"&amp;$B114,データシート2!$A$1:$SI$1,0),0)</f>
        <v>16</v>
      </c>
      <c r="L114" s="746">
        <f>VLOOKUP($D$3&amp;"_"&amp;L$3,データシート2!$A:$SI,MATCH($G$2&amp;"_"&amp;$B114,データシート2!$A$1:$SI$1,0),0)</f>
        <v>16</v>
      </c>
      <c r="M114" s="746">
        <f>VLOOKUP($D$3&amp;"_"&amp;M$3,データシート2!$A:$SI,MATCH($G$2&amp;"_"&amp;$B114,データシート2!$A$1:$SI$1,0),0)</f>
        <v>16</v>
      </c>
      <c r="N114" s="746">
        <f>VLOOKUP($D$3&amp;"_"&amp;N$3,データシート2!$A:$SI,MATCH($G$2&amp;"_"&amp;$B114,データシート2!$A$1:$SI$1,0),0)</f>
        <v>16</v>
      </c>
      <c r="O114" s="746">
        <f>VLOOKUP($D$3&amp;"_"&amp;O$3,データシート2!$A:$SI,MATCH($G$2&amp;"_"&amp;$B114,データシート2!$A$1:$SI$1,0),0)</f>
        <v>15</v>
      </c>
      <c r="P114" s="746">
        <f>VLOOKUP($D$3&amp;"_"&amp;P$3,データシート2!$A:$SI,MATCH($G$2&amp;"_"&amp;$B114,データシート2!$A$1:$SI$1,0),0)</f>
        <v>15</v>
      </c>
      <c r="Q114" s="747">
        <f>VLOOKUP($D$3&amp;"_"&amp;Q$3,データシート2!$A:$SI,MATCH($G$2&amp;"_"&amp;$B114,データシート2!$A$1:$SI$1,0),0)</f>
        <v>15</v>
      </c>
      <c r="R114" s="934">
        <f>VLOOKUP($D$3&amp;"_"&amp;R$3,データシート2!$A:$SI,MATCH($R$2&amp;"_"&amp;$B114,データシート2!$A$1:$SI$1,0),0)</f>
        <v>106.621</v>
      </c>
      <c r="S114" s="935">
        <f>VLOOKUP($D$3&amp;"_"&amp;S$3,データシート2!$A:$SI,MATCH($R$2&amp;"_"&amp;$B114,データシート2!$A$1:$SI$1,0),0)</f>
        <v>122.94199999999999</v>
      </c>
      <c r="T114" s="935">
        <f>VLOOKUP($D$3&amp;"_"&amp;T$3,データシート2!$A:$SI,MATCH($R$2&amp;"_"&amp;$B114,データシート2!$A$1:$SI$1,0),0)</f>
        <v>126.748</v>
      </c>
      <c r="U114" s="935">
        <f>VLOOKUP($D$3&amp;"_"&amp;U$3,データシート2!$A:$SI,MATCH($R$2&amp;"_"&amp;$B114,データシート2!$A$1:$SI$1,0),0)</f>
        <v>125.47499999999999</v>
      </c>
      <c r="V114" s="935">
        <f>VLOOKUP($D$3&amp;"_"&amp;V$3,データシート2!$A:$SI,MATCH($R$2&amp;"_"&amp;$B114,データシート2!$A$1:$SI$1,0),0)</f>
        <v>118.49299999999999</v>
      </c>
      <c r="W114" s="935">
        <f>VLOOKUP($D$3&amp;"_"&amp;W$3,データシート2!$A:$SI,MATCH($R$2&amp;"_"&amp;$B114,データシート2!$A$1:$SI$1,0),0)</f>
        <v>121.254</v>
      </c>
      <c r="X114" s="935">
        <f>VLOOKUP($D$3&amp;"_"&amp;X$3,データシート2!$A:$SI,MATCH($R$2&amp;"_"&amp;$B114,データシート2!$A$1:$SI$1,0),0)</f>
        <v>126.80800000000001</v>
      </c>
      <c r="Y114" s="935">
        <f>VLOOKUP($D$3&amp;"_"&amp;Y$3,データシート2!$A:$SI,MATCH($R$2&amp;"_"&amp;$B114,データシート2!$A$1:$SI$1,0),0)</f>
        <v>129.624</v>
      </c>
      <c r="Z114" s="935">
        <f>VLOOKUP($D$3&amp;"_"&amp;Z$3,データシート2!$A:$SI,MATCH($R$2&amp;"_"&amp;$B114,データシート2!$A$1:$SI$1,0),0)</f>
        <v>116.529</v>
      </c>
      <c r="AA114" s="935">
        <f>VLOOKUP($D$3&amp;"_"&amp;AA$3,データシート2!$A:$SI,MATCH($R$2&amp;"_"&amp;$B114,データシート2!$A$1:$SI$1,0),0)</f>
        <v>103.675</v>
      </c>
      <c r="AB114" s="936">
        <f>VLOOKUP($D$3&amp;"_"&amp;AB$3,データシート2!$A:$SI,MATCH($R$2&amp;"_"&amp;$B114,データシート2!$A$1:$SI$1,0),0)</f>
        <v>101.804</v>
      </c>
    </row>
    <row r="115" spans="2:28" s="756" customFormat="1" ht="16.5" customHeight="1">
      <c r="B115" s="748"/>
      <c r="C115" s="749">
        <v>81</v>
      </c>
      <c r="D115" s="750" t="s">
        <v>632</v>
      </c>
      <c r="E115" s="749"/>
      <c r="F115" s="751"/>
      <c r="G115" s="765">
        <f>VLOOKUP($D$3&amp;"_"&amp;G$3,データシート2!$A:$SI,MATCH($G$2&amp;"_"&amp;$C115,データシート2!$A$1:$SI$1,0),0)</f>
        <v>17</v>
      </c>
      <c r="H115" s="753">
        <f>VLOOKUP($D$3&amp;"_"&amp;H$3,データシート2!$A:$SI,MATCH($G$2&amp;"_"&amp;$C115,データシート2!$A$1:$SI$1,0),0)</f>
        <v>16</v>
      </c>
      <c r="I115" s="753">
        <f>VLOOKUP($D$3&amp;"_"&amp;I$3,データシート2!$A:$SI,MATCH($G$2&amp;"_"&amp;$C115,データシート2!$A$1:$SI$1,0),0)</f>
        <v>15</v>
      </c>
      <c r="J115" s="753">
        <f>VLOOKUP($D$3&amp;"_"&amp;J$3,データシート2!$A:$SI,MATCH($G$2&amp;"_"&amp;$C115,データシート2!$A$1:$SI$1,0),0)</f>
        <v>15</v>
      </c>
      <c r="K115" s="754">
        <f>VLOOKUP($D$3&amp;"_"&amp;K$3,データシート2!$A:$SI,MATCH($G$2&amp;"_"&amp;$C115,データシート2!$A$1:$SI$1,0),0)</f>
        <v>15</v>
      </c>
      <c r="L115" s="754">
        <f>VLOOKUP($D$3&amp;"_"&amp;L$3,データシート2!$A:$SI,MATCH($G$2&amp;"_"&amp;$C115,データシート2!$A$1:$SI$1,0),0)</f>
        <v>14</v>
      </c>
      <c r="M115" s="754">
        <f>VLOOKUP($D$3&amp;"_"&amp;M$3,データシート2!$A:$SI,MATCH($G$2&amp;"_"&amp;$C115,データシート2!$A$1:$SI$1,0),0)</f>
        <v>15</v>
      </c>
      <c r="N115" s="754">
        <f>VLOOKUP($D$3&amp;"_"&amp;N$3,データシート2!$A:$SI,MATCH($G$2&amp;"_"&amp;$C115,データシート2!$A$1:$SI$1,0),0)</f>
        <v>15</v>
      </c>
      <c r="O115" s="754">
        <f>VLOOKUP($D$3&amp;"_"&amp;O$3,データシート2!$A:$SI,MATCH($G$2&amp;"_"&amp;$C115,データシート2!$A$1:$SI$1,0),0)</f>
        <v>14</v>
      </c>
      <c r="P115" s="754">
        <f>VLOOKUP($D$3&amp;"_"&amp;P$3,データシート2!$A:$SI,MATCH($G$2&amp;"_"&amp;$C115,データシート2!$A$1:$SI$1,0),0)</f>
        <v>14</v>
      </c>
      <c r="Q115" s="755">
        <f>VLOOKUP($D$3&amp;"_"&amp;Q$3,データシート2!$A:$SI,MATCH($G$2&amp;"_"&amp;$C115,データシート2!$A$1:$SI$1,0),0)</f>
        <v>14</v>
      </c>
      <c r="R115" s="943">
        <f>VLOOKUP($D$3&amp;"_"&amp;R$3,データシート2!$A:$SI,MATCH($R$2&amp;"_"&amp;$C115,データシート2!$A$1:$SI$1,0),0)</f>
        <v>85</v>
      </c>
      <c r="S115" s="938">
        <f>VLOOKUP($D$3&amp;"_"&amp;S$3,データシート2!$A:$SI,MATCH($R$2&amp;"_"&amp;$C115,データシート2!$A$1:$SI$1,0),0)</f>
        <v>97.959000000000003</v>
      </c>
      <c r="T115" s="938">
        <f>VLOOKUP($D$3&amp;"_"&amp;T$3,データシート2!$A:$SI,MATCH($R$2&amp;"_"&amp;$C115,データシート2!$A$1:$SI$1,0),0)</f>
        <v>99.733999999999995</v>
      </c>
      <c r="U115" s="938">
        <f>VLOOKUP($D$3&amp;"_"&amp;U$3,データシート2!$A:$SI,MATCH($R$2&amp;"_"&amp;$C115,データシート2!$A$1:$SI$1,0),0)</f>
        <v>98.400999999999996</v>
      </c>
      <c r="V115" s="938">
        <f>VLOOKUP($D$3&amp;"_"&amp;V$3,データシート2!$A:$SI,MATCH($R$2&amp;"_"&amp;$C115,データシート2!$A$1:$SI$1,0),0)</f>
        <v>93.817999999999998</v>
      </c>
      <c r="W115" s="938">
        <f>VLOOKUP($D$3&amp;"_"&amp;W$3,データシート2!$A:$SI,MATCH($R$2&amp;"_"&amp;$C115,データシート2!$A$1:$SI$1,0),0)</f>
        <v>93.902000000000001</v>
      </c>
      <c r="X115" s="938">
        <f>VLOOKUP($D$3&amp;"_"&amp;X$3,データシート2!$A:$SI,MATCH($R$2&amp;"_"&amp;$C115,データシート2!$A$1:$SI$1,0),0)</f>
        <v>103.334</v>
      </c>
      <c r="Y115" s="938">
        <f>VLOOKUP($D$3&amp;"_"&amp;Y$3,データシート2!$A:$SI,MATCH($R$2&amp;"_"&amp;$C115,データシート2!$A$1:$SI$1,0),0)</f>
        <v>103.621</v>
      </c>
      <c r="Z115" s="938">
        <f>VLOOKUP($D$3&amp;"_"&amp;Z$3,データシート2!$A:$SI,MATCH($R$2&amp;"_"&amp;$C115,データシート2!$A$1:$SI$1,0),0)</f>
        <v>90.813000000000002</v>
      </c>
      <c r="AA115" s="938">
        <f>VLOOKUP($D$3&amp;"_"&amp;AA$3,データシート2!$A:$SI,MATCH($R$2&amp;"_"&amp;$C115,データシート2!$A$1:$SI$1,0),0)</f>
        <v>82.337000000000003</v>
      </c>
      <c r="AB115" s="939">
        <f>VLOOKUP($D$3&amp;"_"&amp;AB$3,データシート2!$A:$SI,MATCH($R$2&amp;"_"&amp;$C115,データシート2!$A$1:$SI$1,0),0)</f>
        <v>90.558000000000007</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2</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21.620999999999999</v>
      </c>
      <c r="S116" s="941">
        <f>VLOOKUP($D$3&amp;"_"&amp;S$3,データシート2!$A:$SI,MATCH($R$2&amp;"_"&amp;$C116,データシート2!$A$1:$SI$1,0),0)</f>
        <v>24.983000000000001</v>
      </c>
      <c r="T116" s="941">
        <f>VLOOKUP($D$3&amp;"_"&amp;T$3,データシート2!$A:$SI,MATCH($R$2&amp;"_"&amp;$C116,データシート2!$A$1:$SI$1,0),0)</f>
        <v>27.013999999999999</v>
      </c>
      <c r="U116" s="941">
        <f>VLOOKUP($D$3&amp;"_"&amp;U$3,データシート2!$A:$SI,MATCH($R$2&amp;"_"&amp;$C116,データシート2!$A$1:$SI$1,0),0)</f>
        <v>27.074000000000002</v>
      </c>
      <c r="V116" s="941">
        <f>VLOOKUP($D$3&amp;"_"&amp;V$3,データシート2!$A:$SI,MATCH($R$2&amp;"_"&amp;$C116,データシート2!$A$1:$SI$1,0),0)</f>
        <v>24.675000000000001</v>
      </c>
      <c r="W116" s="941">
        <f>VLOOKUP($D$3&amp;"_"&amp;W$3,データシート2!$A:$SI,MATCH($R$2&amp;"_"&amp;$C116,データシート2!$A$1:$SI$1,0),0)</f>
        <v>27.352</v>
      </c>
      <c r="X116" s="941">
        <f>VLOOKUP($D$3&amp;"_"&amp;X$3,データシート2!$A:$SI,MATCH($R$2&amp;"_"&amp;$C116,データシート2!$A$1:$SI$1,0),0)</f>
        <v>23.474</v>
      </c>
      <c r="Y116" s="941">
        <f>VLOOKUP($D$3&amp;"_"&amp;Y$3,データシート2!$A:$SI,MATCH($R$2&amp;"_"&amp;$C116,データシート2!$A$1:$SI$1,0),0)</f>
        <v>26.003</v>
      </c>
      <c r="Z116" s="941">
        <f>VLOOKUP($D$3&amp;"_"&amp;Z$3,データシート2!$A:$SI,MATCH($R$2&amp;"_"&amp;$C116,データシート2!$A$1:$SI$1,0),0)</f>
        <v>25.716000000000001</v>
      </c>
      <c r="AA116" s="941">
        <f>VLOOKUP($D$3&amp;"_"&amp;AA$3,データシート2!$A:$SI,MATCH($R$2&amp;"_"&amp;$C116,データシート2!$A$1:$SI$1,0),0)</f>
        <v>21.338000000000001</v>
      </c>
      <c r="AB116" s="942">
        <f>VLOOKUP($D$3&amp;"_"&amp;AB$3,データシート2!$A:$SI,MATCH($R$2&amp;"_"&amp;$C116,データシート2!$A$1:$SI$1,0),0)</f>
        <v>11.246</v>
      </c>
    </row>
    <row r="117" spans="2:28" s="22" customFormat="1" ht="20.45" customHeight="1">
      <c r="B117" s="740" t="s">
        <v>634</v>
      </c>
      <c r="C117" s="741" t="s">
        <v>635</v>
      </c>
      <c r="D117" s="742"/>
      <c r="E117" s="743"/>
      <c r="F117" s="742"/>
      <c r="G117" s="744">
        <f>VLOOKUP($D$3&amp;"_"&amp;G$3,データシート2!$A:$SI,MATCH($G$2&amp;"_"&amp;$B117,データシート2!$A$1:$SI$1,0),0)</f>
        <v>19</v>
      </c>
      <c r="H117" s="745">
        <f>VLOOKUP($D$3&amp;"_"&amp;H$3,データシート2!$A:$SI,MATCH($G$2&amp;"_"&amp;$B117,データシート2!$A$1:$SI$1,0),0)</f>
        <v>24</v>
      </c>
      <c r="I117" s="745">
        <f>VLOOKUP($D$3&amp;"_"&amp;I$3,データシート2!$A:$SI,MATCH($G$2&amp;"_"&amp;$B117,データシート2!$A$1:$SI$1,0),0)</f>
        <v>23</v>
      </c>
      <c r="J117" s="745">
        <f>VLOOKUP($D$3&amp;"_"&amp;J$3,データシート2!$A:$SI,MATCH($G$2&amp;"_"&amp;$B117,データシート2!$A$1:$SI$1,0),0)</f>
        <v>23</v>
      </c>
      <c r="K117" s="746">
        <f>VLOOKUP($D$3&amp;"_"&amp;K$3,データシート2!$A:$SI,MATCH($G$2&amp;"_"&amp;$B117,データシート2!$A$1:$SI$1,0),0)</f>
        <v>24</v>
      </c>
      <c r="L117" s="746">
        <f>VLOOKUP($D$3&amp;"_"&amp;L$3,データシート2!$A:$SI,MATCH($G$2&amp;"_"&amp;$B117,データシート2!$A$1:$SI$1,0),0)</f>
        <v>28</v>
      </c>
      <c r="M117" s="746">
        <f>VLOOKUP($D$3&amp;"_"&amp;M$3,データシート2!$A:$SI,MATCH($G$2&amp;"_"&amp;$B117,データシート2!$A$1:$SI$1,0),0)</f>
        <v>24</v>
      </c>
      <c r="N117" s="746">
        <f>VLOOKUP($D$3&amp;"_"&amp;N$3,データシート2!$A:$SI,MATCH($G$2&amp;"_"&amp;$B117,データシート2!$A$1:$SI$1,0),0)</f>
        <v>25</v>
      </c>
      <c r="O117" s="746">
        <f>VLOOKUP($D$3&amp;"_"&amp;O$3,データシート2!$A:$SI,MATCH($G$2&amp;"_"&amp;$B117,データシート2!$A$1:$SI$1,0),0)</f>
        <v>27</v>
      </c>
      <c r="P117" s="746">
        <f>VLOOKUP($D$3&amp;"_"&amp;P$3,データシート2!$A:$SI,MATCH($G$2&amp;"_"&amp;$B117,データシート2!$A$1:$SI$1,0),0)</f>
        <v>26</v>
      </c>
      <c r="Q117" s="747">
        <f>VLOOKUP($D$3&amp;"_"&amp;Q$3,データシート2!$A:$SI,MATCH($G$2&amp;"_"&amp;$B117,データシート2!$A$1:$SI$1,0),0)</f>
        <v>23</v>
      </c>
      <c r="R117" s="934">
        <f>VLOOKUP($D$3&amp;"_"&amp;R$3,データシート2!$A:$SI,MATCH($R$2&amp;"_"&amp;$B117,データシート2!$A$1:$SI$1,0),0)</f>
        <v>83.709000000000003</v>
      </c>
      <c r="S117" s="935">
        <f>VLOOKUP($D$3&amp;"_"&amp;S$3,データシート2!$A:$SI,MATCH($R$2&amp;"_"&amp;$B117,データシート2!$A$1:$SI$1,0),0)</f>
        <v>127.039</v>
      </c>
      <c r="T117" s="935">
        <f>VLOOKUP($D$3&amp;"_"&amp;T$3,データシート2!$A:$SI,MATCH($R$2&amp;"_"&amp;$B117,データシート2!$A$1:$SI$1,0),0)</f>
        <v>127.35899999999999</v>
      </c>
      <c r="U117" s="935">
        <f>VLOOKUP($D$3&amp;"_"&amp;U$3,データシート2!$A:$SI,MATCH($R$2&amp;"_"&amp;$B117,データシート2!$A$1:$SI$1,0),0)</f>
        <v>129.458</v>
      </c>
      <c r="V117" s="935">
        <f>VLOOKUP($D$3&amp;"_"&amp;V$3,データシート2!$A:$SI,MATCH($R$2&amp;"_"&amp;$B117,データシート2!$A$1:$SI$1,0),0)</f>
        <v>138.13499999999999</v>
      </c>
      <c r="W117" s="935">
        <f>VLOOKUP($D$3&amp;"_"&amp;W$3,データシート2!$A:$SI,MATCH($R$2&amp;"_"&amp;$B117,データシート2!$A$1:$SI$1,0),0)</f>
        <v>152.048</v>
      </c>
      <c r="X117" s="935">
        <f>VLOOKUP($D$3&amp;"_"&amp;X$3,データシート2!$A:$SI,MATCH($R$2&amp;"_"&amp;$B117,データシート2!$A$1:$SI$1,0),0)</f>
        <v>142.62</v>
      </c>
      <c r="Y117" s="935">
        <f>VLOOKUP($D$3&amp;"_"&amp;Y$3,データシート2!$A:$SI,MATCH($R$2&amp;"_"&amp;$B117,データシート2!$A$1:$SI$1,0),0)</f>
        <v>141.922</v>
      </c>
      <c r="Z117" s="935">
        <f>VLOOKUP($D$3&amp;"_"&amp;Z$3,データシート2!$A:$SI,MATCH($R$2&amp;"_"&amp;$B117,データシート2!$A$1:$SI$1,0),0)</f>
        <v>156.07599999999999</v>
      </c>
      <c r="AA117" s="935">
        <f>VLOOKUP($D$3&amp;"_"&amp;AA$3,データシート2!$A:$SI,MATCH($R$2&amp;"_"&amp;$B117,データシート2!$A$1:$SI$1,0),0)</f>
        <v>148.09700000000001</v>
      </c>
      <c r="AB117" s="936">
        <f>VLOOKUP($D$3&amp;"_"&amp;AB$3,データシート2!$A:$SI,MATCH($R$2&amp;"_"&amp;$B117,データシート2!$A$1:$SI$1,0),0)</f>
        <v>129.30799999999999</v>
      </c>
    </row>
    <row r="118" spans="2:28" s="756" customFormat="1" ht="16.5" customHeight="1">
      <c r="B118" s="748"/>
      <c r="C118" s="749">
        <v>83</v>
      </c>
      <c r="D118" s="750" t="s">
        <v>636</v>
      </c>
      <c r="E118" s="749"/>
      <c r="F118" s="751"/>
      <c r="G118" s="765">
        <f>VLOOKUP($D$3&amp;"_"&amp;G$3,データシート2!$A:$SI,MATCH($G$2&amp;"_"&amp;$C118,データシート2!$A$1:$SI$1,0),0)</f>
        <v>17</v>
      </c>
      <c r="H118" s="753">
        <f>VLOOKUP($D$3&amp;"_"&amp;H$3,データシート2!$A:$SI,MATCH($G$2&amp;"_"&amp;$C118,データシート2!$A$1:$SI$1,0),0)</f>
        <v>21</v>
      </c>
      <c r="I118" s="753">
        <f>VLOOKUP($D$3&amp;"_"&amp;I$3,データシート2!$A:$SI,MATCH($G$2&amp;"_"&amp;$C118,データシート2!$A$1:$SI$1,0),0)</f>
        <v>21</v>
      </c>
      <c r="J118" s="753">
        <f>VLOOKUP($D$3&amp;"_"&amp;J$3,データシート2!$A:$SI,MATCH($G$2&amp;"_"&amp;$C118,データシート2!$A$1:$SI$1,0),0)</f>
        <v>21</v>
      </c>
      <c r="K118" s="754">
        <f>VLOOKUP($D$3&amp;"_"&amp;K$3,データシート2!$A:$SI,MATCH($G$2&amp;"_"&amp;$C118,データシート2!$A$1:$SI$1,0),0)</f>
        <v>22</v>
      </c>
      <c r="L118" s="754">
        <f>VLOOKUP($D$3&amp;"_"&amp;L$3,データシート2!$A:$SI,MATCH($G$2&amp;"_"&amp;$C118,データシート2!$A$1:$SI$1,0),0)</f>
        <v>26</v>
      </c>
      <c r="M118" s="754">
        <f>VLOOKUP($D$3&amp;"_"&amp;M$3,データシート2!$A:$SI,MATCH($G$2&amp;"_"&amp;$C118,データシート2!$A$1:$SI$1,0),0)</f>
        <v>23</v>
      </c>
      <c r="N118" s="754">
        <f>VLOOKUP($D$3&amp;"_"&amp;N$3,データシート2!$A:$SI,MATCH($G$2&amp;"_"&amp;$C118,データシート2!$A$1:$SI$1,0),0)</f>
        <v>24</v>
      </c>
      <c r="O118" s="754">
        <f>VLOOKUP($D$3&amp;"_"&amp;O$3,データシート2!$A:$SI,MATCH($G$2&amp;"_"&amp;$C118,データシート2!$A$1:$SI$1,0),0)</f>
        <v>26</v>
      </c>
      <c r="P118" s="754">
        <f>VLOOKUP($D$3&amp;"_"&amp;P$3,データシート2!$A:$SI,MATCH($G$2&amp;"_"&amp;$C118,データシート2!$A$1:$SI$1,0),0)</f>
        <v>25</v>
      </c>
      <c r="Q118" s="755">
        <f>VLOOKUP($D$3&amp;"_"&amp;Q$3,データシート2!$A:$SI,MATCH($G$2&amp;"_"&amp;$C118,データシート2!$A$1:$SI$1,0),0)</f>
        <v>22</v>
      </c>
      <c r="R118" s="943">
        <f>VLOOKUP($D$3&amp;"_"&amp;R$3,データシート2!$A:$SI,MATCH($R$2&amp;"_"&amp;$C118,データシート2!$A$1:$SI$1,0),0)</f>
        <v>74.884</v>
      </c>
      <c r="S118" s="938">
        <f>VLOOKUP($D$3&amp;"_"&amp;S$3,データシート2!$A:$SI,MATCH($R$2&amp;"_"&amp;$C118,データシート2!$A$1:$SI$1,0),0)</f>
        <v>106.21599999999999</v>
      </c>
      <c r="T118" s="938">
        <f>VLOOKUP($D$3&amp;"_"&amp;T$3,データシート2!$A:$SI,MATCH($R$2&amp;"_"&amp;$C118,データシート2!$A$1:$SI$1,0),0)</f>
        <v>117.355</v>
      </c>
      <c r="U118" s="938">
        <f>VLOOKUP($D$3&amp;"_"&amp;U$3,データシート2!$A:$SI,MATCH($R$2&amp;"_"&amp;$C118,データシート2!$A$1:$SI$1,0),0)</f>
        <v>121.646</v>
      </c>
      <c r="V118" s="938">
        <f>VLOOKUP($D$3&amp;"_"&amp;V$3,データシート2!$A:$SI,MATCH($R$2&amp;"_"&amp;$C118,データシート2!$A$1:$SI$1,0),0)</f>
        <v>130.37</v>
      </c>
      <c r="W118" s="938">
        <f>VLOOKUP($D$3&amp;"_"&amp;W$3,データシート2!$A:$SI,MATCH($R$2&amp;"_"&amp;$C118,データシート2!$A$1:$SI$1,0),0)</f>
        <v>143.20699999999999</v>
      </c>
      <c r="X118" s="938">
        <f>VLOOKUP($D$3&amp;"_"&amp;X$3,データシート2!$A:$SI,MATCH($R$2&amp;"_"&amp;$C118,データシート2!$A$1:$SI$1,0),0)</f>
        <v>136.739</v>
      </c>
      <c r="Y118" s="938">
        <f>VLOOKUP($D$3&amp;"_"&amp;Y$3,データシート2!$A:$SI,MATCH($R$2&amp;"_"&amp;$C118,データシート2!$A$1:$SI$1,0),0)</f>
        <v>135.14599999999999</v>
      </c>
      <c r="Z118" s="938">
        <f>VLOOKUP($D$3&amp;"_"&amp;Z$3,データシート2!$A:$SI,MATCH($R$2&amp;"_"&amp;$C118,データシート2!$A$1:$SI$1,0),0)</f>
        <v>150.428</v>
      </c>
      <c r="AA118" s="938">
        <f>VLOOKUP($D$3&amp;"_"&amp;AA$3,データシート2!$A:$SI,MATCH($R$2&amp;"_"&amp;$C118,データシート2!$A$1:$SI$1,0),0)</f>
        <v>142.63</v>
      </c>
      <c r="AB118" s="939">
        <f>VLOOKUP($D$3&amp;"_"&amp;AB$3,データシート2!$A:$SI,MATCH($R$2&amp;"_"&amp;$C118,データシート2!$A$1:$SI$1,0),0)</f>
        <v>124.32599999999999</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1</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11.561</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2</v>
      </c>
      <c r="H120" s="762">
        <f>VLOOKUP($D$3&amp;"_"&amp;H$3,データシート2!$A:$SI,MATCH($G$2&amp;"_"&amp;$C120,データシート2!$A$1:$SI$1,0),0)</f>
        <v>2</v>
      </c>
      <c r="I120" s="762">
        <f>VLOOKUP($D$3&amp;"_"&amp;I$3,データシート2!$A:$SI,MATCH($G$2&amp;"_"&amp;$C120,データシート2!$A$1:$SI$1,0),0)</f>
        <v>2</v>
      </c>
      <c r="J120" s="762">
        <f>VLOOKUP($D$3&amp;"_"&amp;J$3,データシート2!$A:$SI,MATCH($G$2&amp;"_"&amp;$C120,データシート2!$A$1:$SI$1,0),0)</f>
        <v>2</v>
      </c>
      <c r="K120" s="763">
        <f>VLOOKUP($D$3&amp;"_"&amp;K$3,データシート2!$A:$SI,MATCH($G$2&amp;"_"&amp;$C120,データシート2!$A$1:$SI$1,0),0)</f>
        <v>2</v>
      </c>
      <c r="L120" s="763">
        <f>VLOOKUP($D$3&amp;"_"&amp;L$3,データシート2!$A:$SI,MATCH($G$2&amp;"_"&amp;$C120,データシート2!$A$1:$SI$1,0),0)</f>
        <v>2</v>
      </c>
      <c r="M120" s="763">
        <f>VLOOKUP($D$3&amp;"_"&amp;M$3,データシート2!$A:$SI,MATCH($G$2&amp;"_"&amp;$C120,データシート2!$A$1:$SI$1,0),0)</f>
        <v>1</v>
      </c>
      <c r="N120" s="763">
        <f>VLOOKUP($D$3&amp;"_"&amp;N$3,データシート2!$A:$SI,MATCH($G$2&amp;"_"&amp;$C120,データシート2!$A$1:$SI$1,0),0)</f>
        <v>1</v>
      </c>
      <c r="O120" s="763">
        <f>VLOOKUP($D$3&amp;"_"&amp;O$3,データシート2!$A:$SI,MATCH($G$2&amp;"_"&amp;$C120,データシート2!$A$1:$SI$1,0),0)</f>
        <v>1</v>
      </c>
      <c r="P120" s="763">
        <f>VLOOKUP($D$3&amp;"_"&amp;P$3,データシート2!$A:$SI,MATCH($G$2&amp;"_"&amp;$C120,データシート2!$A$1:$SI$1,0),0)</f>
        <v>1</v>
      </c>
      <c r="Q120" s="764">
        <f>VLOOKUP($D$3&amp;"_"&amp;Q$3,データシート2!$A:$SI,MATCH($G$2&amp;"_"&amp;$C120,データシート2!$A$1:$SI$1,0),0)</f>
        <v>1</v>
      </c>
      <c r="R120" s="940">
        <f>VLOOKUP($D$3&amp;"_"&amp;R$3,データシート2!$A:$SI,MATCH($R$2&amp;"_"&amp;$C120,データシート2!$A$1:$SI$1,0),0)</f>
        <v>8.8249999999999993</v>
      </c>
      <c r="S120" s="941">
        <f>VLOOKUP($D$3&amp;"_"&amp;S$3,データシート2!$A:$SI,MATCH($R$2&amp;"_"&amp;$C120,データシート2!$A$1:$SI$1,0),0)</f>
        <v>9.2620000000000005</v>
      </c>
      <c r="T120" s="941">
        <f>VLOOKUP($D$3&amp;"_"&amp;T$3,データシート2!$A:$SI,MATCH($R$2&amp;"_"&amp;$C120,データシート2!$A$1:$SI$1,0),0)</f>
        <v>10.004</v>
      </c>
      <c r="U120" s="941">
        <f>VLOOKUP($D$3&amp;"_"&amp;U$3,データシート2!$A:$SI,MATCH($R$2&amp;"_"&amp;$C120,データシート2!$A$1:$SI$1,0),0)</f>
        <v>7.8120000000000003</v>
      </c>
      <c r="V120" s="941">
        <f>VLOOKUP($D$3&amp;"_"&amp;V$3,データシート2!$A:$SI,MATCH($R$2&amp;"_"&amp;$C120,データシート2!$A$1:$SI$1,0),0)</f>
        <v>7.7649999999999997</v>
      </c>
      <c r="W120" s="941">
        <f>VLOOKUP($D$3&amp;"_"&amp;W$3,データシート2!$A:$SI,MATCH($R$2&amp;"_"&amp;$C120,データシート2!$A$1:$SI$1,0),0)</f>
        <v>8.8409999999999993</v>
      </c>
      <c r="X120" s="941">
        <f>VLOOKUP($D$3&amp;"_"&amp;X$3,データシート2!$A:$SI,MATCH($R$2&amp;"_"&amp;$C120,データシート2!$A$1:$SI$1,0),0)</f>
        <v>5.8810000000000002</v>
      </c>
      <c r="Y120" s="941">
        <f>VLOOKUP($D$3&amp;"_"&amp;Y$3,データシート2!$A:$SI,MATCH($R$2&amp;"_"&amp;$C120,データシート2!$A$1:$SI$1,0),0)</f>
        <v>6.7759999999999998</v>
      </c>
      <c r="Z120" s="941">
        <f>VLOOKUP($D$3&amp;"_"&amp;Z$3,データシート2!$A:$SI,MATCH($R$2&amp;"_"&amp;$C120,データシート2!$A$1:$SI$1,0),0)</f>
        <v>5.6479999999999997</v>
      </c>
      <c r="AA120" s="941">
        <f>VLOOKUP($D$3&amp;"_"&amp;AA$3,データシート2!$A:$SI,MATCH($R$2&amp;"_"&amp;$C120,データシート2!$A$1:$SI$1,0),0)</f>
        <v>5.4669999999999996</v>
      </c>
      <c r="AB120" s="942">
        <f>VLOOKUP($D$3&amp;"_"&amp;AB$3,データシート2!$A:$SI,MATCH($R$2&amp;"_"&amp;$C120,データシート2!$A$1:$SI$1,0),0)</f>
        <v>4.9820000000000002</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1</v>
      </c>
      <c r="K121" s="746">
        <f>VLOOKUP($D$3&amp;"_"&amp;K$3,データシート2!$A:$SI,MATCH($G$2&amp;"_"&amp;$B121,データシート2!$A$1:$SI$1,0),0)</f>
        <v>1</v>
      </c>
      <c r="L121" s="746">
        <f>VLOOKUP($D$3&amp;"_"&amp;L$3,データシート2!$A:$SI,MATCH($G$2&amp;"_"&amp;$B121,データシート2!$A$1:$SI$1,0),0)</f>
        <v>1</v>
      </c>
      <c r="M121" s="746">
        <f>VLOOKUP($D$3&amp;"_"&amp;M$3,データシート2!$A:$SI,MATCH($G$2&amp;"_"&amp;$B121,データシート2!$A$1:$SI$1,0),0)</f>
        <v>1</v>
      </c>
      <c r="N121" s="746">
        <f>VLOOKUP($D$3&amp;"_"&amp;N$3,データシート2!$A:$SI,MATCH($G$2&amp;"_"&amp;$B121,データシート2!$A$1:$SI$1,0),0)</f>
        <v>1</v>
      </c>
      <c r="O121" s="746">
        <f>VLOOKUP($D$3&amp;"_"&amp;O$3,データシート2!$A:$SI,MATCH($G$2&amp;"_"&amp;$B121,データシート2!$A$1:$SI$1,0),0)</f>
        <v>1</v>
      </c>
      <c r="P121" s="746">
        <f>VLOOKUP($D$3&amp;"_"&amp;P$3,データシート2!$A:$SI,MATCH($G$2&amp;"_"&amp;$B121,データシート2!$A$1:$SI$1,0),0)</f>
        <v>1</v>
      </c>
      <c r="Q121" s="747">
        <f>VLOOKUP($D$3&amp;"_"&amp;Q$3,データシート2!$A:$SI,MATCH($G$2&amp;"_"&amp;$B121,データシート2!$A$1:$SI$1,0),0)</f>
        <v>1</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2.839</v>
      </c>
      <c r="V121" s="935">
        <f>VLOOKUP($D$3&amp;"_"&amp;V$3,データシート2!$A:$SI,MATCH($R$2&amp;"_"&amp;$B121,データシート2!$A$1:$SI$1,0),0)</f>
        <v>2.6549999999999998</v>
      </c>
      <c r="W121" s="935">
        <f>VLOOKUP($D$3&amp;"_"&amp;W$3,データシート2!$A:$SI,MATCH($R$2&amp;"_"&amp;$B121,データシート2!$A$1:$SI$1,0),0)</f>
        <v>2.1280000000000001</v>
      </c>
      <c r="X121" s="935">
        <f>VLOOKUP($D$3&amp;"_"&amp;X$3,データシート2!$A:$SI,MATCH($R$2&amp;"_"&amp;$B121,データシート2!$A$1:$SI$1,0),0)</f>
        <v>3.2890000000000001</v>
      </c>
      <c r="Y121" s="935">
        <f>VLOOKUP($D$3&amp;"_"&amp;Y$3,データシート2!$A:$SI,MATCH($R$2&amp;"_"&amp;$B121,データシート2!$A$1:$SI$1,0),0)</f>
        <v>3.3170000000000002</v>
      </c>
      <c r="Z121" s="935">
        <f>VLOOKUP($D$3&amp;"_"&amp;Z$3,データシート2!$A:$SI,MATCH($R$2&amp;"_"&amp;$B121,データシート2!$A$1:$SI$1,0),0)</f>
        <v>2.71</v>
      </c>
      <c r="AA121" s="935">
        <f>VLOOKUP($D$3&amp;"_"&amp;AA$3,データシート2!$A:$SI,MATCH($R$2&amp;"_"&amp;$B121,データシート2!$A$1:$SI$1,0),0)</f>
        <v>3.234</v>
      </c>
      <c r="AB121" s="936">
        <f>VLOOKUP($D$3&amp;"_"&amp;AB$3,データシート2!$A:$SI,MATCH($R$2&amp;"_"&amp;$B121,データシート2!$A$1:$SI$1,0),0)</f>
        <v>4.1230000000000002</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1</v>
      </c>
      <c r="K122" s="754">
        <f>VLOOKUP($D$3&amp;"_"&amp;K$3,データシート2!$A:$SI,MATCH($G$2&amp;"_"&amp;$C122,データシート2!$A$1:$SI$1,0),0)</f>
        <v>1</v>
      </c>
      <c r="L122" s="754">
        <f>VLOOKUP($D$3&amp;"_"&amp;L$3,データシート2!$A:$SI,MATCH($G$2&amp;"_"&amp;$C122,データシート2!$A$1:$SI$1,0),0)</f>
        <v>1</v>
      </c>
      <c r="M122" s="754">
        <f>VLOOKUP($D$3&amp;"_"&amp;M$3,データシート2!$A:$SI,MATCH($G$2&amp;"_"&amp;$C122,データシート2!$A$1:$SI$1,0),0)</f>
        <v>1</v>
      </c>
      <c r="N122" s="754">
        <f>VLOOKUP($D$3&amp;"_"&amp;N$3,データシート2!$A:$SI,MATCH($G$2&amp;"_"&amp;$C122,データシート2!$A$1:$SI$1,0),0)</f>
        <v>1</v>
      </c>
      <c r="O122" s="754">
        <f>VLOOKUP($D$3&amp;"_"&amp;O$3,データシート2!$A:$SI,MATCH($G$2&amp;"_"&amp;$C122,データシート2!$A$1:$SI$1,0),0)</f>
        <v>1</v>
      </c>
      <c r="P122" s="754">
        <f>VLOOKUP($D$3&amp;"_"&amp;P$3,データシート2!$A:$SI,MATCH($G$2&amp;"_"&amp;$C122,データシート2!$A$1:$SI$1,0),0)</f>
        <v>1</v>
      </c>
      <c r="Q122" s="755">
        <f>VLOOKUP($D$3&amp;"_"&amp;Q$3,データシート2!$A:$SI,MATCH($G$2&amp;"_"&amp;$C122,データシート2!$A$1:$SI$1,0),0)</f>
        <v>1</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2.839</v>
      </c>
      <c r="V122" s="938">
        <f>VLOOKUP($D$3&amp;"_"&amp;V$3,データシート2!$A:$SI,MATCH($R$2&amp;"_"&amp;$C122,データシート2!$A$1:$SI$1,0),0)</f>
        <v>2.6549999999999998</v>
      </c>
      <c r="W122" s="938">
        <f>VLOOKUP($D$3&amp;"_"&amp;W$3,データシート2!$A:$SI,MATCH($R$2&amp;"_"&amp;$C122,データシート2!$A$1:$SI$1,0),0)</f>
        <v>2.1280000000000001</v>
      </c>
      <c r="X122" s="938">
        <f>VLOOKUP($D$3&amp;"_"&amp;X$3,データシート2!$A:$SI,MATCH($R$2&amp;"_"&amp;$C122,データシート2!$A$1:$SI$1,0),0)</f>
        <v>3.2890000000000001</v>
      </c>
      <c r="Y122" s="938">
        <f>VLOOKUP($D$3&amp;"_"&amp;Y$3,データシート2!$A:$SI,MATCH($R$2&amp;"_"&amp;$C122,データシート2!$A$1:$SI$1,0),0)</f>
        <v>3.3170000000000002</v>
      </c>
      <c r="Z122" s="938">
        <f>VLOOKUP($D$3&amp;"_"&amp;Z$3,データシート2!$A:$SI,MATCH($R$2&amp;"_"&amp;$C122,データシート2!$A$1:$SI$1,0),0)</f>
        <v>2.71</v>
      </c>
      <c r="AA122" s="938">
        <f>VLOOKUP($D$3&amp;"_"&amp;AA$3,データシート2!$A:$SI,MATCH($R$2&amp;"_"&amp;$C122,データシート2!$A$1:$SI$1,0),0)</f>
        <v>3.234</v>
      </c>
      <c r="AB122" s="939">
        <f>VLOOKUP($D$3&amp;"_"&amp;AB$3,データシート2!$A:$SI,MATCH($R$2&amp;"_"&amp;$C122,データシート2!$A$1:$SI$1,0),0)</f>
        <v>4.1230000000000002</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22</v>
      </c>
      <c r="H124" s="745">
        <f>VLOOKUP($D$3&amp;"_"&amp;H$3,データシート2!$A:$SI,MATCH($G$2&amp;"_"&amp;$B124,データシート2!$A$1:$SI$1,0),0)</f>
        <v>22</v>
      </c>
      <c r="I124" s="745">
        <f>VLOOKUP($D$3&amp;"_"&amp;I$3,データシート2!$A:$SI,MATCH($G$2&amp;"_"&amp;$B124,データシート2!$A$1:$SI$1,0),0)</f>
        <v>20</v>
      </c>
      <c r="J124" s="745">
        <f>VLOOKUP($D$3&amp;"_"&amp;J$3,データシート2!$A:$SI,MATCH($G$2&amp;"_"&amp;$B124,データシート2!$A$1:$SI$1,0),0)</f>
        <v>23</v>
      </c>
      <c r="K124" s="746">
        <f>VLOOKUP($D$3&amp;"_"&amp;K$3,データシート2!$A:$SI,MATCH($G$2&amp;"_"&amp;$B124,データシート2!$A$1:$SI$1,0),0)</f>
        <v>31</v>
      </c>
      <c r="L124" s="746">
        <f>VLOOKUP($D$3&amp;"_"&amp;L$3,データシート2!$A:$SI,MATCH($G$2&amp;"_"&amp;$B124,データシート2!$A$1:$SI$1,0),0)</f>
        <v>26</v>
      </c>
      <c r="M124" s="746">
        <f>VLOOKUP($D$3&amp;"_"&amp;M$3,データシート2!$A:$SI,MATCH($G$2&amp;"_"&amp;$B124,データシート2!$A$1:$SI$1,0),0)</f>
        <v>28</v>
      </c>
      <c r="N124" s="746">
        <f>VLOOKUP($D$3&amp;"_"&amp;N$3,データシート2!$A:$SI,MATCH($G$2&amp;"_"&amp;$B124,データシート2!$A$1:$SI$1,0),0)</f>
        <v>29</v>
      </c>
      <c r="O124" s="746">
        <f>VLOOKUP($D$3&amp;"_"&amp;O$3,データシート2!$A:$SI,MATCH($G$2&amp;"_"&amp;$B124,データシート2!$A$1:$SI$1,0),0)</f>
        <v>16</v>
      </c>
      <c r="P124" s="746">
        <f>VLOOKUP($D$3&amp;"_"&amp;P$3,データシート2!$A:$SI,MATCH($G$2&amp;"_"&amp;$B124,データシート2!$A$1:$SI$1,0),0)</f>
        <v>28</v>
      </c>
      <c r="Q124" s="747">
        <f>VLOOKUP($D$3&amp;"_"&amp;Q$3,データシート2!$A:$SI,MATCH($G$2&amp;"_"&amp;$B124,データシート2!$A$1:$SI$1,0),0)</f>
        <v>28</v>
      </c>
      <c r="R124" s="934">
        <f>VLOOKUP($D$3&amp;"_"&amp;R$3,データシート2!$A:$SI,MATCH($R$2&amp;"_"&amp;$B124,データシート2!$A$1:$SI$1,0),0)</f>
        <v>577.505</v>
      </c>
      <c r="S124" s="935">
        <f>VLOOKUP($D$3&amp;"_"&amp;S$3,データシート2!$A:$SI,MATCH($R$2&amp;"_"&amp;$B124,データシート2!$A$1:$SI$1,0),0)</f>
        <v>591.07399999999996</v>
      </c>
      <c r="T124" s="935">
        <f>VLOOKUP($D$3&amp;"_"&amp;T$3,データシート2!$A:$SI,MATCH($R$2&amp;"_"&amp;$B124,データシート2!$A$1:$SI$1,0),0)</f>
        <v>504.33600000000001</v>
      </c>
      <c r="U124" s="935">
        <f>VLOOKUP($D$3&amp;"_"&amp;U$3,データシート2!$A:$SI,MATCH($R$2&amp;"_"&amp;$B124,データシート2!$A$1:$SI$1,0),0)</f>
        <v>489.70733000000001</v>
      </c>
      <c r="V124" s="935">
        <f>VLOOKUP($D$3&amp;"_"&amp;V$3,データシート2!$A:$SI,MATCH($R$2&amp;"_"&amp;$B124,データシート2!$A$1:$SI$1,0),0)</f>
        <v>852.00699999999995</v>
      </c>
      <c r="W124" s="935">
        <f>VLOOKUP($D$3&amp;"_"&amp;W$3,データシート2!$A:$SI,MATCH($R$2&amp;"_"&amp;$B124,データシート2!$A$1:$SI$1,0),0)</f>
        <v>522.05566999999996</v>
      </c>
      <c r="X124" s="935">
        <f>VLOOKUP($D$3&amp;"_"&amp;X$3,データシート2!$A:$SI,MATCH($R$2&amp;"_"&amp;$B124,データシート2!$A$1:$SI$1,0),0)</f>
        <v>635.89599999999996</v>
      </c>
      <c r="Y124" s="935">
        <f>VLOOKUP($D$3&amp;"_"&amp;Y$3,データシート2!$A:$SI,MATCH($R$2&amp;"_"&amp;$B124,データシート2!$A$1:$SI$1,0),0)</f>
        <v>832.85</v>
      </c>
      <c r="Z124" s="935">
        <f>VLOOKUP($D$3&amp;"_"&amp;Z$3,データシート2!$A:$SI,MATCH($R$2&amp;"_"&amp;$B124,データシート2!$A$1:$SI$1,0),0)</f>
        <v>459.68900000000002</v>
      </c>
      <c r="AA124" s="935">
        <f>VLOOKUP($D$3&amp;"_"&amp;AA$3,データシート2!$A:$SI,MATCH($R$2&amp;"_"&amp;$B124,データシート2!$A$1:$SI$1,0),0)</f>
        <v>798.56899999999996</v>
      </c>
      <c r="AB124" s="936">
        <f>VLOOKUP($D$3&amp;"_"&amp;AB$3,データシート2!$A:$SI,MATCH($R$2&amp;"_"&amp;$B124,データシート2!$A$1:$SI$1,0),0)</f>
        <v>809.65700000000004</v>
      </c>
    </row>
    <row r="125" spans="2:28" s="756" customFormat="1" ht="16.5" customHeight="1">
      <c r="B125" s="748"/>
      <c r="C125" s="790">
        <v>88</v>
      </c>
      <c r="D125" s="791" t="s">
        <v>644</v>
      </c>
      <c r="E125" s="790"/>
      <c r="F125" s="811"/>
      <c r="G125" s="797">
        <f>VLOOKUP($D$3&amp;"_"&amp;G$3,データシート2!$A:$SI,MATCH($G$2&amp;"_"&amp;$C125,データシート2!$A$1:$SI$1,0),0)</f>
        <v>22</v>
      </c>
      <c r="H125" s="798">
        <f>VLOOKUP($D$3&amp;"_"&amp;H$3,データシート2!$A:$SI,MATCH($G$2&amp;"_"&amp;$C125,データシート2!$A$1:$SI$1,0),0)</f>
        <v>22</v>
      </c>
      <c r="I125" s="798">
        <f>VLOOKUP($D$3&amp;"_"&amp;I$3,データシート2!$A:$SI,MATCH($G$2&amp;"_"&amp;$C125,データシート2!$A$1:$SI$1,0),0)</f>
        <v>20</v>
      </c>
      <c r="J125" s="798">
        <f>VLOOKUP($D$3&amp;"_"&amp;J$3,データシート2!$A:$SI,MATCH($G$2&amp;"_"&amp;$C125,データシート2!$A$1:$SI$1,0),0)</f>
        <v>23</v>
      </c>
      <c r="K125" s="799">
        <f>VLOOKUP($D$3&amp;"_"&amp;K$3,データシート2!$A:$SI,MATCH($G$2&amp;"_"&amp;$C125,データシート2!$A$1:$SI$1,0),0)</f>
        <v>31</v>
      </c>
      <c r="L125" s="799">
        <f>VLOOKUP($D$3&amp;"_"&amp;L$3,データシート2!$A:$SI,MATCH($G$2&amp;"_"&amp;$C125,データシート2!$A$1:$SI$1,0),0)</f>
        <v>26</v>
      </c>
      <c r="M125" s="799">
        <f>VLOOKUP($D$3&amp;"_"&amp;M$3,データシート2!$A:$SI,MATCH($G$2&amp;"_"&amp;$C125,データシート2!$A$1:$SI$1,0),0)</f>
        <v>28</v>
      </c>
      <c r="N125" s="799">
        <f>VLOOKUP($D$3&amp;"_"&amp;N$3,データシート2!$A:$SI,MATCH($G$2&amp;"_"&amp;$C125,データシート2!$A$1:$SI$1,0),0)</f>
        <v>29</v>
      </c>
      <c r="O125" s="799">
        <f>VLOOKUP($D$3&amp;"_"&amp;O$3,データシート2!$A:$SI,MATCH($G$2&amp;"_"&amp;$C125,データシート2!$A$1:$SI$1,0),0)</f>
        <v>16</v>
      </c>
      <c r="P125" s="799">
        <f>VLOOKUP($D$3&amp;"_"&amp;P$3,データシート2!$A:$SI,MATCH($G$2&amp;"_"&amp;$C125,データシート2!$A$1:$SI$1,0),0)</f>
        <v>28</v>
      </c>
      <c r="Q125" s="800">
        <f>VLOOKUP($D$3&amp;"_"&amp;Q$3,データシート2!$A:$SI,MATCH($G$2&amp;"_"&amp;$C125,データシート2!$A$1:$SI$1,0),0)</f>
        <v>28</v>
      </c>
      <c r="R125" s="950">
        <f>VLOOKUP($D$3&amp;"_"&amp;R$3,データシート2!$A:$SI,MATCH($R$2&amp;"_"&amp;$C125,データシート2!$A$1:$SI$1,0),0)</f>
        <v>577.505</v>
      </c>
      <c r="S125" s="951">
        <f>VLOOKUP($D$3&amp;"_"&amp;S$3,データシート2!$A:$SI,MATCH($R$2&amp;"_"&amp;$C125,データシート2!$A$1:$SI$1,0),0)</f>
        <v>591.07399999999996</v>
      </c>
      <c r="T125" s="951">
        <f>VLOOKUP($D$3&amp;"_"&amp;T$3,データシート2!$A:$SI,MATCH($R$2&amp;"_"&amp;$C125,データシート2!$A$1:$SI$1,0),0)</f>
        <v>504.33600000000001</v>
      </c>
      <c r="U125" s="951">
        <f>VLOOKUP($D$3&amp;"_"&amp;U$3,データシート2!$A:$SI,MATCH($R$2&amp;"_"&amp;$C125,データシート2!$A$1:$SI$1,0),0)</f>
        <v>489.70733000000001</v>
      </c>
      <c r="V125" s="951">
        <f>VLOOKUP($D$3&amp;"_"&amp;V$3,データシート2!$A:$SI,MATCH($R$2&amp;"_"&amp;$C125,データシート2!$A$1:$SI$1,0),0)</f>
        <v>852.00699999999995</v>
      </c>
      <c r="W125" s="951">
        <f>VLOOKUP($D$3&amp;"_"&amp;W$3,データシート2!$A:$SI,MATCH($R$2&amp;"_"&amp;$C125,データシート2!$A$1:$SI$1,0),0)</f>
        <v>522.05566999999996</v>
      </c>
      <c r="X125" s="951">
        <f>VLOOKUP($D$3&amp;"_"&amp;X$3,データシート2!$A:$SI,MATCH($R$2&amp;"_"&amp;$C125,データシート2!$A$1:$SI$1,0),0)</f>
        <v>635.89599999999996</v>
      </c>
      <c r="Y125" s="951">
        <f>VLOOKUP($D$3&amp;"_"&amp;Y$3,データシート2!$A:$SI,MATCH($R$2&amp;"_"&amp;$C125,データシート2!$A$1:$SI$1,0),0)</f>
        <v>832.85</v>
      </c>
      <c r="Z125" s="951">
        <f>VLOOKUP($D$3&amp;"_"&amp;Z$3,データシート2!$A:$SI,MATCH($R$2&amp;"_"&amp;$C125,データシート2!$A$1:$SI$1,0),0)</f>
        <v>459.68900000000002</v>
      </c>
      <c r="AA125" s="951">
        <f>VLOOKUP($D$3&amp;"_"&amp;AA$3,データシート2!$A:$SI,MATCH($R$2&amp;"_"&amp;$C125,データシート2!$A$1:$SI$1,0),0)</f>
        <v>798.56899999999996</v>
      </c>
      <c r="AB125" s="952">
        <f>VLOOKUP($D$3&amp;"_"&amp;AB$3,データシート2!$A:$SI,MATCH($R$2&amp;"_"&amp;$C125,データシート2!$A$1:$SI$1,0),0)</f>
        <v>809.65700000000004</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8</v>
      </c>
      <c r="H133" s="745">
        <f>VLOOKUP($D$3&amp;"_"&amp;H$3,データシート2!$A:$SI,MATCH($G$2&amp;"_"&amp;$B133,データシート2!$A$1:$SI$1,0),0)</f>
        <v>9</v>
      </c>
      <c r="I133" s="745">
        <f>VLOOKUP($D$3&amp;"_"&amp;I$3,データシート2!$A:$SI,MATCH($G$2&amp;"_"&amp;$B133,データシート2!$A$1:$SI$1,0),0)</f>
        <v>8</v>
      </c>
      <c r="J133" s="745">
        <f>VLOOKUP($D$3&amp;"_"&amp;J$3,データシート2!$A:$SI,MATCH($G$2&amp;"_"&amp;$B133,データシート2!$A$1:$SI$1,0),0)</f>
        <v>8</v>
      </c>
      <c r="K133" s="746">
        <f>VLOOKUP($D$3&amp;"_"&amp;K$3,データシート2!$A:$SI,MATCH($G$2&amp;"_"&amp;$B133,データシート2!$A$1:$SI$1,0),0)</f>
        <v>8</v>
      </c>
      <c r="L133" s="746">
        <f>VLOOKUP($D$3&amp;"_"&amp;L$3,データシート2!$A:$SI,MATCH($G$2&amp;"_"&amp;$B133,データシート2!$A$1:$SI$1,0),0)</f>
        <v>10</v>
      </c>
      <c r="M133" s="746">
        <f>VLOOKUP($D$3&amp;"_"&amp;M$3,データシート2!$A:$SI,MATCH($G$2&amp;"_"&amp;$B133,データシート2!$A$1:$SI$1,0),0)</f>
        <v>8</v>
      </c>
      <c r="N133" s="746">
        <f>VLOOKUP($D$3&amp;"_"&amp;N$3,データシート2!$A:$SI,MATCH($G$2&amp;"_"&amp;$B133,データシート2!$A$1:$SI$1,0),0)</f>
        <v>9</v>
      </c>
      <c r="O133" s="746">
        <f>VLOOKUP($D$3&amp;"_"&amp;O$3,データシート2!$A:$SI,MATCH($G$2&amp;"_"&amp;$B133,データシート2!$A$1:$SI$1,0),0)</f>
        <v>21</v>
      </c>
      <c r="P133" s="746">
        <f>VLOOKUP($D$3&amp;"_"&amp;P$3,データシート2!$A:$SI,MATCH($G$2&amp;"_"&amp;$B133,データシート2!$A$1:$SI$1,0),0)</f>
        <v>9</v>
      </c>
      <c r="Q133" s="747">
        <f>VLOOKUP($D$3&amp;"_"&amp;Q$3,データシート2!$A:$SI,MATCH($G$2&amp;"_"&amp;$B133,データシート2!$A$1:$SI$1,0),0)</f>
        <v>10</v>
      </c>
      <c r="R133" s="958">
        <f>VLOOKUP($D$3&amp;"_"&amp;R$3,データシート2!$A:$SI,MATCH($R$2&amp;"_"&amp;$B133,データシート2!$A$1:$SI$1,0),0)</f>
        <v>58.006</v>
      </c>
      <c r="S133" s="935">
        <f>VLOOKUP($D$3&amp;"_"&amp;S$3,データシート2!$A:$SI,MATCH($R$2&amp;"_"&amp;$B133,データシート2!$A$1:$SI$1,0),0)</f>
        <v>65.58</v>
      </c>
      <c r="T133" s="935">
        <f>VLOOKUP($D$3&amp;"_"&amp;T$3,データシート2!$A:$SI,MATCH($R$2&amp;"_"&amp;$B133,データシート2!$A$1:$SI$1,0),0)</f>
        <v>69.001999999999995</v>
      </c>
      <c r="U133" s="935">
        <f>VLOOKUP($D$3&amp;"_"&amp;U$3,データシート2!$A:$SI,MATCH($R$2&amp;"_"&amp;$B133,データシート2!$A$1:$SI$1,0),0)</f>
        <v>63.192999999999998</v>
      </c>
      <c r="V133" s="935">
        <f>VLOOKUP($D$3&amp;"_"&amp;V$3,データシート2!$A:$SI,MATCH($R$2&amp;"_"&amp;$B133,データシート2!$A$1:$SI$1,0),0)</f>
        <v>64.198999999999998</v>
      </c>
      <c r="W133" s="935">
        <f>VLOOKUP($D$3&amp;"_"&amp;W$3,データシート2!$A:$SI,MATCH($R$2&amp;"_"&amp;$B133,データシート2!$A$1:$SI$1,0),0)</f>
        <v>68.495999999999995</v>
      </c>
      <c r="X133" s="935">
        <f>VLOOKUP($D$3&amp;"_"&amp;X$3,データシート2!$A:$SI,MATCH($R$2&amp;"_"&amp;$B133,データシート2!$A$1:$SI$1,0),0)</f>
        <v>57.542999999999999</v>
      </c>
      <c r="Y133" s="935">
        <f>VLOOKUP($D$3&amp;"_"&amp;Y$3,データシート2!$A:$SI,MATCH($R$2&amp;"_"&amp;$B133,データシート2!$A$1:$SI$1,0),0)</f>
        <v>60.558</v>
      </c>
      <c r="Z133" s="935">
        <f>VLOOKUP($D$3&amp;"_"&amp;Z$3,データシート2!$A:$SI,MATCH($R$2&amp;"_"&amp;$B133,データシート2!$A$1:$SI$1,0),0)</f>
        <v>391.41199999999998</v>
      </c>
      <c r="AA133" s="935">
        <f>VLOOKUP($D$3&amp;"_"&amp;AA$3,データシート2!$A:$SI,MATCH($R$2&amp;"_"&amp;$B133,データシート2!$A$1:$SI$1,0),0)</f>
        <v>59.584000000000003</v>
      </c>
      <c r="AB133" s="936">
        <f>VLOOKUP($D$3&amp;"_"&amp;AB$3,データシート2!$A:$SI,MATCH($R$2&amp;"_"&amp;$B133,データシート2!$A$1:$SI$1,0),0)</f>
        <v>57.551000000000002</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5</v>
      </c>
      <c r="H135" s="777">
        <f>VLOOKUP($D$3&amp;"_"&amp;H$3,データシート2!$A:$SI,MATCH($G$2&amp;"_"&amp;$C135,データシート2!$A$1:$SI$1,0),0)</f>
        <v>5</v>
      </c>
      <c r="I135" s="777">
        <f>VLOOKUP($D$3&amp;"_"&amp;I$3,データシート2!$A:$SI,MATCH($G$2&amp;"_"&amp;$C135,データシート2!$A$1:$SI$1,0),0)</f>
        <v>6</v>
      </c>
      <c r="J135" s="777">
        <f>VLOOKUP($D$3&amp;"_"&amp;J$3,データシート2!$A:$SI,MATCH($G$2&amp;"_"&amp;$C135,データシート2!$A$1:$SI$1,0),0)</f>
        <v>6</v>
      </c>
      <c r="K135" s="778">
        <f>VLOOKUP($D$3&amp;"_"&amp;K$3,データシート2!$A:$SI,MATCH($G$2&amp;"_"&amp;$C135,データシート2!$A$1:$SI$1,0),0)</f>
        <v>5</v>
      </c>
      <c r="L135" s="778">
        <f>VLOOKUP($D$3&amp;"_"&amp;L$3,データシート2!$A:$SI,MATCH($G$2&amp;"_"&amp;$C135,データシート2!$A$1:$SI$1,0),0)</f>
        <v>7</v>
      </c>
      <c r="M135" s="778">
        <f>VLOOKUP($D$3&amp;"_"&amp;M$3,データシート2!$A:$SI,MATCH($G$2&amp;"_"&amp;$C135,データシート2!$A$1:$SI$1,0),0)</f>
        <v>6</v>
      </c>
      <c r="N135" s="778">
        <f>VLOOKUP($D$3&amp;"_"&amp;N$3,データシート2!$A:$SI,MATCH($G$2&amp;"_"&amp;$C135,データシート2!$A$1:$SI$1,0),0)</f>
        <v>7</v>
      </c>
      <c r="O135" s="778">
        <f>VLOOKUP($D$3&amp;"_"&amp;O$3,データシート2!$A:$SI,MATCH($G$2&amp;"_"&amp;$C135,データシート2!$A$1:$SI$1,0),0)</f>
        <v>7</v>
      </c>
      <c r="P135" s="778">
        <f>VLOOKUP($D$3&amp;"_"&amp;P$3,データシート2!$A:$SI,MATCH($G$2&amp;"_"&amp;$C135,データシート2!$A$1:$SI$1,0),0)</f>
        <v>7</v>
      </c>
      <c r="Q135" s="779">
        <f>VLOOKUP($D$3&amp;"_"&amp;Q$3,データシート2!$A:$SI,MATCH($G$2&amp;"_"&amp;$C135,データシート2!$A$1:$SI$1,0),0)</f>
        <v>7</v>
      </c>
      <c r="R135" s="956">
        <f>VLOOKUP($D$3&amp;"_"&amp;R$3,データシート2!$A:$SI,MATCH($R$2&amp;"_"&amp;$C135,データシート2!$A$1:$SI$1,0),0)</f>
        <v>38.079000000000001</v>
      </c>
      <c r="S135" s="948">
        <f>VLOOKUP($D$3&amp;"_"&amp;S$3,データシート2!$A:$SI,MATCH($R$2&amp;"_"&amp;$C135,データシート2!$A$1:$SI$1,0),0)</f>
        <v>41.927</v>
      </c>
      <c r="T135" s="948">
        <f>VLOOKUP($D$3&amp;"_"&amp;T$3,データシート2!$A:$SI,MATCH($R$2&amp;"_"&amp;$C135,データシート2!$A$1:$SI$1,0),0)</f>
        <v>50.323999999999998</v>
      </c>
      <c r="U135" s="948">
        <f>VLOOKUP($D$3&amp;"_"&amp;U$3,データシート2!$A:$SI,MATCH($R$2&amp;"_"&amp;$C135,データシート2!$A$1:$SI$1,0),0)</f>
        <v>45.334000000000003</v>
      </c>
      <c r="V135" s="948">
        <f>VLOOKUP($D$3&amp;"_"&amp;V$3,データシート2!$A:$SI,MATCH($R$2&amp;"_"&amp;$C135,データシート2!$A$1:$SI$1,0),0)</f>
        <v>42.091000000000001</v>
      </c>
      <c r="W135" s="948">
        <f>VLOOKUP($D$3&amp;"_"&amp;W$3,データシート2!$A:$SI,MATCH($R$2&amp;"_"&amp;$C135,データシート2!$A$1:$SI$1,0),0)</f>
        <v>51.241</v>
      </c>
      <c r="X135" s="948">
        <f>VLOOKUP($D$3&amp;"_"&amp;X$3,データシート2!$A:$SI,MATCH($R$2&amp;"_"&amp;$C135,データシート2!$A$1:$SI$1,0),0)</f>
        <v>45.356999999999999</v>
      </c>
      <c r="Y135" s="948">
        <f>VLOOKUP($D$3&amp;"_"&amp;Y$3,データシート2!$A:$SI,MATCH($R$2&amp;"_"&amp;$C135,データシート2!$A$1:$SI$1,0),0)</f>
        <v>49.261000000000003</v>
      </c>
      <c r="Z135" s="948">
        <f>VLOOKUP($D$3&amp;"_"&amp;Z$3,データシート2!$A:$SI,MATCH($R$2&amp;"_"&amp;$C135,データシート2!$A$1:$SI$1,0),0)</f>
        <v>50.162999999999997</v>
      </c>
      <c r="AA135" s="948">
        <f>VLOOKUP($D$3&amp;"_"&amp;AA$3,データシート2!$A:$SI,MATCH($R$2&amp;"_"&amp;$C135,データシート2!$A$1:$SI$1,0),0)</f>
        <v>51.109000000000002</v>
      </c>
      <c r="AB135" s="949">
        <f>VLOOKUP($D$3&amp;"_"&amp;AB$3,データシート2!$A:$SI,MATCH($R$2&amp;"_"&amp;$C135,データシート2!$A$1:$SI$1,0),0)</f>
        <v>43.994</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4</v>
      </c>
      <c r="I136" s="762">
        <f>VLOOKUP($D$3&amp;"_"&amp;I$3,データシート2!$A:$SI,MATCH($G$2&amp;"_"&amp;$C136,データシート2!$A$1:$SI$1,0),0)</f>
        <v>2</v>
      </c>
      <c r="J136" s="762">
        <f>VLOOKUP($D$3&amp;"_"&amp;J$3,データシート2!$A:$SI,MATCH($G$2&amp;"_"&amp;$C136,データシート2!$A$1:$SI$1,0),0)</f>
        <v>2</v>
      </c>
      <c r="K136" s="763">
        <f>VLOOKUP($D$3&amp;"_"&amp;K$3,データシート2!$A:$SI,MATCH($G$2&amp;"_"&amp;$C136,データシート2!$A$1:$SI$1,0),0)</f>
        <v>3</v>
      </c>
      <c r="L136" s="763">
        <f>VLOOKUP($D$3&amp;"_"&amp;L$3,データシート2!$A:$SI,MATCH($G$2&amp;"_"&amp;$C136,データシート2!$A$1:$SI$1,0),0)</f>
        <v>3</v>
      </c>
      <c r="M136" s="763">
        <f>VLOOKUP($D$3&amp;"_"&amp;M$3,データシート2!$A:$SI,MATCH($G$2&amp;"_"&amp;$C136,データシート2!$A$1:$SI$1,0),0)</f>
        <v>2</v>
      </c>
      <c r="N136" s="763">
        <f>VLOOKUP($D$3&amp;"_"&amp;N$3,データシート2!$A:$SI,MATCH($G$2&amp;"_"&amp;$C136,データシート2!$A$1:$SI$1,0),0)</f>
        <v>2</v>
      </c>
      <c r="O136" s="763">
        <f>VLOOKUP($D$3&amp;"_"&amp;O$3,データシート2!$A:$SI,MATCH($G$2&amp;"_"&amp;$C136,データシート2!$A$1:$SI$1,0),0)</f>
        <v>14</v>
      </c>
      <c r="P136" s="763">
        <f>VLOOKUP($D$3&amp;"_"&amp;P$3,データシート2!$A:$SI,MATCH($G$2&amp;"_"&amp;$C136,データシート2!$A$1:$SI$1,0),0)</f>
        <v>2</v>
      </c>
      <c r="Q136" s="764">
        <f>VLOOKUP($D$3&amp;"_"&amp;Q$3,データシート2!$A:$SI,MATCH($G$2&amp;"_"&amp;$C136,データシート2!$A$1:$SI$1,0),0)</f>
        <v>3</v>
      </c>
      <c r="R136" s="957">
        <f>VLOOKUP($D$3&amp;"_"&amp;R$3,データシート2!$A:$SI,MATCH($R$2&amp;"_"&amp;$C136,データシート2!$A$1:$SI$1,0),0)</f>
        <v>19.927</v>
      </c>
      <c r="S136" s="941">
        <f>VLOOKUP($D$3&amp;"_"&amp;S$3,データシート2!$A:$SI,MATCH($R$2&amp;"_"&amp;$C136,データシート2!$A$1:$SI$1,0),0)</f>
        <v>23.652999999999999</v>
      </c>
      <c r="T136" s="941">
        <f>VLOOKUP($D$3&amp;"_"&amp;T$3,データシート2!$A:$SI,MATCH($R$2&amp;"_"&amp;$C136,データシート2!$A$1:$SI$1,0),0)</f>
        <v>18.678000000000001</v>
      </c>
      <c r="U136" s="941">
        <f>VLOOKUP($D$3&amp;"_"&amp;U$3,データシート2!$A:$SI,MATCH($R$2&amp;"_"&amp;$C136,データシート2!$A$1:$SI$1,0),0)</f>
        <v>17.859000000000002</v>
      </c>
      <c r="V136" s="941">
        <f>VLOOKUP($D$3&amp;"_"&amp;V$3,データシート2!$A:$SI,MATCH($R$2&amp;"_"&amp;$C136,データシート2!$A$1:$SI$1,0),0)</f>
        <v>22.108000000000001</v>
      </c>
      <c r="W136" s="941">
        <f>VLOOKUP($D$3&amp;"_"&amp;W$3,データシート2!$A:$SI,MATCH($R$2&amp;"_"&amp;$C136,データシート2!$A$1:$SI$1,0),0)</f>
        <v>17.254999999999999</v>
      </c>
      <c r="X136" s="941">
        <f>VLOOKUP($D$3&amp;"_"&amp;X$3,データシート2!$A:$SI,MATCH($R$2&amp;"_"&amp;$C136,データシート2!$A$1:$SI$1,0),0)</f>
        <v>12.186</v>
      </c>
      <c r="Y136" s="941">
        <f>VLOOKUP($D$3&amp;"_"&amp;Y$3,データシート2!$A:$SI,MATCH($R$2&amp;"_"&amp;$C136,データシート2!$A$1:$SI$1,0),0)</f>
        <v>11.297000000000001</v>
      </c>
      <c r="Z136" s="941">
        <f>VLOOKUP($D$3&amp;"_"&amp;Z$3,データシート2!$A:$SI,MATCH($R$2&amp;"_"&amp;$C136,データシート2!$A$1:$SI$1,0),0)</f>
        <v>341.24900000000002</v>
      </c>
      <c r="AA136" s="941">
        <f>VLOOKUP($D$3&amp;"_"&amp;AA$3,データシート2!$A:$SI,MATCH($R$2&amp;"_"&amp;$C136,データシート2!$A$1:$SI$1,0),0)</f>
        <v>8.4749999999999996</v>
      </c>
      <c r="AB136" s="942">
        <f>VLOOKUP($D$3&amp;"_"&amp;AB$3,データシート2!$A:$SI,MATCH($R$2&amp;"_"&amp;$C136,データシート2!$A$1:$SI$1,0),0)</f>
        <v>13.557</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2025-03-04T09:01:33Z</dcterms:created>
  <dcterms:modified xsi:type="dcterms:W3CDTF">2025-03-04T09:01:33Z</dcterms:modified>
  <cp:category/>
  <cp:contentStatus/>
</cp:coreProperties>
</file>