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3BB29BC-42C7-4261-AA7F-0C562636B02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<sst xmlns="http://schemas.openxmlformats.org/spreadsheetml/2006/main" count="16743" uniqueCount="2456">
  <si>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</si>
  <si>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</si>
  <si>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</si>
  <si>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</si>
  <si>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</si>
  <si>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</si>
  <si>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</si>
  <si>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</si>
  <si>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</si>
  <si>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</si>
  <si>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</si>
  <si>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</si>
  <si>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</si>
  <si>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</si>
  <si>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</si>
  <si>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</si>
  <si>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</si>
  <si>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</si>
  <si>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</si>
  <si>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</si>
  <si>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</si>
  <si>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</si>
  <si>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</si>
  <si>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</si>
  <si>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</si>
  <si>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</si>
  <si>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</si>
  <si>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</si>
  <si>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</si>
  <si>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</si>
  <si>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</si>
  <si>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</si>
  <si>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</si>
  <si>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</si>
  <si>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</si>
  <si>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</si>
  <si>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</si>
  <si>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</si>
  <si>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</si>
  <si>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</si>
  <si>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</si>
  <si>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</si>
  <si>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</si>
  <si>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</si>
  <si>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</si>
  <si>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</si>
  <si>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</si>
  <si>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</si>
  <si>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</si>
  <si>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</si>
  <si>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</si>
  <si>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</si>
  <si>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</si>
  <si>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</si>
  <si>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</si>
  <si>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</si>
  <si>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</si>
  <si>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</si>
  <si>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</si>
  <si>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</si>
  <si>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</si>
  <si>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</si>
  <si>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</si>
  <si>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</si>
  <si>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</si>
  <si>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</si>
  <si>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</si>
  <si>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</si>
  <si>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</si>
  <si>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</si>
  <si>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</si>
  <si>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</si>
  <si>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</si>
  <si>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</si>
  <si>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</si>
  <si>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</si>
  <si>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</si>
  <si>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</si>
  <si>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</si>
  <si>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</si>
  <si>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</si>
  <si>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</si>
  <si>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</si>
  <si>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</si>
  <si>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</si>
  <si>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</si>
  <si>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</si>
  <si>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</si>
  <si>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</si>
  <si>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</si>
  <si>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</si>
  <si>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</si>
  <si>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</si>
  <si>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</si>
  <si>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</si>
  <si>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</si>
  <si>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</si>
  <si>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</si>
  <si>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</si>
  <si>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</si>
  <si>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</si>
  <si>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</si>
  <si>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</si>
  <si>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</si>
  <si>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</si>
  <si>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</si>
  <si>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</si>
  <si>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</si>
  <si>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</si>
  <si>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</si>
  <si>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</si>
  <si>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</si>
  <si>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</si>
  <si>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</si>
  <si>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</si>
  <si>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</si>
  <si>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</si>
  <si>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</si>
  <si>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</si>
  <si>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</si>
  <si>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</si>
  <si>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</si>
  <si>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</si>
  <si>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</si>
  <si>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</si>
  <si>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</si>
  <si>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</si>
  <si>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</si>
  <si>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</si>
  <si>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</si>
  <si>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</si>
  <si>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</si>
  <si>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</si>
  <si>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</si>
  <si>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</si>
  <si>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</si>
  <si>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</si>
  <si>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</si>
  <si>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</si>
  <si>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</si>
  <si>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</si>
  <si>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</si>
  <si>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</si>
  <si>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</si>
  <si>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</si>
  <si>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</si>
  <si>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</si>
  <si>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</si>
  <si>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</si>
  <si>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</si>
  <si>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</si>
  <si>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</si>
  <si>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</si>
  <si>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</si>
  <si>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</si>
  <si>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</si>
  <si>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</si>
  <si>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</si>
  <si>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</si>
  <si>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</si>
  <si>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</si>
  <si>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</si>
  <si>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</si>
  <si>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</si>
  <si>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</si>
  <si>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</si>
  <si>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</si>
  <si>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</si>
  <si>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</si>
  <si>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</si>
  <si>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</si>
  <si>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</si>
  <si>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</si>
  <si>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</si>
  <si>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</si>
  <si>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</si>
  <si>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</si>
  <si>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</si>
  <si>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</si>
  <si>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</si>
  <si>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</si>
  <si>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</si>
  <si>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</si>
  <si>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</si>
  <si>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</si>
  <si>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</si>
  <si>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</si>
  <si>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</si>
  <si>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</si>
  <si>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</si>
  <si>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</si>
  <si>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</si>
  <si>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</si>
  <si>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</si>
  <si>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</si>
  <si>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</si>
  <si>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</si>
  <si>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</si>
  <si>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</si>
  <si>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</si>
  <si>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</si>
  <si>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</si>
  <si>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</si>
  <si>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</si>
  <si>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</si>
  <si>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</si>
  <si>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</si>
  <si>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</si>
  <si>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</si>
  <si>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</si>
  <si>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</si>
  <si>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</si>
  <si>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</si>
  <si>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</si>
  <si>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</si>
  <si>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</si>
  <si>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</si>
  <si>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</si>
  <si>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</si>
  <si>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</si>
  <si>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</si>
  <si>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</si>
  <si>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</si>
  <si>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</si>
  <si>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</si>
  <si>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</si>
  <si>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</si>
  <si>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</si>
  <si>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</si>
  <si>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</si>
  <si>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</si>
  <si>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</si>
  <si>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</si>
  <si>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</si>
  <si>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</si>
  <si>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</si>
  <si>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</si>
  <si>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</si>
  <si>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</si>
  <si>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</si>
  <si>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</si>
  <si>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</si>
  <si>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</si>
  <si>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</si>
  <si>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</si>
  <si>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</si>
  <si>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</si>
  <si>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</si>
  <si>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</si>
  <si>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</si>
  <si>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</si>
  <si>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</si>
  <si>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</si>
  <si>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</si>
  <si>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</si>
  <si>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</si>
  <si>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</si>
  <si>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</si>
  <si>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</si>
  <si>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</si>
  <si>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</si>
  <si>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</si>
  <si>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</si>
  <si>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</si>
  <si>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</si>
  <si>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</si>
  <si>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</si>
  <si>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</si>
  <si>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</si>
  <si>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</si>
  <si>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</si>
  <si>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</si>
  <si>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</si>
  <si>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</si>
  <si>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</si>
  <si>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</si>
  <si>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</si>
  <si>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</si>
  <si>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</si>
  <si>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</si>
  <si>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</si>
  <si>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</si>
  <si>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</si>
  <si>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</si>
  <si>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</si>
  <si>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</si>
  <si>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</si>
  <si>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</si>
  <si>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</si>
  <si>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</si>
  <si>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</si>
  <si>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</si>
  <si>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</si>
  <si>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</si>
  <si>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</si>
  <si>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</si>
  <si>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</si>
  <si>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</si>
  <si>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</si>
  <si>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</si>
  <si>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</si>
  <si>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</si>
  <si>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</si>
  <si>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</si>
  <si>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</si>
  <si>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</si>
  <si>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</si>
  <si>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</si>
  <si>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</si>
  <si>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</si>
  <si>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</si>
  <si>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</si>
  <si>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</si>
  <si>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</si>
  <si>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</si>
  <si>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</si>
  <si>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</si>
  <si>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</si>
  <si>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</si>
  <si>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</si>
  <si>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</si>
  <si>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</si>
  <si>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</si>
  <si>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</si>
  <si>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</si>
  <si>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</si>
  <si>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</si>
  <si>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</si>
  <si>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</si>
  <si>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</si>
  <si>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</si>
  <si>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</si>
  <si>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</si>
  <si>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</si>
  <si>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</si>
  <si>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</si>
  <si>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</si>
  <si>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</si>
  <si>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</si>
  <si>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</si>
  <si>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</si>
  <si>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</si>
  <si>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</si>
  <si>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</si>
  <si>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</si>
  <si>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</si>
  <si>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</si>
  <si>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</si>
  <si>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</si>
  <si>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</si>
  <si>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</si>
  <si>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</si>
  <si>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</si>
  <si>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</si>
  <si>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</si>
  <si>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</si>
  <si>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</si>
  <si>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</si>
  <si>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</si>
  <si>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</si>
  <si>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</si>
  <si>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</si>
  <si>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</si>
  <si>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</si>
  <si>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</si>
  <si>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</si>
  <si>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</si>
  <si>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</si>
  <si>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</si>
  <si>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</si>
  <si>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</si>
  <si>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</si>
  <si>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</si>
  <si>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</si>
  <si>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</si>
  <si>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</si>
  <si>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</si>
  <si>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</si>
  <si>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</si>
  <si>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</si>
  <si>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</si>
  <si>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</si>
  <si>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</si>
  <si>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</si>
  <si>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</si>
  <si>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</si>
  <si>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</si>
  <si>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</si>
  <si>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</si>
  <si>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</si>
  <si>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</si>
  <si>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</si>
  <si>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</si>
  <si>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</si>
  <si>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</si>
  <si>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</si>
  <si>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</si>
  <si>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</si>
  <si>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</si>
  <si>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</si>
  <si>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</si>
  <si>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</si>
  <si>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</si>
  <si>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</si>
  <si>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</si>
  <si>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</si>
  <si>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</si>
  <si>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</si>
  <si>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</si>
  <si>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</si>
  <si>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</si>
  <si>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</si>
  <si>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</si>
  <si>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</si>
  <si>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</si>
  <si>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</si>
  <si>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</si>
  <si>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</si>
  <si>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</si>
  <si>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</si>
  <si>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</si>
  <si>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</si>
  <si>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</si>
  <si>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</si>
  <si>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</si>
  <si>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</si>
  <si>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</si>
  <si>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</si>
  <si>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</si>
  <si>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</si>
  <si>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</si>
  <si>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</si>
  <si>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</si>
  <si>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</si>
  <si>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</si>
  <si>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</si>
  <si>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</si>
  <si>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</si>
  <si>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</si>
  <si>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</si>
  <si>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</si>
  <si>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</si>
  <si>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</si>
  <si>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</si>
  <si>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</si>
  <si>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</si>
  <si>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</si>
  <si>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</si>
  <si>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</si>
  <si>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</si>
  <si>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</si>
  <si>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</si>
  <si>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</si>
  <si>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</si>
  <si>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</si>
  <si>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</si>
  <si>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</si>
  <si>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</si>
  <si>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</si>
  <si>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</si>
  <si>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</si>
  <si>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</si>
  <si>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</si>
  <si>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</si>
  <si>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</si>
  <si>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</si>
  <si>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</si>
  <si>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</si>
  <si>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</si>
  <si>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</si>
  <si>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</si>
  <si>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</si>
  <si>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</si>
  <si>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</si>
  <si>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</si>
  <si>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</si>
  <si>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</si>
  <si>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</si>
  <si>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</si>
  <si>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</si>
  <si>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</si>
  <si>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</si>
  <si>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</si>
  <si>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</si>
  <si>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</si>
  <si>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</si>
  <si>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</si>
  <si>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</si>
  <si>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</si>
  <si>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</si>
  <si>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</si>
  <si>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</si>
  <si>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</si>
  <si>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</si>
  <si>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</si>
  <si>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</si>
  <si>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</si>
  <si>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</si>
  <si>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</si>
  <si>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</si>
  <si>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</si>
  <si>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</si>
  <si>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</si>
  <si>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</si>
  <si>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</si>
  <si>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</si>
  <si>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</si>
  <si>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</si>
  <si>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</si>
  <si>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</si>
  <si>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</si>
  <si>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</si>
  <si>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</si>
  <si>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</si>
  <si>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</si>
  <si>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</si>
  <si>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</si>
  <si>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</si>
  <si>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</si>
  <si>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</si>
  <si>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</si>
  <si>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</si>
  <si>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</si>
  <si>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</si>
  <si>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</si>
  <si>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</si>
  <si>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</si>
  <si>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</si>
  <si>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</si>
  <si>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</si>
  <si>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</si>
  <si>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</si>
  <si>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</si>
  <si>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</si>
  <si>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</si>
  <si>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</si>
  <si>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</si>
  <si>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</si>
  <si>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</si>
  <si>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</si>
  <si>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</si>
  <si>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</si>
  <si>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</si>
  <si>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</si>
  <si>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</si>
  <si>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</si>
  <si>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</si>
  <si>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</si>
  <si>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</si>
  <si>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</si>
  <si>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</si>
  <si>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</si>
  <si>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</si>
  <si>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</si>
  <si>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</si>
  <si>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</si>
  <si>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</si>
  <si>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</si>
  <si>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</si>
  <si>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</si>
  <si>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</si>
  <si>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</si>
  <si>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</si>
  <si>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</si>
  <si>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</si>
  <si>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</si>
  <si>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</si>
  <si>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</si>
  <si>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</si>
  <si>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</si>
  <si>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</si>
  <si>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</si>
  <si>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</si>
  <si>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</si>
  <si>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</si>
  <si>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</si>
  <si>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</si>
  <si>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</si>
  <si>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</si>
  <si>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</si>
  <si>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</si>
  <si>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</si>
  <si>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</si>
  <si>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</si>
  <si>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</si>
  <si>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</si>
  <si>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</si>
  <si>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</si>
  <si>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</si>
  <si>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</si>
  <si>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</si>
  <si>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</si>
  <si>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</si>
  <si>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</si>
  <si>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</si>
  <si>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</si>
  <si>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</si>
  <si>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</si>
  <si>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</si>
  <si>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</si>
  <si>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</si>
  <si>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</si>
  <si>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</si>
  <si>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</si>
  <si>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</si>
  <si>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</si>
  <si>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</si>
  <si>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</si>
  <si>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</si>
  <si>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</si>
  <si>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</si>
  <si>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</si>
  <si>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</si>
  <si>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</si>
  <si>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</si>
  <si>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</si>
  <si>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</si>
  <si>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</si>
  <si>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</si>
  <si>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</si>
  <si>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</si>
  <si>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</si>
  <si>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</si>
  <si>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</si>
  <si>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</si>
  <si>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</si>
  <si>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</si>
  <si>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</si>
  <si>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</si>
  <si>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</si>
  <si>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</si>
  <si>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</si>
  <si>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</si>
  <si>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</si>
  <si>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</si>
  <si>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</si>
  <si>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</si>
  <si>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</si>
  <si>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</si>
  <si>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</si>
  <si>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</si>
  <si>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</si>
  <si>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</si>
  <si>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</si>
  <si>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</si>
  <si>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</si>
  <si>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</si>
  <si>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</si>
  <si>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</si>
  <si>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</si>
  <si>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</si>
  <si>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</si>
  <si>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</si>
  <si>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</si>
  <si>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</si>
  <si>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</si>
  <si>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</si>
  <si>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</si>
  <si>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</si>
  <si>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</si>
  <si>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</si>
  <si>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</si>
  <si>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</si>
  <si>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</si>
  <si>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</si>
  <si>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</si>
  <si>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</si>
  <si>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</si>
  <si>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</si>
  <si>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</si>
  <si>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</si>
  <si>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</si>
  <si>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</si>
  <si>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</si>
  <si>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</si>
  <si>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</si>
  <si>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</si>
  <si>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</si>
  <si>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</si>
  <si>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</si>
  <si>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</si>
  <si>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</si>
  <si>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</si>
  <si>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</si>
  <si>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</si>
  <si>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</si>
  <si>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</si>
  <si>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</si>
  <si>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</si>
  <si>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</si>
  <si>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</si>
  <si>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</si>
  <si>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</si>
  <si>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</si>
  <si>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</si>
  <si>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</si>
  <si>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</si>
  <si>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</si>
  <si>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</si>
  <si>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</si>
  <si>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</si>
  <si>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</si>
  <si>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</si>
  <si>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</si>
  <si>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</si>
  <si>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</si>
  <si>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</si>
  <si>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</si>
  <si>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</si>
  <si>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</si>
  <si>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</si>
  <si>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</si>
  <si>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</si>
  <si>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</si>
  <si>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</si>
  <si>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</si>
  <si>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</si>
  <si>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</si>
  <si>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</si>
  <si>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</si>
  <si>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</si>
  <si>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</si>
  <si>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</si>
  <si>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</si>
  <si>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</si>
  <si>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</si>
  <si>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</si>
  <si>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</si>
  <si>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</si>
  <si>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</si>
  <si>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</si>
  <si>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</si>
  <si>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</si>
  <si>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</si>
  <si>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</si>
  <si>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</si>
  <si>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</si>
  <si>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</si>
  <si>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</si>
  <si>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</si>
  <si>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</si>
  <si>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</si>
  <si>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</si>
  <si>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</si>
  <si>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</si>
  <si>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</si>
  <si>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</si>
  <si>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</si>
  <si>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</si>
  <si>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</si>
  <si>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</si>
  <si>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</si>
  <si>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</si>
  <si>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</si>
  <si>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</si>
  <si>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</si>
  <si>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</si>
  <si>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</si>
  <si>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</si>
  <si>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</si>
  <si>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</si>
  <si>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</si>
  <si>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</si>
  <si>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</si>
  <si>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</si>
  <si>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</si>
  <si>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</si>
  <si>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</si>
  <si>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</si>
  <si>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</si>
  <si>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</si>
  <si>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</si>
  <si>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</si>
  <si>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</si>
  <si>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</si>
  <si>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</si>
  <si>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</si>
  <si>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</si>
  <si>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</si>
  <si>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</si>
  <si>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</si>
  <si>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</si>
  <si>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</si>
  <si>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</si>
  <si>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</si>
  <si>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</si>
  <si>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</si>
  <si>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</si>
  <si>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</si>
  <si>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</si>
  <si>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</si>
  <si>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</si>
  <si>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</si>
  <si>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</si>
  <si>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</si>
  <si>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</si>
  <si>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</si>
  <si>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</si>
  <si>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</si>
  <si>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</si>
  <si>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</si>
  <si>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</si>
  <si>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</si>
  <si>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</si>
  <si>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</si>
  <si>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</si>
  <si>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</si>
  <si>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</si>
  <si>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</si>
  <si>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</si>
  <si>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</si>
  <si>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</si>
  <si>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</si>
  <si>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</si>
  <si>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</si>
  <si>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</si>
  <si>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</si>
  <si>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</si>
  <si>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</si>
  <si>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</si>
  <si>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</si>
  <si>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</si>
  <si>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</si>
  <si>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</si>
  <si>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</si>
  <si>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</si>
  <si>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</si>
  <si>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</si>
  <si>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</si>
  <si>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</si>
  <si>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</si>
  <si>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</si>
  <si>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</si>
  <si>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</si>
  <si>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</si>
  <si>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</si>
  <si>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</si>
  <si>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</si>
  <si>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</si>
  <si>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</si>
  <si>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</si>
  <si>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</si>
  <si>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</si>
  <si>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</si>
  <si>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</si>
  <si>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</si>
  <si>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</si>
  <si>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</si>
  <si>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</si>
  <si>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</si>
  <si>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</si>
  <si>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</si>
  <si>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</si>
  <si>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</si>
  <si>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</si>
  <si>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</si>
  <si>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</si>
  <si>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</si>
  <si>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</si>
  <si>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</si>
  <si>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</si>
  <si>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</si>
  <si>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</si>
  <si>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</si>
  <si>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</si>
  <si>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</si>
  <si>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</si>
  <si>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</si>
  <si>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</si>
  <si>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</si>
  <si>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</si>
  <si>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</si>
  <si>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</si>
  <si>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</si>
  <si>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</si>
  <si>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</si>
  <si>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</si>
  <si>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</si>
  <si>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</si>
  <si>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</si>
  <si>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</si>
  <si>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</si>
  <si>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</si>
  <si>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</si>
  <si>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</si>
  <si>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</si>
  <si>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</si>
  <si>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</si>
  <si>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</si>
  <si>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</si>
  <si>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</si>
  <si>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</si>
  <si>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</si>
  <si>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</si>
  <si>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</si>
  <si>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</si>
  <si>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</si>
  <si>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</si>
  <si>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</si>
  <si>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</si>
  <si>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</si>
  <si>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</si>
  <si>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</si>
  <si>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</si>
  <si>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</si>
  <si>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</si>
  <si>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</si>
  <si>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</si>
  <si>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</si>
  <si>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</si>
  <si>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</si>
  <si>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</si>
  <si>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</si>
  <si>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</si>
  <si>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</si>
  <si>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</si>
  <si>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</si>
  <si>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</si>
  <si>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</si>
  <si>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</si>
  <si>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</si>
  <si>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</si>
  <si>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</si>
  <si>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</si>
  <si>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</si>
  <si>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</si>
  <si>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</si>
  <si>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</si>
  <si>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</si>
  <si>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</si>
  <si>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</si>
  <si>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</si>
  <si>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</si>
  <si>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</si>
  <si>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</si>
  <si>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</si>
  <si>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</si>
  <si>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</si>
  <si>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</si>
  <si>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</si>
  <si>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</si>
  <si>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</si>
  <si>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</si>
  <si>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</si>
  <si>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</si>
  <si>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</si>
  <si>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</si>
  <si>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</si>
  <si>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</si>
  <si>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</si>
  <si>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</si>
  <si>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</si>
  <si>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</si>
  <si>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</si>
  <si>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</si>
  <si>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</si>
  <si>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</si>
  <si>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</si>
  <si>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</si>
  <si>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</si>
  <si>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</si>
  <si>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</si>
  <si>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</si>
  <si>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</si>
  <si>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</si>
  <si>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</si>
  <si>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</si>
  <si>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</si>
  <si>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</si>
  <si>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</si>
  <si>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</si>
  <si>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</si>
  <si>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</si>
  <si>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</si>
  <si>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</si>
  <si>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</si>
  <si>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</si>
  <si>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</si>
  <si>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</si>
  <si>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</si>
  <si>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</si>
  <si>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</si>
  <si>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</si>
  <si>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</si>
  <si>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</si>
  <si>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</si>
  <si>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</si>
  <si>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</si>
  <si>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</si>
  <si>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</si>
  <si>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</si>
  <si>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</si>
  <si>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</si>
  <si>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</si>
  <si>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</si>
  <si>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</si>
  <si>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</si>
  <si>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</si>
  <si>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</si>
  <si>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</si>
  <si>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</si>
  <si>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</si>
  <si>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</si>
  <si>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</si>
  <si>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</si>
  <si>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</si>
  <si>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</si>
  <si>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</si>
  <si>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</si>
  <si>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</si>
  <si>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</si>
  <si>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</si>
  <si>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</si>
  <si>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</si>
  <si>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</si>
  <si>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</si>
  <si>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</si>
  <si>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</si>
  <si>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</si>
  <si>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</si>
  <si>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</si>
  <si>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</si>
  <si>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</si>
  <si>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</si>
  <si>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</si>
  <si>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</si>
  <si>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</si>
  <si>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</si>
  <si>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</si>
  <si>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</si>
  <si>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</si>
  <si>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</si>
  <si>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</si>
  <si>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</si>
  <si>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</si>
  <si>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</si>
  <si>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</si>
  <si>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</si>
  <si>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</si>
  <si>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</si>
  <si>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</si>
  <si>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</si>
  <si>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</si>
  <si>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</si>
  <si>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</si>
  <si>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</si>
  <si>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</si>
  <si>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</si>
  <si>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</si>
  <si>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</si>
  <si>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</si>
  <si>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</si>
  <si>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</si>
  <si>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</si>
  <si>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</si>
  <si>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</si>
  <si>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</si>
  <si>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</si>
  <si>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</si>
  <si>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</si>
  <si>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</si>
  <si>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</si>
  <si>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</si>
  <si>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</si>
  <si>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</si>
  <si>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</si>
  <si>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</si>
  <si>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</si>
  <si>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</si>
  <si>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</si>
  <si>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</si>
  <si>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</si>
  <si>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</si>
  <si>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</si>
  <si>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</si>
  <si>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</si>
  <si>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</si>
  <si>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</si>
  <si>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</si>
  <si>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</si>
  <si>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</si>
  <si>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</si>
  <si>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</si>
  <si>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</si>
  <si>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</si>
  <si>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</si>
  <si>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</si>
  <si>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</si>
  <si>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</si>
  <si>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</si>
  <si>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</si>
  <si>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</si>
  <si>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</si>
  <si>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</si>
  <si>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</si>
  <si>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</si>
  <si>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</si>
  <si>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</si>
  <si>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</si>
  <si>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</si>
  <si>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</si>
  <si>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</si>
  <si>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</si>
  <si>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</si>
  <si>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</si>
  <si>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</si>
  <si>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</si>
  <si>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</si>
  <si>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</si>
  <si>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</si>
  <si>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</si>
  <si>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</si>
  <si>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</si>
  <si>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</si>
  <si>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</si>
  <si>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</si>
  <si>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</si>
  <si>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</si>
  <si>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</si>
  <si>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</si>
  <si>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</si>
  <si>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</si>
  <si>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</si>
  <si>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</si>
  <si>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</si>
  <si>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</si>
  <si>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</si>
  <si>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</si>
  <si>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</si>
  <si>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</si>
  <si>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</si>
  <si>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</si>
  <si>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</si>
  <si>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</si>
  <si>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</si>
  <si>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</si>
  <si>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</si>
  <si>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</si>
  <si>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</si>
  <si>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</si>
  <si>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</si>
  <si>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</si>
  <si>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</si>
  <si>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</si>
  <si>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</si>
  <si>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</si>
  <si>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</si>
  <si>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</si>
  <si>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</si>
  <si>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</si>
  <si>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</si>
  <si>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</si>
  <si>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</si>
  <si>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</si>
  <si>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</si>
  <si>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</si>
  <si>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</si>
  <si>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</si>
  <si>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</si>
  <si>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</si>
  <si>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</si>
  <si>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</si>
  <si>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</si>
  <si>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</si>
  <si>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</si>
  <si>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</si>
  <si>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</si>
  <si>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</si>
  <si>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</si>
  <si>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</si>
  <si>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</si>
  <si>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</si>
  <si>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</si>
  <si>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</si>
  <si>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</si>
  <si>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</si>
  <si>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</si>
  <si>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</si>
  <si>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</si>
  <si>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</si>
  <si>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</si>
  <si>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</si>
  <si>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</si>
  <si>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</si>
  <si>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</si>
  <si>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</si>
  <si>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</si>
  <si>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</si>
  <si>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</si>
  <si>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</si>
  <si>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</si>
  <si>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</si>
  <si>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</si>
  <si>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</si>
  <si>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</si>
  <si>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</si>
  <si>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</si>
  <si>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</si>
  <si>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</si>
  <si>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</si>
  <si>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</si>
  <si>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</si>
  <si>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</si>
  <si>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</si>
  <si>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</si>
  <si>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</si>
  <si>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</si>
  <si>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</si>
  <si>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</si>
  <si>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</si>
  <si>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</si>
  <si>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</si>
  <si>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</si>
  <si>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</si>
  <si>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</si>
  <si>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</si>
  <si>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</si>
  <si>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</si>
  <si>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</si>
  <si>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</si>
  <si>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</si>
  <si>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</si>
  <si>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</si>
  <si>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</si>
  <si>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</si>
  <si>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</si>
  <si>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</si>
  <si>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</si>
  <si>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</si>
  <si>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</si>
  <si>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</si>
  <si>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</si>
  <si>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</si>
  <si>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</si>
  <si>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</si>
  <si>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</si>
  <si>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</si>
  <si>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</si>
  <si>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</si>
  <si>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</si>
  <si>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</si>
  <si>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</si>
  <si>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</si>
  <si>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</si>
  <si>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</si>
  <si>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</si>
  <si>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</si>
  <si>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</si>
  <si>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</si>
  <si>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</si>
  <si>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</si>
  <si>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</si>
  <si>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</si>
  <si>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</si>
  <si>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</si>
  <si>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</si>
  <si>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</si>
  <si>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</si>
  <si>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</si>
  <si>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</si>
  <si>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</si>
  <si>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</si>
  <si>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</si>
  <si>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</si>
  <si>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</si>
  <si>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</si>
  <si>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</si>
  <si>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</si>
  <si>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</si>
  <si>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</si>
  <si>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</si>
  <si>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</si>
  <si>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</si>
  <si>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</si>
  <si>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</si>
  <si>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</si>
  <si>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</si>
  <si>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</si>
  <si>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</si>
  <si>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</si>
  <si>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</si>
  <si>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</si>
  <si>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</si>
  <si>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</si>
  <si>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</si>
  <si>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</si>
  <si>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</si>
  <si>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</si>
  <si>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</si>
  <si>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</si>
  <si>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</si>
  <si>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</si>
  <si>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</si>
  <si>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</si>
  <si>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</si>
  <si>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</si>
  <si>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</si>
  <si>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</si>
  <si>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</si>
  <si>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</si>
  <si>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</si>
  <si>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</si>
  <si>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</si>
  <si>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</si>
  <si>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</si>
  <si>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</si>
  <si>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</si>
  <si>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</si>
  <si>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</si>
  <si>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</si>
  <si>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</si>
  <si>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</si>
  <si>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</si>
  <si>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</si>
  <si>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</si>
  <si>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</si>
  <si>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</si>
  <si>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</si>
  <si>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</si>
  <si>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</si>
  <si>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</si>
  <si>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</si>
  <si>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</si>
  <si>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</si>
  <si>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</si>
  <si>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</si>
  <si>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</si>
  <si>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</si>
  <si>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</si>
  <si>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</si>
  <si>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</si>
  <si>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</si>
  <si>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</si>
  <si>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</si>
  <si>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</si>
  <si>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</si>
  <si>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</si>
  <si>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</si>
  <si>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</si>
  <si>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</si>
  <si>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</si>
  <si>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</si>
  <si>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</si>
  <si>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</si>
  <si>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</si>
  <si>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</si>
  <si>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</si>
  <si>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</si>
  <si>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</si>
  <si>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</si>
  <si>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</si>
  <si>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</si>
  <si>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</si>
  <si>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</si>
  <si>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</si>
  <si>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</si>
  <si>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</si>
  <si>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</si>
  <si>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</si>
  <si>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</si>
  <si>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</si>
  <si>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</si>
  <si>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</si>
  <si>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</si>
  <si>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</si>
  <si>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</si>
  <si>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</si>
  <si>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</si>
  <si>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</si>
  <si>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</si>
  <si>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</si>
  <si>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</si>
  <si>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</si>
  <si>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</si>
  <si>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</si>
  <si>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</si>
  <si>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</si>
  <si>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</si>
  <si>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</si>
  <si>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</si>
  <si>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</si>
  <si>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</si>
  <si>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</si>
  <si>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</si>
  <si>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</si>
  <si>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</si>
  <si>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</si>
  <si>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</si>
  <si>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</si>
  <si>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</si>
  <si>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</si>
  <si>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</si>
  <si>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</si>
  <si>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</si>
  <si>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</si>
  <si>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</si>
  <si>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</si>
  <si>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</si>
  <si>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</si>
  <si>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</si>
  <si>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</si>
  <si>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</si>
  <si>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</si>
  <si>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</si>
  <si>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</si>
  <si>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</si>
  <si>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</si>
  <si>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</si>
  <si>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</si>
  <si>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</si>
  <si>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</si>
  <si>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</si>
  <si>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</si>
  <si>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</si>
  <si>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</si>
  <si>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</si>
  <si>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</si>
  <si>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</si>
  <si>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</si>
  <si>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</si>
  <si>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</si>
  <si>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</si>
  <si>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</si>
  <si>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</si>
  <si>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</si>
  <si>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</si>
  <si>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</si>
  <si>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</si>
  <si>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</si>
  <si>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</si>
  <si>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</si>
  <si>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</si>
  <si>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</si>
  <si>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</si>
  <si>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</si>
  <si>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</si>
  <si>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</si>
  <si>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</si>
  <si>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</si>
  <si>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</si>
  <si>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</si>
  <si>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</si>
  <si>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</si>
  <si>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</si>
  <si>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</si>
  <si>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</si>
  <si>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</si>
  <si>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</si>
  <si>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</si>
  <si>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</si>
  <si>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</si>
  <si>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</si>
  <si>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</si>
  <si>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</si>
  <si>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</si>
  <si>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</si>
  <si>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</si>
  <si>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</si>
  <si>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</si>
  <si>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</si>
  <si>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</si>
  <si>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</si>
  <si>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</si>
  <si>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</si>
  <si>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</si>
  <si>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</si>
  <si>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</si>
  <si>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</si>
  <si>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</si>
  <si>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</si>
  <si>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</si>
  <si>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</si>
  <si>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</si>
  <si>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</si>
  <si>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</si>
  <si>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</si>
  <si>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</si>
  <si>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</si>
  <si>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</si>
  <si>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</si>
  <si>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</si>
  <si>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</si>
  <si>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</si>
  <si>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</si>
  <si>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</si>
  <si>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</si>
  <si>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</si>
  <si>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</si>
  <si>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</si>
  <si>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</si>
  <si>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</si>
  <si>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</si>
  <si>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</si>
  <si>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</si>
  <si>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</si>
  <si>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</si>
  <si>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</si>
  <si>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</si>
  <si>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</si>
  <si>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</si>
  <si>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</si>
  <si>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</si>
  <si>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</si>
  <si>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</si>
  <si>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</si>
  <si>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</si>
  <si>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</si>
  <si>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</si>
  <si>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</si>
  <si>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</si>
  <si>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</si>
  <si>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</si>
  <si>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</si>
  <si>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</si>
  <si>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</si>
  <si>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</si>
  <si>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</si>
  <si>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</si>
  <si>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</si>
  <si>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</si>
  <si>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</si>
  <si>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</si>
  <si>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</si>
  <si>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</si>
  <si>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</si>
  <si>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</si>
  <si>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</si>
  <si>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</si>
  <si>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</si>
  <si>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</si>
  <si>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</si>
  <si>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</si>
  <si>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</si>
  <si>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</si>
  <si>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</si>
  <si>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</si>
  <si>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</si>
  <si>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</si>
  <si>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</si>
  <si>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</si>
  <si>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</si>
  <si>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</si>
  <si>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</si>
  <si>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</si>
  <si>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</si>
  <si>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</si>
  <si>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</si>
  <si>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</si>
  <si>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</si>
  <si>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</si>
  <si>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</si>
  <si>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</si>
  <si>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</si>
  <si>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</si>
  <si>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</si>
  <si>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</si>
  <si>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</si>
  <si>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</si>
  <si>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</si>
  <si>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</si>
  <si>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</si>
  <si>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</si>
  <si>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</si>
  <si>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</si>
  <si>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</si>
  <si>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</si>
  <si>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</si>
  <si>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</si>
  <si>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</si>
  <si>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</si>
  <si>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</si>
  <si>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</si>
  <si>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</si>
  <si>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</si>
  <si>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</si>
  <si>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</si>
  <si>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</si>
  <si>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</si>
  <si>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</si>
  <si>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</si>
  <si>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</si>
  <si>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</si>
  <si>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</si>
  <si>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</si>
  <si>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</si>
  <si>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</si>
  <si>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</si>
  <si>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</si>
  <si>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</si>
  <si>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</si>
  <si>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</si>
  <si>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</si>
  <si>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</si>
  <si>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</si>
  <si>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</si>
  <si>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</si>
  <si>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</si>
  <si>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</si>
  <si>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</si>
  <si>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</si>
  <si>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</si>
  <si>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</si>
  <si>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</si>
  <si>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</si>
  <si>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</si>
  <si>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</si>
  <si>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</si>
  <si>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</si>
  <si>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</si>
  <si>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</si>
  <si>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</si>
  <si>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</si>
  <si>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</si>
  <si>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</si>
  <si>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</si>
  <si>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</si>
  <si>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</si>
  <si>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</si>
  <si>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</si>
  <si>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</si>
  <si>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</si>
  <si>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</si>
  <si>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</si>
  <si>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</si>
  <si>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</si>
  <si>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</si>
  <si>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</si>
  <si>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</si>
  <si>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01346_令和6年度</t>
  </si>
  <si>
    <t>01346</t>
  </si>
  <si>
    <t>八雲町</t>
  </si>
  <si>
    <t>01346_令和4年度</t>
  </si>
  <si>
    <t>10203</t>
  </si>
  <si>
    <t>桐生市</t>
  </si>
  <si>
    <t>10203_令和4年度</t>
  </si>
  <si>
    <t>10203_令和6年度</t>
  </si>
  <si>
    <t>10202</t>
  </si>
  <si>
    <t>高崎市</t>
  </si>
  <si>
    <t>10202_令和4年度</t>
  </si>
  <si>
    <t>10202_令和6年度</t>
  </si>
  <si>
    <t>10201</t>
  </si>
  <si>
    <t>前橋市</t>
  </si>
  <si>
    <t>10201_令和4年度</t>
  </si>
  <si>
    <t>10201_令和6年度</t>
  </si>
  <si>
    <t>10207</t>
  </si>
  <si>
    <t>館林市</t>
  </si>
  <si>
    <t>10207_令和4年度</t>
  </si>
  <si>
    <t>10207_令和6年度</t>
  </si>
  <si>
    <t>01691_令和6年度</t>
  </si>
  <si>
    <t>01691</t>
  </si>
  <si>
    <t>別海町</t>
  </si>
  <si>
    <t>01691_令和4年度</t>
  </si>
  <si>
    <t>高山村</t>
  </si>
  <si>
    <t>10449</t>
  </si>
  <si>
    <t>みなかみ町</t>
  </si>
  <si>
    <t>10449_令和4年度</t>
  </si>
  <si>
    <t>10449_令和6年度</t>
  </si>
  <si>
    <t>10525</t>
  </si>
  <si>
    <t>邑楽町</t>
  </si>
  <si>
    <t>10525_令和4年度</t>
  </si>
  <si>
    <t>10525_令和6年度</t>
  </si>
  <si>
    <t>明和町</t>
  </si>
  <si>
    <t>10464</t>
  </si>
  <si>
    <t>玉村町</t>
  </si>
  <si>
    <t>10464_令和4年度</t>
  </si>
  <si>
    <t>10464_令和6年度</t>
  </si>
  <si>
    <t>10210</t>
  </si>
  <si>
    <t>富岡市</t>
  </si>
  <si>
    <t>10210_令和4年度</t>
  </si>
  <si>
    <t>10210_令和6年度</t>
  </si>
  <si>
    <t>10206</t>
  </si>
  <si>
    <t>沼田市</t>
  </si>
  <si>
    <t>10206_令和4年度</t>
  </si>
  <si>
    <t>10206_令和6年度</t>
  </si>
  <si>
    <t>10208</t>
  </si>
  <si>
    <t>渋川市</t>
  </si>
  <si>
    <t>10208_令和4年度</t>
  </si>
  <si>
    <t>10208_令和6年度</t>
  </si>
  <si>
    <t>10211</t>
  </si>
  <si>
    <t>安中市</t>
  </si>
  <si>
    <t>10211_令和4年度</t>
  </si>
  <si>
    <t>10211_令和6年度</t>
  </si>
  <si>
    <t>10382</t>
  </si>
  <si>
    <t>下仁田町</t>
  </si>
  <si>
    <t>10382_令和4年度</t>
  </si>
  <si>
    <t>10382_令和6年度</t>
  </si>
  <si>
    <t>10426</t>
  </si>
  <si>
    <t>草津町</t>
  </si>
  <si>
    <t>10426_令和4年度</t>
  </si>
  <si>
    <t>10426_令和6年度</t>
  </si>
  <si>
    <t>10428</t>
  </si>
  <si>
    <t>10428_令和4年度</t>
  </si>
  <si>
    <t>10428_令和6年度</t>
  </si>
  <si>
    <t>10444</t>
  </si>
  <si>
    <t>川場村</t>
  </si>
  <si>
    <t>10444_令和4年度</t>
  </si>
  <si>
    <t>10444_令和6年度</t>
  </si>
  <si>
    <t>南牧村</t>
  </si>
  <si>
    <t>10443</t>
  </si>
  <si>
    <t>片品村</t>
  </si>
  <si>
    <t>10443_令和4年度</t>
  </si>
  <si>
    <t>10443_令和6年度</t>
  </si>
  <si>
    <t>10521</t>
  </si>
  <si>
    <t>板倉町</t>
  </si>
  <si>
    <t>10521_令和4年度</t>
  </si>
  <si>
    <t>10521_令和6年度</t>
  </si>
  <si>
    <t>01346_平成2年度</t>
  </si>
  <si>
    <t>01346_平成17年度</t>
  </si>
  <si>
    <t>01346_平成18年度</t>
  </si>
  <si>
    <t>01346_平成19年度</t>
  </si>
  <si>
    <t>01346_平成20年度</t>
  </si>
  <si>
    <t>01346_平成21年度</t>
  </si>
  <si>
    <t>01346_平成22年度</t>
  </si>
  <si>
    <t>01346_平成23年度</t>
  </si>
  <si>
    <t>01346_平成24年度</t>
  </si>
  <si>
    <t>01346_平成25年度</t>
  </si>
  <si>
    <t>01346_平成26年度</t>
  </si>
  <si>
    <t>01346_平成27年度</t>
  </si>
  <si>
    <t>01346_平成28年度</t>
  </si>
  <si>
    <t>01346_平成29年度</t>
  </si>
  <si>
    <t>01346_平成30年度</t>
  </si>
  <si>
    <t>01346_令和元年度</t>
  </si>
  <si>
    <t>01346_令和2年度</t>
  </si>
  <si>
    <t>01346_令和3年度</t>
  </si>
  <si>
    <t>01346_令和5年度</t>
  </si>
  <si>
    <t>19346_平成2年度</t>
  </si>
  <si>
    <t>19346</t>
  </si>
  <si>
    <t>市川三郷町</t>
  </si>
  <si>
    <t>19346_平成17年度</t>
  </si>
  <si>
    <t>19346_平成18年度</t>
  </si>
  <si>
    <t>19346_平成19年度</t>
  </si>
  <si>
    <t>19346_平成20年度</t>
  </si>
  <si>
    <t>19346_平成21年度</t>
  </si>
  <si>
    <t>19346_平成22年度</t>
  </si>
  <si>
    <t>19346_平成23年度</t>
  </si>
  <si>
    <t>19346_平成24年度</t>
  </si>
  <si>
    <t>19346_平成25年度</t>
  </si>
  <si>
    <t>19346_平成26年度</t>
  </si>
  <si>
    <t>19346_平成27年度</t>
  </si>
  <si>
    <t>19346_平成28年度</t>
  </si>
  <si>
    <t>19346_平成29年度</t>
  </si>
  <si>
    <t>19346_平成30年度</t>
  </si>
  <si>
    <t>19346_令和元年度</t>
  </si>
  <si>
    <t>19346_令和2年度</t>
  </si>
  <si>
    <t>19346_令和3年度</t>
  </si>
  <si>
    <t>19346_令和4年度</t>
  </si>
  <si>
    <t>19346_令和5年度</t>
  </si>
  <si>
    <t>19346_令和6年度</t>
  </si>
  <si>
    <t>10344_平成2年度</t>
  </si>
  <si>
    <t>10344</t>
  </si>
  <si>
    <t>榛東村</t>
  </si>
  <si>
    <t>10344_平成17年度</t>
  </si>
  <si>
    <t>10344_平成18年度</t>
  </si>
  <si>
    <t>10344_平成19年度</t>
  </si>
  <si>
    <t>10344_平成20年度</t>
  </si>
  <si>
    <t>10344_平成21年度</t>
  </si>
  <si>
    <t>10344_平成22年度</t>
  </si>
  <si>
    <t>10344_平成23年度</t>
  </si>
  <si>
    <t>10344_平成24年度</t>
  </si>
  <si>
    <t>10344_平成25年度</t>
  </si>
  <si>
    <t>10344_平成26年度</t>
  </si>
  <si>
    <t>10344_平成27年度</t>
  </si>
  <si>
    <t>10344_平成28年度</t>
  </si>
  <si>
    <t>10344_平成29年度</t>
  </si>
  <si>
    <t>10344_平成30年度</t>
  </si>
  <si>
    <t>10344_令和元年度</t>
  </si>
  <si>
    <t>10344_令和2年度</t>
  </si>
  <si>
    <t>10344_令和3年度</t>
  </si>
  <si>
    <t>10344_令和4年度</t>
  </si>
  <si>
    <t>10344_令和5年度</t>
  </si>
  <si>
    <t>10344_令和6年度</t>
  </si>
  <si>
    <t>04501_平成2年度</t>
  </si>
  <si>
    <t>04501</t>
  </si>
  <si>
    <t>涌谷町</t>
  </si>
  <si>
    <t>04501_平成17年度</t>
  </si>
  <si>
    <t>04501_平成18年度</t>
  </si>
  <si>
    <t>04501_平成19年度</t>
  </si>
  <si>
    <t>04501_平成20年度</t>
  </si>
  <si>
    <t>04501_平成21年度</t>
  </si>
  <si>
    <t>04501_平成22年度</t>
  </si>
  <si>
    <t>04501_平成23年度</t>
  </si>
  <si>
    <t>04501_平成24年度</t>
  </si>
  <si>
    <t>04501_平成25年度</t>
  </si>
  <si>
    <t>04501_平成26年度</t>
  </si>
  <si>
    <t>04501_平成27年度</t>
  </si>
  <si>
    <t>04501_平成28年度</t>
  </si>
  <si>
    <t>04501_平成29年度</t>
  </si>
  <si>
    <t>04501_平成30年度</t>
  </si>
  <si>
    <t>04501_令和元年度</t>
  </si>
  <si>
    <t>04501_令和2年度</t>
  </si>
  <si>
    <t>04501_令和3年度</t>
  </si>
  <si>
    <t>04501_令和4年度</t>
  </si>
  <si>
    <t>04501_令和5年度</t>
  </si>
  <si>
    <t>04501_令和6年度</t>
  </si>
  <si>
    <t>05348_平成2年度</t>
  </si>
  <si>
    <t>05348</t>
  </si>
  <si>
    <t>三種町</t>
  </si>
  <si>
    <t>05348_平成17年度</t>
  </si>
  <si>
    <t>05348_平成18年度</t>
  </si>
  <si>
    <t>05348_平成19年度</t>
  </si>
  <si>
    <t>05348_平成20年度</t>
  </si>
  <si>
    <t>05348_平成21年度</t>
  </si>
  <si>
    <t>05348_平成22年度</t>
  </si>
  <si>
    <t>05348_平成23年度</t>
  </si>
  <si>
    <t>05348_平成24年度</t>
  </si>
  <si>
    <t>05348_平成25年度</t>
  </si>
  <si>
    <t>05348_平成26年度</t>
  </si>
  <si>
    <t>05348_平成27年度</t>
  </si>
  <si>
    <t>05348_平成28年度</t>
  </si>
  <si>
    <t>05348_平成29年度</t>
  </si>
  <si>
    <t>05348_平成30年度</t>
  </si>
  <si>
    <t>05348_令和元年度</t>
  </si>
  <si>
    <t>05348_令和2年度</t>
  </si>
  <si>
    <t>05348_令和3年度</t>
  </si>
  <si>
    <t>05348_令和4年度</t>
  </si>
  <si>
    <t>05348_令和5年度</t>
  </si>
  <si>
    <t>05348_令和6年度</t>
  </si>
  <si>
    <t>10421_平成2年度</t>
  </si>
  <si>
    <t>10421</t>
  </si>
  <si>
    <t>中之条町</t>
  </si>
  <si>
    <t>10421_平成17年度</t>
  </si>
  <si>
    <t>10421_平成18年度</t>
  </si>
  <si>
    <t>10421_平成19年度</t>
  </si>
  <si>
    <t>10421_平成20年度</t>
  </si>
  <si>
    <t>10421_平成21年度</t>
  </si>
  <si>
    <t>10421_平成22年度</t>
  </si>
  <si>
    <t>10421_平成23年度</t>
  </si>
  <si>
    <t>10421_平成24年度</t>
  </si>
  <si>
    <t>10421_平成25年度</t>
  </si>
  <si>
    <t>10421_平成26年度</t>
  </si>
  <si>
    <t>10421_平成27年度</t>
  </si>
  <si>
    <t>10421_平成28年度</t>
  </si>
  <si>
    <t>10421_平成29年度</t>
  </si>
  <si>
    <t>10421_平成30年度</t>
  </si>
  <si>
    <t>10421_令和元年度</t>
  </si>
  <si>
    <t>10421_令和2年度</t>
  </si>
  <si>
    <t>10421_令和3年度</t>
  </si>
  <si>
    <t>10421_令和4年度</t>
  </si>
  <si>
    <t>10421_令和5年度</t>
  </si>
  <si>
    <t>10421_令和6年度</t>
  </si>
  <si>
    <t>36401_平成2年度</t>
  </si>
  <si>
    <t>36401</t>
  </si>
  <si>
    <t>松茂町</t>
  </si>
  <si>
    <t>36401_平成17年度</t>
  </si>
  <si>
    <t>36401_平成18年度</t>
  </si>
  <si>
    <t>36401_平成19年度</t>
  </si>
  <si>
    <t>36401_平成20年度</t>
  </si>
  <si>
    <t>36401_平成21年度</t>
  </si>
  <si>
    <t>36401_平成22年度</t>
  </si>
  <si>
    <t>36401_平成23年度</t>
  </si>
  <si>
    <t>36401_平成24年度</t>
  </si>
  <si>
    <t>36401_平成25年度</t>
  </si>
  <si>
    <t>36401_平成26年度</t>
  </si>
  <si>
    <t>36401_平成27年度</t>
  </si>
  <si>
    <t>36401_平成28年度</t>
  </si>
  <si>
    <t>36401_平成29年度</t>
  </si>
  <si>
    <t>36401_平成30年度</t>
  </si>
  <si>
    <t>36401_令和元年度</t>
  </si>
  <si>
    <t>36401_令和2年度</t>
  </si>
  <si>
    <t>36401_令和3年度</t>
  </si>
  <si>
    <t>36401_令和4年度</t>
  </si>
  <si>
    <t>36401_令和5年度</t>
  </si>
  <si>
    <t>36401_令和6年度</t>
  </si>
  <si>
    <t>09411_平成2年度</t>
  </si>
  <si>
    <t>09411</t>
  </si>
  <si>
    <t>那珂川町</t>
  </si>
  <si>
    <t>09411_平成17年度</t>
  </si>
  <si>
    <t>09411_平成18年度</t>
  </si>
  <si>
    <t>09411_平成19年度</t>
  </si>
  <si>
    <t>09411_平成20年度</t>
  </si>
  <si>
    <t>09411_平成21年度</t>
  </si>
  <si>
    <t>09411_平成22年度</t>
  </si>
  <si>
    <t>09411_平成23年度</t>
  </si>
  <si>
    <t>09411_平成24年度</t>
  </si>
  <si>
    <t>09411_平成25年度</t>
  </si>
  <si>
    <t>09411_平成26年度</t>
  </si>
  <si>
    <t>09411_平成27年度</t>
  </si>
  <si>
    <t>09411_平成28年度</t>
  </si>
  <si>
    <t>09411_平成29年度</t>
  </si>
  <si>
    <t>09411_平成30年度</t>
  </si>
  <si>
    <t>09411_令和元年度</t>
  </si>
  <si>
    <t>09411_令和2年度</t>
  </si>
  <si>
    <t>09411_令和3年度</t>
  </si>
  <si>
    <t>09411_令和4年度</t>
  </si>
  <si>
    <t>09411_令和5年度</t>
  </si>
  <si>
    <t>09411_令和6年度</t>
  </si>
  <si>
    <t>07421_平成2年度</t>
  </si>
  <si>
    <t>07421</t>
  </si>
  <si>
    <t>会津坂下町</t>
  </si>
  <si>
    <t>07421_平成17年度</t>
  </si>
  <si>
    <t>07421_平成18年度</t>
  </si>
  <si>
    <t>07421_平成19年度</t>
  </si>
  <si>
    <t>07421_平成20年度</t>
  </si>
  <si>
    <t>07421_平成21年度</t>
  </si>
  <si>
    <t>07421_平成22年度</t>
  </si>
  <si>
    <t>07421_平成23年度</t>
  </si>
  <si>
    <t>07421_平成24年度</t>
  </si>
  <si>
    <t>07421_平成25年度</t>
  </si>
  <si>
    <t>07421_平成26年度</t>
  </si>
  <si>
    <t>07421_平成27年度</t>
  </si>
  <si>
    <t>07421_平成28年度</t>
  </si>
  <si>
    <t>07421_平成29年度</t>
  </si>
  <si>
    <t>07421_平成30年度</t>
  </si>
  <si>
    <t>07421_令和元年度</t>
  </si>
  <si>
    <t>07421_令和2年度</t>
  </si>
  <si>
    <t>07421_令和3年度</t>
  </si>
  <si>
    <t>07421_令和4年度</t>
  </si>
  <si>
    <t>07421_令和5年度</t>
  </si>
  <si>
    <t>07421_令和6年度</t>
  </si>
  <si>
    <t>27366_平成2年度</t>
  </si>
  <si>
    <t>27366</t>
  </si>
  <si>
    <t>岬町</t>
  </si>
  <si>
    <t>27366_平成17年度</t>
  </si>
  <si>
    <t>27366_平成18年度</t>
  </si>
  <si>
    <t>27366_平成19年度</t>
  </si>
  <si>
    <t>27366_平成20年度</t>
  </si>
  <si>
    <t>27366_平成21年度</t>
  </si>
  <si>
    <t>27366_平成22年度</t>
  </si>
  <si>
    <t>27366_平成23年度</t>
  </si>
  <si>
    <t>27366_平成24年度</t>
  </si>
  <si>
    <t>27366_平成25年度</t>
  </si>
  <si>
    <t>27366_平成26年度</t>
  </si>
  <si>
    <t>27366_平成27年度</t>
  </si>
  <si>
    <t>27366_平成28年度</t>
  </si>
  <si>
    <t>27366_平成29年度</t>
  </si>
  <si>
    <t>27366_平成30年度</t>
  </si>
  <si>
    <t>27366_令和元年度</t>
  </si>
  <si>
    <t>27366_令和2年度</t>
  </si>
  <si>
    <t>27366_令和3年度</t>
  </si>
  <si>
    <t>27366_令和4年度</t>
  </si>
  <si>
    <t>27366_令和5年度</t>
  </si>
  <si>
    <t>27366_令和6年度</t>
  </si>
  <si>
    <t>21383_平成2年度</t>
  </si>
  <si>
    <t>21383</t>
  </si>
  <si>
    <t>安八町</t>
  </si>
  <si>
    <t>21383_平成17年度</t>
  </si>
  <si>
    <t>21383_平成18年度</t>
  </si>
  <si>
    <t>21383_平成19年度</t>
  </si>
  <si>
    <t>21383_平成20年度</t>
  </si>
  <si>
    <t>21383_平成21年度</t>
  </si>
  <si>
    <t>21383_平成22年度</t>
  </si>
  <si>
    <t>21383_平成23年度</t>
  </si>
  <si>
    <t>21383_平成24年度</t>
  </si>
  <si>
    <t>21383_平成25年度</t>
  </si>
  <si>
    <t>21383_平成26年度</t>
  </si>
  <si>
    <t>21383_平成27年度</t>
  </si>
  <si>
    <t>21383_平成28年度</t>
  </si>
  <si>
    <t>21383_平成29年度</t>
  </si>
  <si>
    <t>21383_平成30年度</t>
  </si>
  <si>
    <t>21383_令和元年度</t>
  </si>
  <si>
    <t>21383_令和2年度</t>
  </si>
  <si>
    <t>21383_令和3年度</t>
  </si>
  <si>
    <t>21383_令和4年度</t>
  </si>
  <si>
    <t>21383_令和5年度</t>
  </si>
  <si>
    <t>21383_令和6年度</t>
  </si>
  <si>
    <t>02361_平成2年度</t>
  </si>
  <si>
    <t>02361</t>
  </si>
  <si>
    <t>藤崎町</t>
  </si>
  <si>
    <t>02361_平成17年度</t>
  </si>
  <si>
    <t>02361_平成18年度</t>
  </si>
  <si>
    <t>02361_平成19年度</t>
  </si>
  <si>
    <t>02361_平成20年度</t>
  </si>
  <si>
    <t>02361_平成21年度</t>
  </si>
  <si>
    <t>02361_平成22年度</t>
  </si>
  <si>
    <t>02361_平成23年度</t>
  </si>
  <si>
    <t>02361_平成24年度</t>
  </si>
  <si>
    <t>02361_平成25年度</t>
  </si>
  <si>
    <t>02361_平成26年度</t>
  </si>
  <si>
    <t>02361_平成27年度</t>
  </si>
  <si>
    <t>02361_平成28年度</t>
  </si>
  <si>
    <t>02361_平成29年度</t>
  </si>
  <si>
    <t>02361_平成30年度</t>
  </si>
  <si>
    <t>02361_令和元年度</t>
  </si>
  <si>
    <t>02361_令和2年度</t>
  </si>
  <si>
    <t>02361_令和3年度</t>
  </si>
  <si>
    <t>02361_令和4年度</t>
  </si>
  <si>
    <t>02361_令和5年度</t>
  </si>
  <si>
    <t>02361_令和6年度</t>
  </si>
  <si>
    <t>08442_平成2年度</t>
  </si>
  <si>
    <t>08442</t>
  </si>
  <si>
    <t>美浦村</t>
  </si>
  <si>
    <t>08442_平成17年度</t>
  </si>
  <si>
    <t>08442_平成18年度</t>
  </si>
  <si>
    <t>08442_平成19年度</t>
  </si>
  <si>
    <t>08442_平成20年度</t>
  </si>
  <si>
    <t>08442_平成21年度</t>
  </si>
  <si>
    <t>08442_平成22年度</t>
  </si>
  <si>
    <t>08442_平成23年度</t>
  </si>
  <si>
    <t>08442_平成24年度</t>
  </si>
  <si>
    <t>08442_平成25年度</t>
  </si>
  <si>
    <t>08442_平成26年度</t>
  </si>
  <si>
    <t>08442_平成27年度</t>
  </si>
  <si>
    <t>08442_平成28年度</t>
  </si>
  <si>
    <t>08442_平成29年度</t>
  </si>
  <si>
    <t>08442_平成30年度</t>
  </si>
  <si>
    <t>08442_令和元年度</t>
  </si>
  <si>
    <t>08442_令和2年度</t>
  </si>
  <si>
    <t>08442_令和3年度</t>
  </si>
  <si>
    <t>08442_令和4年度</t>
  </si>
  <si>
    <t>08442_令和5年度</t>
  </si>
  <si>
    <t>08442_令和6年度</t>
  </si>
  <si>
    <t>43514_平成2年度</t>
  </si>
  <si>
    <t>43514</t>
  </si>
  <si>
    <t>あさぎり町</t>
  </si>
  <si>
    <t>43514_平成17年度</t>
  </si>
  <si>
    <t>43514_平成18年度</t>
  </si>
  <si>
    <t>43514_平成19年度</t>
  </si>
  <si>
    <t>43514_平成20年度</t>
  </si>
  <si>
    <t>43514_平成21年度</t>
  </si>
  <si>
    <t>43514_平成22年度</t>
  </si>
  <si>
    <t>43514_平成23年度</t>
  </si>
  <si>
    <t>43514_平成24年度</t>
  </si>
  <si>
    <t>43514_平成25年度</t>
  </si>
  <si>
    <t>43514_平成26年度</t>
  </si>
  <si>
    <t>43514_平成27年度</t>
  </si>
  <si>
    <t>43514_平成28年度</t>
  </si>
  <si>
    <t>43514_平成29年度</t>
  </si>
  <si>
    <t>43514_平成30年度</t>
  </si>
  <si>
    <t>43514_令和元年度</t>
  </si>
  <si>
    <t>43514_令和2年度</t>
  </si>
  <si>
    <t>43514_令和3年度</t>
  </si>
  <si>
    <t>43514_令和4年度</t>
  </si>
  <si>
    <t>43514_令和5年度</t>
  </si>
  <si>
    <t>43514_令和6年度</t>
  </si>
  <si>
    <t>35343_平成2年度</t>
  </si>
  <si>
    <t>35343</t>
  </si>
  <si>
    <t>田布施町</t>
  </si>
  <si>
    <t>35343_平成17年度</t>
  </si>
  <si>
    <t>35343_平成18年度</t>
  </si>
  <si>
    <t>35343_平成19年度</t>
  </si>
  <si>
    <t>35343_平成20年度</t>
  </si>
  <si>
    <t>35343_平成21年度</t>
  </si>
  <si>
    <t>35343_平成22年度</t>
  </si>
  <si>
    <t>35343_平成23年度</t>
  </si>
  <si>
    <t>35343_平成24年度</t>
  </si>
  <si>
    <t>35343_平成25年度</t>
  </si>
  <si>
    <t>35343_平成26年度</t>
  </si>
  <si>
    <t>35343_平成27年度</t>
  </si>
  <si>
    <t>35343_平成28年度</t>
  </si>
  <si>
    <t>35343_平成29年度</t>
  </si>
  <si>
    <t>35343_平成30年度</t>
  </si>
  <si>
    <t>35343_令和元年度</t>
  </si>
  <si>
    <t>35343_令和2年度</t>
  </si>
  <si>
    <t>35343_令和3年度</t>
  </si>
  <si>
    <t>35343_令和4年度</t>
  </si>
  <si>
    <t>35343_令和5年度</t>
  </si>
  <si>
    <t>35343_令和6年度</t>
  </si>
  <si>
    <t>12403_平成2年度</t>
  </si>
  <si>
    <t>12403</t>
  </si>
  <si>
    <t>九十九里町</t>
  </si>
  <si>
    <t>12403_平成17年度</t>
  </si>
  <si>
    <t>12403_平成18年度</t>
  </si>
  <si>
    <t>12403_平成19年度</t>
  </si>
  <si>
    <t>12403_平成20年度</t>
  </si>
  <si>
    <t>12403_平成21年度</t>
  </si>
  <si>
    <t>12403_平成22年度</t>
  </si>
  <si>
    <t>12403_平成23年度</t>
  </si>
  <si>
    <t>12403_平成24年度</t>
  </si>
  <si>
    <t>12403_平成25年度</t>
  </si>
  <si>
    <t>12403_平成26年度</t>
  </si>
  <si>
    <t>12403_平成27年度</t>
  </si>
  <si>
    <t>12403_平成28年度</t>
  </si>
  <si>
    <t>12403_平成29年度</t>
  </si>
  <si>
    <t>12403_平成30年度</t>
  </si>
  <si>
    <t>12403_令和元年度</t>
  </si>
  <si>
    <t>12403_令和2年度</t>
  </si>
  <si>
    <t>12403_令和3年度</t>
  </si>
  <si>
    <t>12403_令和4年度</t>
  </si>
  <si>
    <t>12403_令和5年度</t>
  </si>
  <si>
    <t>12403_令和6年度</t>
  </si>
  <si>
    <t>31372_平成2年度</t>
  </si>
  <si>
    <t>31372</t>
  </si>
  <si>
    <t>北栄町</t>
  </si>
  <si>
    <t>31372_平成17年度</t>
  </si>
  <si>
    <t>31372_平成18年度</t>
  </si>
  <si>
    <t>31372_平成19年度</t>
  </si>
  <si>
    <t>31372_平成20年度</t>
  </si>
  <si>
    <t>31372_平成21年度</t>
  </si>
  <si>
    <t>31372_平成22年度</t>
  </si>
  <si>
    <t>31372_平成23年度</t>
  </si>
  <si>
    <t>31372_平成24年度</t>
  </si>
  <si>
    <t>31372_平成25年度</t>
  </si>
  <si>
    <t>31372_平成26年度</t>
  </si>
  <si>
    <t>31372_平成27年度</t>
  </si>
  <si>
    <t>31372_平成28年度</t>
  </si>
  <si>
    <t>31372_平成29年度</t>
  </si>
  <si>
    <t>31372_平成30年度</t>
  </si>
  <si>
    <t>31372_令和元年度</t>
  </si>
  <si>
    <t>31372_令和2年度</t>
  </si>
  <si>
    <t>31372_令和3年度</t>
  </si>
  <si>
    <t>31372_令和4年度</t>
  </si>
  <si>
    <t>31372_令和5年度</t>
  </si>
  <si>
    <t>31372_令和6年度</t>
  </si>
  <si>
    <t>02402_平成2年度</t>
  </si>
  <si>
    <t>02402</t>
  </si>
  <si>
    <t>七戸町</t>
  </si>
  <si>
    <t>02402_平成17年度</t>
  </si>
  <si>
    <t>02402_平成18年度</t>
  </si>
  <si>
    <t>02402_平成19年度</t>
  </si>
  <si>
    <t>02402_平成20年度</t>
  </si>
  <si>
    <t>02402_平成21年度</t>
  </si>
  <si>
    <t>02402_平成22年度</t>
  </si>
  <si>
    <t>02402_平成23年度</t>
  </si>
  <si>
    <t>02402_平成24年度</t>
  </si>
  <si>
    <t>02402_平成25年度</t>
  </si>
  <si>
    <t>02402_平成26年度</t>
  </si>
  <si>
    <t>02402_平成27年度</t>
  </si>
  <si>
    <t>02402_平成28年度</t>
  </si>
  <si>
    <t>02402_平成29年度</t>
  </si>
  <si>
    <t>02402_平成30年度</t>
  </si>
  <si>
    <t>02402_令和元年度</t>
  </si>
  <si>
    <t>02402_令和2年度</t>
  </si>
  <si>
    <t>02402_令和3年度</t>
  </si>
  <si>
    <t>02402_令和4年度</t>
  </si>
  <si>
    <t>02402_令和5年度</t>
  </si>
  <si>
    <t>02402_令和6年度</t>
  </si>
  <si>
    <t>30428_平成2年度</t>
  </si>
  <si>
    <t>30428</t>
  </si>
  <si>
    <t>串本町</t>
  </si>
  <si>
    <t>30428_平成17年度</t>
  </si>
  <si>
    <t>30428_平成18年度</t>
  </si>
  <si>
    <t>30428_平成19年度</t>
  </si>
  <si>
    <t>30428_平成20年度</t>
  </si>
  <si>
    <t>30428_平成21年度</t>
  </si>
  <si>
    <t>30428_平成22年度</t>
  </si>
  <si>
    <t>30428_平成23年度</t>
  </si>
  <si>
    <t>30428_平成24年度</t>
  </si>
  <si>
    <t>30428_平成25年度</t>
  </si>
  <si>
    <t>30428_平成26年度</t>
  </si>
  <si>
    <t>30428_平成27年度</t>
  </si>
  <si>
    <t>30428_平成28年度</t>
  </si>
  <si>
    <t>30428_平成29年度</t>
  </si>
  <si>
    <t>30428_平成30年度</t>
  </si>
  <si>
    <t>30428_令和元年度</t>
  </si>
  <si>
    <t>30428_令和2年度</t>
  </si>
  <si>
    <t>30428_令和3年度</t>
  </si>
  <si>
    <t>30428_令和4年度</t>
  </si>
  <si>
    <t>30428_令和5年度</t>
  </si>
  <si>
    <t>30428_令和6年度</t>
  </si>
  <si>
    <t>46213_平成2年度</t>
  </si>
  <si>
    <t>46213</t>
  </si>
  <si>
    <t>西之表市</t>
  </si>
  <si>
    <t>46213_平成17年度</t>
  </si>
  <si>
    <t>46213_平成18年度</t>
  </si>
  <si>
    <t>46213_平成19年度</t>
  </si>
  <si>
    <t>46213_平成20年度</t>
  </si>
  <si>
    <t>46213_平成21年度</t>
  </si>
  <si>
    <t>46213_平成22年度</t>
  </si>
  <si>
    <t>46213_平成23年度</t>
  </si>
  <si>
    <t>46213_平成24年度</t>
  </si>
  <si>
    <t>46213_平成25年度</t>
  </si>
  <si>
    <t>46213_平成26年度</t>
  </si>
  <si>
    <t>46213_平成27年度</t>
  </si>
  <si>
    <t>46213_平成28年度</t>
  </si>
  <si>
    <t>46213_平成29年度</t>
  </si>
  <si>
    <t>46213_平成30年度</t>
  </si>
  <si>
    <t>46213_令和元年度</t>
  </si>
  <si>
    <t>46213_令和2年度</t>
  </si>
  <si>
    <t>46213_令和3年度</t>
  </si>
  <si>
    <t>46213_令和4年度</t>
  </si>
  <si>
    <t>46213_令和5年度</t>
  </si>
  <si>
    <t>46213_令和6年度</t>
  </si>
  <si>
    <t>03482_平成2年度</t>
  </si>
  <si>
    <t>03482</t>
  </si>
  <si>
    <t>山田町</t>
  </si>
  <si>
    <t>03482_平成17年度</t>
  </si>
  <si>
    <t>03482_平成18年度</t>
  </si>
  <si>
    <t>03482_平成19年度</t>
  </si>
  <si>
    <t>03482_平成20年度</t>
  </si>
  <si>
    <t>03482_平成21年度</t>
  </si>
  <si>
    <t>03482_平成22年度</t>
  </si>
  <si>
    <t>03482_平成23年度</t>
  </si>
  <si>
    <t>03482_平成24年度</t>
  </si>
  <si>
    <t>03482_平成25年度</t>
  </si>
  <si>
    <t>03482_平成26年度</t>
  </si>
  <si>
    <t>03482_平成27年度</t>
  </si>
  <si>
    <t>03482_平成28年度</t>
  </si>
  <si>
    <t>03482_平成29年度</t>
  </si>
  <si>
    <t>03482_平成30年度</t>
  </si>
  <si>
    <t>03482_令和元年度</t>
  </si>
  <si>
    <t>03482_令和2年度</t>
  </si>
  <si>
    <t>03482_令和3年度</t>
  </si>
  <si>
    <t>03482_令和4年度</t>
  </si>
  <si>
    <t>03482_令和5年度</t>
  </si>
  <si>
    <t>03482_令和6年度</t>
  </si>
  <si>
    <t>01691_平成2年度</t>
  </si>
  <si>
    <t>01691_平成17年度</t>
  </si>
  <si>
    <t>01691_平成18年度</t>
  </si>
  <si>
    <t>01691_平成19年度</t>
  </si>
  <si>
    <t>01691_平成20年度</t>
  </si>
  <si>
    <t>01691_平成21年度</t>
  </si>
  <si>
    <t>01691_平成22年度</t>
  </si>
  <si>
    <t>01691_平成23年度</t>
  </si>
  <si>
    <t>01691_平成24年度</t>
  </si>
  <si>
    <t>01691_平成25年度</t>
  </si>
  <si>
    <t>01691_平成26年度</t>
  </si>
  <si>
    <t>01691_平成27年度</t>
  </si>
  <si>
    <t>01691_平成28年度</t>
  </si>
  <si>
    <t>01691_平成29年度</t>
  </si>
  <si>
    <t>01691_平成30年度</t>
  </si>
  <si>
    <t>01691_令和元年度</t>
  </si>
  <si>
    <t>01691_令和2年度</t>
  </si>
  <si>
    <t>01691_令和3年度</t>
  </si>
  <si>
    <t>01691_令和5年度</t>
  </si>
  <si>
    <t>20362_平成2年度</t>
  </si>
  <si>
    <t>20362</t>
  </si>
  <si>
    <t>富士見町</t>
  </si>
  <si>
    <t>20362_平成17年度</t>
  </si>
  <si>
    <t>20362_平成18年度</t>
  </si>
  <si>
    <t>20362_平成19年度</t>
  </si>
  <si>
    <t>20362_平成20年度</t>
  </si>
  <si>
    <t>20362_平成21年度</t>
  </si>
  <si>
    <t>20362_平成22年度</t>
  </si>
  <si>
    <t>20362_平成23年度</t>
  </si>
  <si>
    <t>20362_平成24年度</t>
  </si>
  <si>
    <t>20362_平成25年度</t>
  </si>
  <si>
    <t>20362_平成26年度</t>
  </si>
  <si>
    <t>20362_平成27年度</t>
  </si>
  <si>
    <t>20362_平成28年度</t>
  </si>
  <si>
    <t>20362_平成29年度</t>
  </si>
  <si>
    <t>20362_平成30年度</t>
  </si>
  <si>
    <t>20362_令和元年度</t>
  </si>
  <si>
    <t>20362_令和2年度</t>
  </si>
  <si>
    <t>20362_令和3年度</t>
  </si>
  <si>
    <t>20362_令和4年度</t>
  </si>
  <si>
    <t>20362_令和5年度</t>
  </si>
  <si>
    <t>20362_令和6年度</t>
  </si>
  <si>
    <t>42323_平成2年度</t>
  </si>
  <si>
    <t>42323</t>
  </si>
  <si>
    <t>波佐見町</t>
  </si>
  <si>
    <t>42323_平成17年度</t>
  </si>
  <si>
    <t>42323_平成18年度</t>
  </si>
  <si>
    <t>42323_平成19年度</t>
  </si>
  <si>
    <t>42323_平成20年度</t>
  </si>
  <si>
    <t>42323_平成21年度</t>
  </si>
  <si>
    <t>42323_平成22年度</t>
  </si>
  <si>
    <t>42323_平成23年度</t>
  </si>
  <si>
    <t>42323_平成24年度</t>
  </si>
  <si>
    <t>42323_平成25年度</t>
  </si>
  <si>
    <t>42323_平成26年度</t>
  </si>
  <si>
    <t>42323_平成27年度</t>
  </si>
  <si>
    <t>42323_平成28年度</t>
  </si>
  <si>
    <t>42323_平成29年度</t>
  </si>
  <si>
    <t>42323_平成30年度</t>
  </si>
  <si>
    <t>42323_令和元年度</t>
  </si>
  <si>
    <t>42323_令和2年度</t>
  </si>
  <si>
    <t>42323_令和3年度</t>
  </si>
  <si>
    <t>42323_令和4年度</t>
  </si>
  <si>
    <t>42323_令和5年度</t>
  </si>
  <si>
    <t>42323_令和6年度</t>
  </si>
  <si>
    <t>20521_平成2年度</t>
  </si>
  <si>
    <t>20521</t>
  </si>
  <si>
    <t>坂城町</t>
  </si>
  <si>
    <t>20521_平成17年度</t>
  </si>
  <si>
    <t>20521_平成18年度</t>
  </si>
  <si>
    <t>20521_平成19年度</t>
  </si>
  <si>
    <t>20521_平成20年度</t>
  </si>
  <si>
    <t>20521_平成21年度</t>
  </si>
  <si>
    <t>20521_平成22年度</t>
  </si>
  <si>
    <t>20521_平成23年度</t>
  </si>
  <si>
    <t>20521_平成24年度</t>
  </si>
  <si>
    <t>20521_平成25年度</t>
  </si>
  <si>
    <t>20521_平成26年度</t>
  </si>
  <si>
    <t>20521_平成27年度</t>
  </si>
  <si>
    <t>20521_平成28年度</t>
  </si>
  <si>
    <t>20521_平成29年度</t>
  </si>
  <si>
    <t>20521_平成30年度</t>
  </si>
  <si>
    <t>20521_令和元年度</t>
  </si>
  <si>
    <t>20521_令和2年度</t>
  </si>
  <si>
    <t>20521_令和3年度</t>
  </si>
  <si>
    <t>20521_令和4年度</t>
  </si>
  <si>
    <t>20521_令和5年度</t>
  </si>
  <si>
    <t>20521_令和6年度</t>
  </si>
  <si>
    <t>24543_平成2年度</t>
  </si>
  <si>
    <t>24543</t>
  </si>
  <si>
    <t>紀北町</t>
  </si>
  <si>
    <t>24543_平成17年度</t>
  </si>
  <si>
    <t>24543_平成18年度</t>
  </si>
  <si>
    <t>24543_平成19年度</t>
  </si>
  <si>
    <t>24543_平成20年度</t>
  </si>
  <si>
    <t>24543_平成21年度</t>
  </si>
  <si>
    <t>24543_平成22年度</t>
  </si>
  <si>
    <t>24543_平成23年度</t>
  </si>
  <si>
    <t>24543_平成24年度</t>
  </si>
  <si>
    <t>24543_平成25年度</t>
  </si>
  <si>
    <t>24543_平成26年度</t>
  </si>
  <si>
    <t>24543_平成27年度</t>
  </si>
  <si>
    <t>24543_平成28年度</t>
  </si>
  <si>
    <t>24543_平成29年度</t>
  </si>
  <si>
    <t>24543_平成30年度</t>
  </si>
  <si>
    <t>24543_令和元年度</t>
  </si>
  <si>
    <t>24543_令和2年度</t>
  </si>
  <si>
    <t>24543_令和3年度</t>
  </si>
  <si>
    <t>24543_令和4年度</t>
  </si>
  <si>
    <t>24543_令和5年度</t>
  </si>
  <si>
    <t>24543_令和6年度</t>
  </si>
  <si>
    <t>19368_平成2年度</t>
  </si>
  <si>
    <t>19368</t>
  </si>
  <si>
    <t>富士川町</t>
  </si>
  <si>
    <t>19368_平成17年度</t>
  </si>
  <si>
    <t>19368_平成18年度</t>
  </si>
  <si>
    <t>19368_平成19年度</t>
  </si>
  <si>
    <t>19368_平成20年度</t>
  </si>
  <si>
    <t>19368_平成21年度</t>
  </si>
  <si>
    <t>19368_平成22年度</t>
  </si>
  <si>
    <t>19368_平成23年度</t>
  </si>
  <si>
    <t>19368_平成24年度</t>
  </si>
  <si>
    <t>19368_平成25年度</t>
  </si>
  <si>
    <t>19368_平成26年度</t>
  </si>
  <si>
    <t>19368_平成27年度</t>
  </si>
  <si>
    <t>19368_平成28年度</t>
  </si>
  <si>
    <t>19368_平成29年度</t>
  </si>
  <si>
    <t>19368_平成30年度</t>
  </si>
  <si>
    <t>19368_令和元年度</t>
  </si>
  <si>
    <t>19368_令和2年度</t>
  </si>
  <si>
    <t>19368_令和3年度</t>
  </si>
  <si>
    <t>19368_令和4年度</t>
  </si>
  <si>
    <t>19368_令和5年度</t>
  </si>
  <si>
    <t>19368_令和6年度</t>
  </si>
  <si>
    <t>44462_平成2年度</t>
  </si>
  <si>
    <t>44462</t>
  </si>
  <si>
    <t>玖珠町</t>
  </si>
  <si>
    <t>44462_平成17年度</t>
  </si>
  <si>
    <t>44462_平成18年度</t>
  </si>
  <si>
    <t>44462_平成19年度</t>
  </si>
  <si>
    <t>44462_平成20年度</t>
  </si>
  <si>
    <t>44462_平成21年度</t>
  </si>
  <si>
    <t>44462_平成22年度</t>
  </si>
  <si>
    <t>44462_平成23年度</t>
  </si>
  <si>
    <t>44462_平成24年度</t>
  </si>
  <si>
    <t>44462_平成25年度</t>
  </si>
  <si>
    <t>44462_平成26年度</t>
  </si>
  <si>
    <t>44462_平成27年度</t>
  </si>
  <si>
    <t>44462_平成28年度</t>
  </si>
  <si>
    <t>44462_平成29年度</t>
  </si>
  <si>
    <t>44462_平成30年度</t>
  </si>
  <si>
    <t>44462_令和元年度</t>
  </si>
  <si>
    <t>44462_令和2年度</t>
  </si>
  <si>
    <t>44462_令和3年度</t>
  </si>
  <si>
    <t>44462_令和4年度</t>
  </si>
  <si>
    <t>44462_令和5年度</t>
  </si>
  <si>
    <t>44462_令和6年度</t>
  </si>
  <si>
    <t>15307_平成2年度</t>
  </si>
  <si>
    <t>15307</t>
  </si>
  <si>
    <t>聖籠町</t>
  </si>
  <si>
    <t>15307_平成17年度</t>
  </si>
  <si>
    <t>15307_平成18年度</t>
  </si>
  <si>
    <t>15307_平成19年度</t>
  </si>
  <si>
    <t>15307_平成20年度</t>
  </si>
  <si>
    <t>15307_平成21年度</t>
  </si>
  <si>
    <t>15307_平成22年度</t>
  </si>
  <si>
    <t>15307_平成23年度</t>
  </si>
  <si>
    <t>15307_平成24年度</t>
  </si>
  <si>
    <t>15307_平成25年度</t>
  </si>
  <si>
    <t>15307_平成26年度</t>
  </si>
  <si>
    <t>15307_平成27年度</t>
  </si>
  <si>
    <t>15307_平成28年度</t>
  </si>
  <si>
    <t>15307_平成29年度</t>
  </si>
  <si>
    <t>15307_平成30年度</t>
  </si>
  <si>
    <t>15307_令和元年度</t>
  </si>
  <si>
    <t>15307_令和2年度</t>
  </si>
  <si>
    <t>15307_令和3年度</t>
  </si>
  <si>
    <t>15307_令和4年度</t>
  </si>
  <si>
    <t>15307_令和5年度</t>
  </si>
  <si>
    <t>15307_令和6年度</t>
  </si>
  <si>
    <t>10448</t>
  </si>
  <si>
    <t>昭和村</t>
  </si>
  <si>
    <t>10448_令和4年度</t>
  </si>
  <si>
    <t>10448_令和6年度</t>
  </si>
  <si>
    <t>10366</t>
  </si>
  <si>
    <t>上野村</t>
  </si>
  <si>
    <t>10366_令和4年度</t>
  </si>
  <si>
    <t>10366_令和6年度</t>
  </si>
  <si>
    <t>10424</t>
  </si>
  <si>
    <t>長野原町</t>
  </si>
  <si>
    <t>10424_令和4年度</t>
  </si>
  <si>
    <t>10424_令和6年度</t>
  </si>
  <si>
    <t>10367</t>
  </si>
  <si>
    <t>神流町</t>
  </si>
  <si>
    <t>10367_令和4年度</t>
  </si>
  <si>
    <t>10367_令和6年度</t>
  </si>
  <si>
    <t>10383</t>
  </si>
  <si>
    <t>10383_令和4年度</t>
  </si>
  <si>
    <t>10383_令和6年度</t>
  </si>
  <si>
    <t>10523</t>
  </si>
  <si>
    <t>千代田町</t>
  </si>
  <si>
    <t>10523_令和4年度</t>
  </si>
  <si>
    <t>10523_令和6年度</t>
  </si>
  <si>
    <t>10522</t>
  </si>
  <si>
    <t>10522_令和4年度</t>
  </si>
  <si>
    <t>10522_令和6年度</t>
  </si>
  <si>
    <t>10425</t>
  </si>
  <si>
    <t>嬬恋村</t>
  </si>
  <si>
    <t>10425_令和4年度</t>
  </si>
  <si>
    <t>10425_令和6年度</t>
  </si>
  <si>
    <t>10345</t>
  </si>
  <si>
    <t>吉岡町</t>
  </si>
  <si>
    <t>10345_令和4年度</t>
  </si>
  <si>
    <t>10345_令和6年度</t>
  </si>
  <si>
    <t>10205</t>
  </si>
  <si>
    <t>太田市</t>
  </si>
  <si>
    <t>10205_令和4年度</t>
  </si>
  <si>
    <t>10205_令和6年度</t>
  </si>
  <si>
    <t>10204</t>
  </si>
  <si>
    <t>伊勢崎市</t>
  </si>
  <si>
    <t>10204_令和4年度</t>
  </si>
  <si>
    <t>10204_令和6年度</t>
  </si>
  <si>
    <t>10384</t>
  </si>
  <si>
    <t>甘楽町</t>
  </si>
  <si>
    <t>10384_令和4年度</t>
  </si>
  <si>
    <t>10384_令和6年度</t>
  </si>
  <si>
    <t>10429</t>
  </si>
  <si>
    <t>東吾妻町</t>
  </si>
  <si>
    <t>10429_令和4年度</t>
  </si>
  <si>
    <t>10429_令和6年度</t>
  </si>
  <si>
    <t>10209</t>
  </si>
  <si>
    <t>藤岡市</t>
  </si>
  <si>
    <t>10209_令和4年度</t>
  </si>
  <si>
    <t>10209_令和6年度</t>
  </si>
  <si>
    <t>10212</t>
  </si>
  <si>
    <t>みどり市</t>
  </si>
  <si>
    <t>10212_令和4年度</t>
  </si>
  <si>
    <t>10212_令和6年度</t>
  </si>
  <si>
    <t>10524</t>
  </si>
  <si>
    <t>大泉町</t>
  </si>
  <si>
    <t>10524_令和4年度</t>
  </si>
  <si>
    <t>10524_令和6年度</t>
  </si>
  <si>
    <t>10_平成2年度</t>
  </si>
  <si>
    <t>10</t>
  </si>
  <si>
    <t>群馬県</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</si>
  <si>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</si>
  <si>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</si>
  <si>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</si>
  <si>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</si>
  <si>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</si>
  <si>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</si>
  <si>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</si>
  <si>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</si>
  <si>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</si>
  <si>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</si>
  <si>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</si>
  <si>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</si>
  <si>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</si>
  <si>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</si>
  <si>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</si>
  <si>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</si>
  <si>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</si>
  <si>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</si>
  <si>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10_令和5年度</t>
  </si>
  <si>
    <t>10_令和6年度</t>
  </si>
  <si>
    <t>10344_令和7年度</t>
  </si>
  <si>
    <t>10344_令和8年度</t>
  </si>
  <si>
    <t>10344_令和9年度</t>
  </si>
  <si>
    <t>10344_令和10年度</t>
  </si>
  <si>
    <t>10344_令和11年度</t>
  </si>
  <si>
    <t>10344_令和12年度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</si>
</sst>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1.5934912690697609</c:v>
                </c:pt>
                <c:pt idx="1">
                  <c:v>1.259872595998869</c:v>
                </c:pt>
                <c:pt idx="2">
                  <c:v>1.516442430349707</c:v>
                </c:pt>
                <c:pt idx="3">
                  <c:v>1.9087165155104591</c:v>
                </c:pt>
                <c:pt idx="4">
                  <c:v>2.181066466162989</c:v>
                </c:pt>
                <c:pt idx="5">
                  <c:v>2.3543925458972881</c:v>
                </c:pt>
                <c:pt idx="6">
                  <c:v>2.3008019718303241</c:v>
                </c:pt>
                <c:pt idx="7">
                  <c:v>1.9898283375791941</c:v>
                </c:pt>
                <c:pt idx="8">
                  <c:v>2.057233240676847</c:v>
                </c:pt>
                <c:pt idx="9">
                  <c:v>2.4460533846960315</c:v>
                </c:pt>
                <c:pt idx="10">
                  <c:v>3.3056507478856738</c:v>
                </c:pt>
                <c:pt idx="11">
                  <c:v>3.1494804815442601</c:v>
                </c:pt>
                <c:pt idx="12">
                  <c:v>2.9303608368768361</c:v>
                </c:pt>
                <c:pt idx="13">
                  <c:v>2.8224718627152359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39.257106634638852</c:v>
                </c:pt>
                <c:pt idx="1">
                  <c:v>39.624608059637978</c:v>
                </c:pt>
                <c:pt idx="2">
                  <c:v>38.929410039522722</c:v>
                </c:pt>
                <c:pt idx="3">
                  <c:v>38.665140140621439</c:v>
                </c:pt>
                <c:pt idx="4">
                  <c:v>38.102243167748789</c:v>
                </c:pt>
                <c:pt idx="5">
                  <c:v>37.050802000603909</c:v>
                </c:pt>
                <c:pt idx="6">
                  <c:v>36.820914294732518</c:v>
                </c:pt>
                <c:pt idx="7">
                  <c:v>36.397222851046706</c:v>
                </c:pt>
                <c:pt idx="8">
                  <c:v>36.070662974666327</c:v>
                </c:pt>
                <c:pt idx="9">
                  <c:v>35.726715518165264</c:v>
                </c:pt>
                <c:pt idx="10">
                  <c:v>35.086368997320839</c:v>
                </c:pt>
                <c:pt idx="11">
                  <c:v>31.644427141965007</c:v>
                </c:pt>
                <c:pt idx="12">
                  <c:v>31.608474795848903</c:v>
                </c:pt>
                <c:pt idx="13">
                  <c:v>32.416785163294961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15.71327537010152</c:v>
                </c:pt>
                <c:pt idx="1">
                  <c:v>16.81687892981552</c:v>
                </c:pt>
                <c:pt idx="2">
                  <c:v>18.09029843220959</c:v>
                </c:pt>
                <c:pt idx="3">
                  <c:v>21.58368445766542</c:v>
                </c:pt>
                <c:pt idx="4">
                  <c:v>18.17793630884222</c:v>
                </c:pt>
                <c:pt idx="5">
                  <c:v>19.16768736039683</c:v>
                </c:pt>
                <c:pt idx="6">
                  <c:v>17.969468464032371</c:v>
                </c:pt>
                <c:pt idx="7">
                  <c:v>17.897106286139849</c:v>
                </c:pt>
                <c:pt idx="8">
                  <c:v>17.644740185048136</c:v>
                </c:pt>
                <c:pt idx="9">
                  <c:v>18.466809192013951</c:v>
                </c:pt>
                <c:pt idx="10">
                  <c:v>16.334956554504018</c:v>
                </c:pt>
                <c:pt idx="11">
                  <c:v>15.548961318548164</c:v>
                </c:pt>
                <c:pt idx="12">
                  <c:v>17.26445134470131</c:v>
                </c:pt>
                <c:pt idx="13">
                  <c:v>18.94492038962504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12.89122537991547</c:v>
                </c:pt>
                <c:pt idx="1">
                  <c:v>13.345294288802201</c:v>
                </c:pt>
                <c:pt idx="2">
                  <c:v>15.750993513700161</c:v>
                </c:pt>
                <c:pt idx="3">
                  <c:v>16.05578078563115</c:v>
                </c:pt>
                <c:pt idx="4">
                  <c:v>15.26247881759314</c:v>
                </c:pt>
                <c:pt idx="5">
                  <c:v>15.999029370691391</c:v>
                </c:pt>
                <c:pt idx="6">
                  <c:v>15.90580134419557</c:v>
                </c:pt>
                <c:pt idx="7">
                  <c:v>13.320833097926693</c:v>
                </c:pt>
                <c:pt idx="8">
                  <c:v>12.578102873271581</c:v>
                </c:pt>
                <c:pt idx="9">
                  <c:v>12.403557847317005</c:v>
                </c:pt>
                <c:pt idx="10">
                  <c:v>11.724934038536187</c:v>
                </c:pt>
                <c:pt idx="11">
                  <c:v>11.773604263398777</c:v>
                </c:pt>
                <c:pt idx="12">
                  <c:v>13.106422607310874</c:v>
                </c:pt>
                <c:pt idx="13">
                  <c:v>12.601156923826805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15.240842267113432</c:v>
                </c:pt>
                <c:pt idx="1">
                  <c:v>14.106053928857115</c:v>
                </c:pt>
                <c:pt idx="2">
                  <c:v>18.878531802685295</c:v>
                </c:pt>
                <c:pt idx="3">
                  <c:v>16.92832888146517</c:v>
                </c:pt>
                <c:pt idx="4">
                  <c:v>17.210409399915381</c:v>
                </c:pt>
                <c:pt idx="5">
                  <c:v>12.107683670186086</c:v>
                </c:pt>
                <c:pt idx="6">
                  <c:v>15.190798316878849</c:v>
                </c:pt>
                <c:pt idx="7">
                  <c:v>13.56838583497175</c:v>
                </c:pt>
                <c:pt idx="8">
                  <c:v>13.468077942501061</c:v>
                </c:pt>
                <c:pt idx="9">
                  <c:v>13.436443160094877</c:v>
                </c:pt>
                <c:pt idx="10">
                  <c:v>12.896104054168305</c:v>
                </c:pt>
                <c:pt idx="11">
                  <c:v>11.677549691742334</c:v>
                </c:pt>
                <c:pt idx="12">
                  <c:v>11.630609669523343</c:v>
                </c:pt>
                <c:pt idx="13">
                  <c:v>11.07212105008851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11056</c:v>
                </c:pt>
                <c:pt idx="1">
                  <c:v>11246</c:v>
                </c:pt>
                <c:pt idx="2">
                  <c:v>11323</c:v>
                </c:pt>
                <c:pt idx="3">
                  <c:v>11390</c:v>
                </c:pt>
                <c:pt idx="4">
                  <c:v>11608</c:v>
                </c:pt>
                <c:pt idx="5">
                  <c:v>11658</c:v>
                </c:pt>
                <c:pt idx="6">
                  <c:v>11587</c:v>
                </c:pt>
                <c:pt idx="7">
                  <c:v>11673</c:v>
                </c:pt>
                <c:pt idx="8">
                  <c:v>11761</c:v>
                </c:pt>
                <c:pt idx="9">
                  <c:v>11825</c:v>
                </c:pt>
                <c:pt idx="10">
                  <c:v>11730</c:v>
                </c:pt>
                <c:pt idx="11">
                  <c:v>11569</c:v>
                </c:pt>
                <c:pt idx="12">
                  <c:v>11519</c:v>
                </c:pt>
                <c:pt idx="13">
                  <c:v>11556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3328</c:v>
                </c:pt>
                <c:pt idx="1">
                  <c:v>3256</c:v>
                </c:pt>
                <c:pt idx="2">
                  <c:v>3250</c:v>
                </c:pt>
                <c:pt idx="3">
                  <c:v>3169</c:v>
                </c:pt>
                <c:pt idx="4">
                  <c:v>3147</c:v>
                </c:pt>
                <c:pt idx="5">
                  <c:v>3127</c:v>
                </c:pt>
                <c:pt idx="6">
                  <c:v>3146</c:v>
                </c:pt>
                <c:pt idx="7">
                  <c:v>3193</c:v>
                </c:pt>
                <c:pt idx="8">
                  <c:v>3188</c:v>
                </c:pt>
                <c:pt idx="9">
                  <c:v>3219</c:v>
                </c:pt>
                <c:pt idx="10">
                  <c:v>3207</c:v>
                </c:pt>
                <c:pt idx="11">
                  <c:v>3221</c:v>
                </c:pt>
                <c:pt idx="12">
                  <c:v>3250</c:v>
                </c:pt>
                <c:pt idx="13">
                  <c:v>3283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5098</c:v>
                </c:pt>
                <c:pt idx="1">
                  <c:v>5127</c:v>
                </c:pt>
                <c:pt idx="2">
                  <c:v>5197</c:v>
                </c:pt>
                <c:pt idx="3">
                  <c:v>5283</c:v>
                </c:pt>
                <c:pt idx="4">
                  <c:v>5389</c:v>
                </c:pt>
                <c:pt idx="5">
                  <c:v>5496</c:v>
                </c:pt>
                <c:pt idx="6">
                  <c:v>5592</c:v>
                </c:pt>
                <c:pt idx="7">
                  <c:v>5642</c:v>
                </c:pt>
                <c:pt idx="8">
                  <c:v>5785</c:v>
                </c:pt>
                <c:pt idx="9">
                  <c:v>5828</c:v>
                </c:pt>
                <c:pt idx="10">
                  <c:v>5889</c:v>
                </c:pt>
                <c:pt idx="11">
                  <c:v>5947</c:v>
                </c:pt>
                <c:pt idx="12">
                  <c:v>6042</c:v>
                </c:pt>
                <c:pt idx="13">
                  <c:v>6163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45</c:v>
                </c:pt>
                <c:pt idx="1">
                  <c:v>45</c:v>
                </c:pt>
                <c:pt idx="2">
                  <c:v>45</c:v>
                </c:pt>
                <c:pt idx="3">
                  <c:v>45</c:v>
                </c:pt>
                <c:pt idx="4">
                  <c:v>45</c:v>
                </c:pt>
                <c:pt idx="5">
                  <c:v>52</c:v>
                </c:pt>
                <c:pt idx="6">
                  <c:v>52</c:v>
                </c:pt>
                <c:pt idx="7">
                  <c:v>52</c:v>
                </c:pt>
                <c:pt idx="8">
                  <c:v>52</c:v>
                </c:pt>
                <c:pt idx="9">
                  <c:v>52</c:v>
                </c:pt>
                <c:pt idx="10">
                  <c:v>52</c:v>
                </c:pt>
                <c:pt idx="11">
                  <c:v>58</c:v>
                </c:pt>
                <c:pt idx="12">
                  <c:v>58</c:v>
                </c:pt>
                <c:pt idx="13">
                  <c:v>58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605</c:v>
                </c:pt>
                <c:pt idx="1">
                  <c:v>605</c:v>
                </c:pt>
                <c:pt idx="2">
                  <c:v>605</c:v>
                </c:pt>
                <c:pt idx="3">
                  <c:v>605</c:v>
                </c:pt>
                <c:pt idx="4">
                  <c:v>605</c:v>
                </c:pt>
                <c:pt idx="5">
                  <c:v>510</c:v>
                </c:pt>
                <c:pt idx="6">
                  <c:v>510</c:v>
                </c:pt>
                <c:pt idx="7">
                  <c:v>510</c:v>
                </c:pt>
                <c:pt idx="8">
                  <c:v>510</c:v>
                </c:pt>
                <c:pt idx="9">
                  <c:v>510</c:v>
                </c:pt>
                <c:pt idx="10">
                  <c:v>510</c:v>
                </c:pt>
                <c:pt idx="11">
                  <c:v>471</c:v>
                </c:pt>
                <c:pt idx="12">
                  <c:v>471</c:v>
                </c:pt>
                <c:pt idx="13">
                  <c:v>471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221.38399999999999</c:v>
                </c:pt>
                <c:pt idx="1">
                  <c:v>217.03309999999999</c:v>
                </c:pt>
                <c:pt idx="2">
                  <c:v>254.18639999999999</c:v>
                </c:pt>
                <c:pt idx="3">
                  <c:v>211.94329999999999</c:v>
                </c:pt>
                <c:pt idx="4">
                  <c:v>211.76519999999999</c:v>
                </c:pt>
                <c:pt idx="5">
                  <c:v>172.572</c:v>
                </c:pt>
                <c:pt idx="6">
                  <c:v>258.73590000000002</c:v>
                </c:pt>
                <c:pt idx="7">
                  <c:v>217.8777</c:v>
                </c:pt>
                <c:pt idx="8">
                  <c:v>230.41970000000001</c:v>
                </c:pt>
                <c:pt idx="9">
                  <c:v>230.9272</c:v>
                </c:pt>
                <c:pt idx="10">
                  <c:v>231.209</c:v>
                </c:pt>
                <c:pt idx="11">
                  <c:v>185.2296</c:v>
                </c:pt>
                <c:pt idx="12">
                  <c:v>194.19319999999999</c:v>
                </c:pt>
                <c:pt idx="13">
                  <c:v>218.4915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4.7919999999999998</c:v>
                </c:pt>
                <c:pt idx="1">
                  <c:v>5.7779999999999996</c:v>
                </c:pt>
                <c:pt idx="2">
                  <c:v>4.22</c:v>
                </c:pt>
                <c:pt idx="3">
                  <c:v>4.0170000000000003</c:v>
                </c:pt>
                <c:pt idx="4">
                  <c:v>4.7649999999999997</c:v>
                </c:pt>
                <c:pt idx="5">
                  <c:v>4.78</c:v>
                </c:pt>
                <c:pt idx="6">
                  <c:v>4.7629999999999999</c:v>
                </c:pt>
                <c:pt idx="7">
                  <c:v>4.891</c:v>
                </c:pt>
                <c:pt idx="8">
                  <c:v>4.8479999999999999</c:v>
                </c:pt>
                <c:pt idx="9">
                  <c:v>3.9590000000000001</c:v>
                </c:pt>
                <c:pt idx="10">
                  <c:v>4.1079999999999997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2.198</c:v>
                </c:pt>
                <c:pt idx="1">
                  <c:v>1.835</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2.5939999999999999</c:v>
                </c:pt>
                <c:pt idx="1">
                  <c:v>3.9430000000000001</c:v>
                </c:pt>
                <c:pt idx="2">
                  <c:v>4.22</c:v>
                </c:pt>
                <c:pt idx="3">
                  <c:v>4.0170000000000003</c:v>
                </c:pt>
                <c:pt idx="4">
                  <c:v>4.7649999999999997</c:v>
                </c:pt>
                <c:pt idx="5">
                  <c:v>4.78</c:v>
                </c:pt>
                <c:pt idx="6">
                  <c:v>4.7629999999999999</c:v>
                </c:pt>
                <c:pt idx="7">
                  <c:v>4.891</c:v>
                </c:pt>
                <c:pt idx="8">
                  <c:v>4.8479999999999999</c:v>
                </c:pt>
                <c:pt idx="9">
                  <c:v>3.9590000000000001</c:v>
                </c:pt>
                <c:pt idx="10">
                  <c:v>4.1079999999999997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15.750993513700161</c:v>
                </c:pt>
                <c:pt idx="1">
                  <c:v>16.05578078563115</c:v>
                </c:pt>
                <c:pt idx="2">
                  <c:v>15.26247881759314</c:v>
                </c:pt>
                <c:pt idx="3">
                  <c:v>15.999029370691391</c:v>
                </c:pt>
                <c:pt idx="4">
                  <c:v>15.90580134419557</c:v>
                </c:pt>
                <c:pt idx="5">
                  <c:v>13.320833097926693</c:v>
                </c:pt>
                <c:pt idx="6">
                  <c:v>12.578102873271581</c:v>
                </c:pt>
                <c:pt idx="7">
                  <c:v>12.403557847317005</c:v>
                </c:pt>
                <c:pt idx="8">
                  <c:v>11.724934038536187</c:v>
                </c:pt>
                <c:pt idx="9">
                  <c:v>11.773604263398777</c:v>
                </c:pt>
                <c:pt idx="10">
                  <c:v>13.106422607310874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18.878531802685295</c:v>
                </c:pt>
                <c:pt idx="1">
                  <c:v>16.92832888146517</c:v>
                </c:pt>
                <c:pt idx="2">
                  <c:v>17.210409399915381</c:v>
                </c:pt>
                <c:pt idx="3">
                  <c:v>12.107683670186086</c:v>
                </c:pt>
                <c:pt idx="4">
                  <c:v>15.190798316878849</c:v>
                </c:pt>
                <c:pt idx="5">
                  <c:v>13.56838583497175</c:v>
                </c:pt>
                <c:pt idx="6">
                  <c:v>13.468077942501061</c:v>
                </c:pt>
                <c:pt idx="7">
                  <c:v>13.436443160094877</c:v>
                </c:pt>
                <c:pt idx="8">
                  <c:v>12.896104054168305</c:v>
                </c:pt>
                <c:pt idx="9">
                  <c:v>11.677549691742334</c:v>
                </c:pt>
                <c:pt idx="10">
                  <c:v>11.630609669523343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0.13740475303439792</c:v>
                </c:pt>
                <c:pt idx="1">
                  <c:v>0.23292316847159034</c:v>
                </c:pt>
                <c:pt idx="2">
                  <c:v>0.24520044247295758</c:v>
                </c:pt>
                <c:pt idx="3">
                  <c:v>0.33177279068592169</c:v>
                </c:pt>
                <c:pt idx="4">
                  <c:v>0.31367673380967065</c:v>
                </c:pt>
                <c:pt idx="5">
                  <c:v>0.35228951019949767</c:v>
                </c:pt>
                <c:pt idx="6">
                  <c:v>0.35365105699080152</c:v>
                </c:pt>
                <c:pt idx="7">
                  <c:v>0.36401002420981954</c:v>
                </c:pt>
                <c:pt idx="8">
                  <c:v>0.3759274878394781</c:v>
                </c:pt>
                <c:pt idx="9">
                  <c:v>0.33902660271268797</c:v>
                </c:pt>
                <c:pt idx="10">
                  <c:v>0.35320590379406636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0.13954675291359792</c:v>
                </c:pt>
                <c:pt idx="1">
                  <c:v>0.11428905417307406</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4.1079999999999997</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4.1079999999999997</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4.1079999999999997</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13.58407679852988</c:v>
                </c:pt>
                <c:pt idx="2">
                  <c:v>1.216275799341048</c:v>
                </c:pt>
                <c:pt idx="3">
                  <c:v>0.2346414479535138</c:v>
                </c:pt>
                <c:pt idx="4">
                  <c:v>5.077946235024581</c:v>
                </c:pt>
                <c:pt idx="5">
                  <c:v>16.244999019084659</c:v>
                </c:pt>
                <c:pt idx="7">
                  <c:v>40.322433942579124</c:v>
                </c:pt>
                <c:pt idx="8">
                  <c:v>0.85219559454399796</c:v>
                </c:pt>
                <c:pt idx="9">
                  <c:v>0</c:v>
                </c:pt>
                <c:pt idx="10">
                  <c:v>0.94590044812328189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15.034994045824442</c:v>
                </c:pt>
                <c:pt idx="4" formatCode="#,##0">
                  <c:v>5.077946235024581</c:v>
                </c:pt>
                <c:pt idx="5" formatCode="#,##0">
                  <c:v>16.244999019084659</c:v>
                </c:pt>
                <c:pt idx="6" formatCode="#,##0">
                  <c:v>41.174629537123124</c:v>
                </c:pt>
                <c:pt idx="10" formatCode="#,##0">
                  <c:v>0.94590044812328189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4.1079999999999997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4.1079999999999997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榛東村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4.1079999999999997</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榛東村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榛東村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榛東村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19,073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3289.7000000000057</c:v>
                </c:pt>
                <c:pt idx="1">
                  <c:v>15783.000000000004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24,825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3948.0347640000068</c:v>
                </c:pt>
                <c:pt idx="1">
                  <c:v>20877.121080000004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榛東村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12.097797372</c:v>
                </c:pt>
                <c:pt idx="1">
                  <c:v>0.63219740400000002</c:v>
                </c:pt>
                <c:pt idx="2">
                  <c:v>3.6281843999999994E-2</c:v>
                </c:pt>
                <c:pt idx="3">
                  <c:v>0.42715512</c:v>
                </c:pt>
                <c:pt idx="4">
                  <c:v>1.8082335599999999</c:v>
                </c:pt>
                <c:pt idx="5">
                  <c:v>15.070459169999999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249,331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榛東村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237549</c:v>
                </c:pt>
                <c:pt idx="1">
                  <c:v>9700</c:v>
                </c:pt>
                <c:pt idx="2">
                  <c:v>147</c:v>
                </c:pt>
                <c:pt idx="3">
                  <c:v>1935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9950.7999999999993</c:v>
                </c:pt>
                <c:pt idx="1">
                  <c:v>10925.6</c:v>
                </c:pt>
                <c:pt idx="2">
                  <c:v>11912.7</c:v>
                </c:pt>
                <c:pt idx="3">
                  <c:v>12884</c:v>
                </c:pt>
                <c:pt idx="4">
                  <c:v>13733.5</c:v>
                </c:pt>
                <c:pt idx="5">
                  <c:v>14451.5</c:v>
                </c:pt>
                <c:pt idx="6">
                  <c:v>15425.5</c:v>
                </c:pt>
                <c:pt idx="7">
                  <c:v>15783.000000000004</c:v>
                </c:pt>
                <c:pt idx="8">
                  <c:v>15783.000000000004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1146.0999999999999</c:v>
                </c:pt>
                <c:pt idx="1">
                  <c:v>1483.5</c:v>
                </c:pt>
                <c:pt idx="2">
                  <c:v>1631.1</c:v>
                </c:pt>
                <c:pt idx="3">
                  <c:v>1809.9</c:v>
                </c:pt>
                <c:pt idx="4">
                  <c:v>2176.3000000000002</c:v>
                </c:pt>
                <c:pt idx="5">
                  <c:v>2433.7000000000012</c:v>
                </c:pt>
                <c:pt idx="6">
                  <c:v>2677.4000000000019</c:v>
                </c:pt>
                <c:pt idx="7">
                  <c:v>3071.2000000000044</c:v>
                </c:pt>
                <c:pt idx="8">
                  <c:v>3289.7000000000057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0.21756175054444382</c:v>
                </c:pt>
                <c:pt idx="1">
                  <c:v>0.2562375226024618</c:v>
                </c:pt>
                <c:pt idx="2">
                  <c:v>0.27359153031207617</c:v>
                </c:pt>
                <c:pt idx="3">
                  <c:v>0.30135178598295492</c:v>
                </c:pt>
                <c:pt idx="4">
                  <c:v>0.34128638173422887</c:v>
                </c:pt>
                <c:pt idx="5">
                  <c:v>0.36410359320333413</c:v>
                </c:pt>
                <c:pt idx="6">
                  <c:v>0.36964368938792519</c:v>
                </c:pt>
                <c:pt idx="7">
                  <c:v>0.37090729855132504</c:v>
                </c:pt>
                <c:pt idx="8">
                  <c:v>0.37486698985681544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14.3966528579826</c:v>
                </c:pt>
                <c:pt idx="2">
                  <c:v>1.1434612305196299</c:v>
                </c:pt>
                <c:pt idx="3">
                  <c:v>1.6702953114131509</c:v>
                </c:pt>
                <c:pt idx="4">
                  <c:v>15.26247881759314</c:v>
                </c:pt>
                <c:pt idx="5">
                  <c:v>18.17793630884222</c:v>
                </c:pt>
                <c:pt idx="7">
                  <c:v>36.965899777856151</c:v>
                </c:pt>
                <c:pt idx="8">
                  <c:v>1.1363433898926401</c:v>
                </c:pt>
                <c:pt idx="9">
                  <c:v>0</c:v>
                </c:pt>
                <c:pt idx="10">
                  <c:v>2.181066466162989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17.210409399915381</c:v>
                </c:pt>
                <c:pt idx="4" formatCode="#,##0">
                  <c:v>15.26247881759314</c:v>
                </c:pt>
                <c:pt idx="5" formatCode="#,##0">
                  <c:v>18.17793630884222</c:v>
                </c:pt>
                <c:pt idx="6" formatCode="#,##0">
                  <c:v>38.102243167748789</c:v>
                </c:pt>
                <c:pt idx="10" formatCode="#,##0">
                  <c:v>2.181066466162989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250</c:v>
                </c:pt>
                <c:pt idx="1">
                  <c:v>315</c:v>
                </c:pt>
                <c:pt idx="2">
                  <c:v>341</c:v>
                </c:pt>
                <c:pt idx="3">
                  <c:v>377</c:v>
                </c:pt>
                <c:pt idx="4">
                  <c:v>446</c:v>
                </c:pt>
                <c:pt idx="5">
                  <c:v>490</c:v>
                </c:pt>
                <c:pt idx="6">
                  <c:v>531</c:v>
                </c:pt>
                <c:pt idx="7">
                  <c:v>591</c:v>
                </c:pt>
                <c:pt idx="8">
                  <c:v>624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66223.904786821193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24825.155844000012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366484.21500000003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336049.92700000003</c:v>
                </c:pt>
                <c:pt idx="1">
                  <c:v>17561.039000000001</c:v>
                </c:pt>
                <c:pt idx="2">
                  <c:v>1007.8289999999998</c:v>
                </c:pt>
                <c:pt idx="3">
                  <c:v>11865.42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24825.155844000012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排出量比較シート!$DN$21:$DN$50</c:f>
              <c:numCache>
                <c:formatCode>0.0%;;</c:formatCode>
                <c:ptCount val="30"/>
                <c:pt idx="0">
                  <c:v>1</c:v>
                </c:pt>
                <c:pt idx="1">
                  <c:v>1</c:v>
                </c:pt>
                <c:pt idx="2">
                  <c:v>1</c:v>
                </c:pt>
                <c:pt idx="3">
                  <c:v>1</c:v>
                </c:pt>
                <c:pt idx="4">
                  <c:v>0</c:v>
                </c:pt>
                <c:pt idx="5">
                  <c:v>1</c:v>
                </c:pt>
                <c:pt idx="6">
                  <c:v>0.98</c:v>
                </c:pt>
                <c:pt idx="7">
                  <c:v>1</c:v>
                </c:pt>
                <c:pt idx="8">
                  <c:v>0</c:v>
                </c:pt>
                <c:pt idx="9">
                  <c:v>1</c:v>
                </c:pt>
                <c:pt idx="10">
                  <c:v>1</c:v>
                </c:pt>
                <c:pt idx="11">
                  <c:v>0</c:v>
                </c:pt>
                <c:pt idx="12">
                  <c:v>0.9</c:v>
                </c:pt>
                <c:pt idx="13">
                  <c:v>1</c:v>
                </c:pt>
                <c:pt idx="14">
                  <c:v>1</c:v>
                </c:pt>
                <c:pt idx="15">
                  <c:v>1</c:v>
                </c:pt>
                <c:pt idx="16">
                  <c:v>0</c:v>
                </c:pt>
                <c:pt idx="17">
                  <c:v>0</c:v>
                </c:pt>
                <c:pt idx="18">
                  <c:v>0</c:v>
                </c:pt>
                <c:pt idx="19">
                  <c:v>0</c:v>
                </c:pt>
                <c:pt idx="20">
                  <c:v>1</c:v>
                </c:pt>
                <c:pt idx="21">
                  <c:v>0.74</c:v>
                </c:pt>
                <c:pt idx="22">
                  <c:v>1</c:v>
                </c:pt>
                <c:pt idx="23">
                  <c:v>1</c:v>
                </c:pt>
                <c:pt idx="24">
                  <c:v>1</c:v>
                </c:pt>
                <c:pt idx="25">
                  <c:v>1</c:v>
                </c:pt>
                <c:pt idx="26">
                  <c:v>1</c:v>
                </c:pt>
                <c:pt idx="27">
                  <c:v>1</c:v>
                </c:pt>
                <c:pt idx="28">
                  <c:v>0.53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排出量比較シート!$DQ$21:$DQ$50</c:f>
              <c:numCache>
                <c:formatCode>0.0%;;</c:formatCode>
                <c:ptCount val="30"/>
                <c:pt idx="0">
                  <c:v>0</c:v>
                </c:pt>
                <c:pt idx="1">
                  <c:v>0</c:v>
                </c:pt>
                <c:pt idx="2">
                  <c:v>0</c:v>
                </c:pt>
                <c:pt idx="3">
                  <c:v>0</c:v>
                </c:pt>
                <c:pt idx="4">
                  <c:v>1</c:v>
                </c:pt>
                <c:pt idx="5">
                  <c:v>0</c:v>
                </c:pt>
                <c:pt idx="6">
                  <c:v>0.02</c:v>
                </c:pt>
                <c:pt idx="7">
                  <c:v>0</c:v>
                </c:pt>
                <c:pt idx="8">
                  <c:v>0</c:v>
                </c:pt>
                <c:pt idx="9">
                  <c:v>0</c:v>
                </c:pt>
                <c:pt idx="10">
                  <c:v>0</c:v>
                </c:pt>
                <c:pt idx="11">
                  <c:v>0</c:v>
                </c:pt>
                <c:pt idx="12">
                  <c:v>0.1</c:v>
                </c:pt>
                <c:pt idx="13">
                  <c:v>0</c:v>
                </c:pt>
                <c:pt idx="14">
                  <c:v>0</c:v>
                </c:pt>
                <c:pt idx="15">
                  <c:v>0</c:v>
                </c:pt>
                <c:pt idx="16">
                  <c:v>0</c:v>
                </c:pt>
                <c:pt idx="17">
                  <c:v>0</c:v>
                </c:pt>
                <c:pt idx="18">
                  <c:v>0</c:v>
                </c:pt>
                <c:pt idx="19">
                  <c:v>0</c:v>
                </c:pt>
                <c:pt idx="20">
                  <c:v>0</c:v>
                </c:pt>
                <c:pt idx="21">
                  <c:v>0.26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0.47</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排出量比較シート!$DF$21:$DF$50</c:f>
              <c:numCache>
                <c:formatCode>#,##0;;</c:formatCode>
                <c:ptCount val="30"/>
                <c:pt idx="0">
                  <c:v>1</c:v>
                </c:pt>
                <c:pt idx="1">
                  <c:v>1</c:v>
                </c:pt>
                <c:pt idx="2">
                  <c:v>1</c:v>
                </c:pt>
                <c:pt idx="3">
                  <c:v>1</c:v>
                </c:pt>
                <c:pt idx="4">
                  <c:v>0</c:v>
                </c:pt>
                <c:pt idx="5">
                  <c:v>1</c:v>
                </c:pt>
                <c:pt idx="6">
                  <c:v>5</c:v>
                </c:pt>
                <c:pt idx="7">
                  <c:v>3</c:v>
                </c:pt>
                <c:pt idx="8">
                  <c:v>0</c:v>
                </c:pt>
                <c:pt idx="9">
                  <c:v>1</c:v>
                </c:pt>
                <c:pt idx="10">
                  <c:v>3</c:v>
                </c:pt>
                <c:pt idx="11">
                  <c:v>0</c:v>
                </c:pt>
                <c:pt idx="12">
                  <c:v>2</c:v>
                </c:pt>
                <c:pt idx="13">
                  <c:v>1</c:v>
                </c:pt>
                <c:pt idx="14">
                  <c:v>1</c:v>
                </c:pt>
                <c:pt idx="15">
                  <c:v>1</c:v>
                </c:pt>
                <c:pt idx="16">
                  <c:v>0</c:v>
                </c:pt>
                <c:pt idx="17">
                  <c:v>0</c:v>
                </c:pt>
                <c:pt idx="18">
                  <c:v>0</c:v>
                </c:pt>
                <c:pt idx="19">
                  <c:v>0</c:v>
                </c:pt>
                <c:pt idx="20">
                  <c:v>1</c:v>
                </c:pt>
                <c:pt idx="21">
                  <c:v>3</c:v>
                </c:pt>
                <c:pt idx="22">
                  <c:v>4</c:v>
                </c:pt>
                <c:pt idx="23">
                  <c:v>1</c:v>
                </c:pt>
                <c:pt idx="24">
                  <c:v>7</c:v>
                </c:pt>
                <c:pt idx="25">
                  <c:v>1</c:v>
                </c:pt>
                <c:pt idx="26">
                  <c:v>1</c:v>
                </c:pt>
                <c:pt idx="27">
                  <c:v>1</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排出量比較シート!$DI$21:$DI$50</c:f>
              <c:numCache>
                <c:formatCode>#,##0;;</c:formatCode>
                <c:ptCount val="30"/>
                <c:pt idx="0">
                  <c:v>0</c:v>
                </c:pt>
                <c:pt idx="1">
                  <c:v>0</c:v>
                </c:pt>
                <c:pt idx="2">
                  <c:v>0</c:v>
                </c:pt>
                <c:pt idx="3">
                  <c:v>0</c:v>
                </c:pt>
                <c:pt idx="4">
                  <c:v>1</c:v>
                </c:pt>
                <c:pt idx="5">
                  <c:v>0</c:v>
                </c:pt>
                <c:pt idx="6">
                  <c:v>1</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2</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排出量比較シート!$DL$21:$DL$50</c:f>
              <c:numCache>
                <c:formatCode>#,##0;;</c:formatCode>
                <c:ptCount val="30"/>
                <c:pt idx="0">
                  <c:v>1</c:v>
                </c:pt>
                <c:pt idx="1">
                  <c:v>1</c:v>
                </c:pt>
                <c:pt idx="2">
                  <c:v>1</c:v>
                </c:pt>
                <c:pt idx="3">
                  <c:v>1</c:v>
                </c:pt>
                <c:pt idx="4">
                  <c:v>1</c:v>
                </c:pt>
                <c:pt idx="5">
                  <c:v>1</c:v>
                </c:pt>
                <c:pt idx="6">
                  <c:v>6</c:v>
                </c:pt>
                <c:pt idx="7">
                  <c:v>3</c:v>
                </c:pt>
                <c:pt idx="8">
                  <c:v>0</c:v>
                </c:pt>
                <c:pt idx="9">
                  <c:v>1</c:v>
                </c:pt>
                <c:pt idx="10">
                  <c:v>3</c:v>
                </c:pt>
                <c:pt idx="11">
                  <c:v>0</c:v>
                </c:pt>
                <c:pt idx="12">
                  <c:v>4</c:v>
                </c:pt>
                <c:pt idx="13">
                  <c:v>1</c:v>
                </c:pt>
                <c:pt idx="14">
                  <c:v>1</c:v>
                </c:pt>
                <c:pt idx="15">
                  <c:v>1</c:v>
                </c:pt>
                <c:pt idx="16">
                  <c:v>0</c:v>
                </c:pt>
                <c:pt idx="17">
                  <c:v>0</c:v>
                </c:pt>
                <c:pt idx="18">
                  <c:v>0</c:v>
                </c:pt>
                <c:pt idx="19">
                  <c:v>1</c:v>
                </c:pt>
                <c:pt idx="20">
                  <c:v>1</c:v>
                </c:pt>
                <c:pt idx="21">
                  <c:v>5</c:v>
                </c:pt>
                <c:pt idx="22">
                  <c:v>4</c:v>
                </c:pt>
                <c:pt idx="23">
                  <c:v>1</c:v>
                </c:pt>
                <c:pt idx="24">
                  <c:v>7</c:v>
                </c:pt>
                <c:pt idx="25">
                  <c:v>1</c:v>
                </c:pt>
                <c:pt idx="26">
                  <c:v>1</c:v>
                </c:pt>
                <c:pt idx="27">
                  <c:v>1</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排出量比較シート!$CX$21:$CX$50</c:f>
              <c:numCache>
                <c:formatCode>[=0]#;[&lt;1]0.00;#,##0</c:formatCode>
                <c:ptCount val="30"/>
                <c:pt idx="0">
                  <c:v>4.194</c:v>
                </c:pt>
                <c:pt idx="1">
                  <c:v>4.8499999999999996</c:v>
                </c:pt>
                <c:pt idx="2">
                  <c:v>4.1079999999999997</c:v>
                </c:pt>
                <c:pt idx="3">
                  <c:v>10.973000000000001</c:v>
                </c:pt>
                <c:pt idx="4">
                  <c:v>0</c:v>
                </c:pt>
                <c:pt idx="5">
                  <c:v>7.15</c:v>
                </c:pt>
                <c:pt idx="6">
                  <c:v>87.046999999999997</c:v>
                </c:pt>
                <c:pt idx="7">
                  <c:v>27.646999999999998</c:v>
                </c:pt>
                <c:pt idx="8">
                  <c:v>0</c:v>
                </c:pt>
                <c:pt idx="9">
                  <c:v>1.9370000000000001</c:v>
                </c:pt>
                <c:pt idx="10">
                  <c:v>22.495000000000001</c:v>
                </c:pt>
                <c:pt idx="11">
                  <c:v>0</c:v>
                </c:pt>
                <c:pt idx="12">
                  <c:v>76.503</c:v>
                </c:pt>
                <c:pt idx="13">
                  <c:v>2.4710000000000001</c:v>
                </c:pt>
                <c:pt idx="14">
                  <c:v>5.1870000000000003</c:v>
                </c:pt>
                <c:pt idx="15">
                  <c:v>7.5540000000000003</c:v>
                </c:pt>
                <c:pt idx="16">
                  <c:v>0</c:v>
                </c:pt>
                <c:pt idx="17">
                  <c:v>0</c:v>
                </c:pt>
                <c:pt idx="18">
                  <c:v>0</c:v>
                </c:pt>
                <c:pt idx="19">
                  <c:v>0</c:v>
                </c:pt>
                <c:pt idx="20">
                  <c:v>4.3789999999999996</c:v>
                </c:pt>
                <c:pt idx="21">
                  <c:v>57.34</c:v>
                </c:pt>
                <c:pt idx="22">
                  <c:v>67.876000000000005</c:v>
                </c:pt>
                <c:pt idx="23">
                  <c:v>3.0179999999999998</c:v>
                </c:pt>
                <c:pt idx="24">
                  <c:v>35.122</c:v>
                </c:pt>
                <c:pt idx="25">
                  <c:v>5.5940000000000003</c:v>
                </c:pt>
                <c:pt idx="26">
                  <c:v>2.8959999999999999</c:v>
                </c:pt>
                <c:pt idx="27">
                  <c:v>3.359</c:v>
                </c:pt>
                <c:pt idx="28">
                  <c:v>270.137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排出量比較シート!$DA$21:$DA$50</c:f>
              <c:numCache>
                <c:formatCode>[=0]#;[&lt;1]0.00;#,##0</c:formatCode>
                <c:ptCount val="30"/>
                <c:pt idx="0">
                  <c:v>0</c:v>
                </c:pt>
                <c:pt idx="1">
                  <c:v>0</c:v>
                </c:pt>
                <c:pt idx="2">
                  <c:v>0</c:v>
                </c:pt>
                <c:pt idx="3">
                  <c:v>0</c:v>
                </c:pt>
                <c:pt idx="4">
                  <c:v>10.766</c:v>
                </c:pt>
                <c:pt idx="5">
                  <c:v>0</c:v>
                </c:pt>
                <c:pt idx="6">
                  <c:v>1.6619999999999999</c:v>
                </c:pt>
                <c:pt idx="7">
                  <c:v>0</c:v>
                </c:pt>
                <c:pt idx="8">
                  <c:v>0</c:v>
                </c:pt>
                <c:pt idx="9">
                  <c:v>0</c:v>
                </c:pt>
                <c:pt idx="10">
                  <c:v>0</c:v>
                </c:pt>
                <c:pt idx="11">
                  <c:v>0</c:v>
                </c:pt>
                <c:pt idx="12">
                  <c:v>8.0950000000000006</c:v>
                </c:pt>
                <c:pt idx="13">
                  <c:v>0</c:v>
                </c:pt>
                <c:pt idx="14">
                  <c:v>0</c:v>
                </c:pt>
                <c:pt idx="15">
                  <c:v>0</c:v>
                </c:pt>
                <c:pt idx="16">
                  <c:v>0</c:v>
                </c:pt>
                <c:pt idx="17">
                  <c:v>0</c:v>
                </c:pt>
                <c:pt idx="18">
                  <c:v>0</c:v>
                </c:pt>
                <c:pt idx="19">
                  <c:v>0</c:v>
                </c:pt>
                <c:pt idx="20">
                  <c:v>0</c:v>
                </c:pt>
                <c:pt idx="21">
                  <c:v>20.498000000000001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0.90400000000000003</c:v>
                </c:pt>
                <c:pt idx="20">
                  <c:v>0</c:v>
                </c:pt>
                <c:pt idx="21">
                  <c:v>0</c:v>
                </c:pt>
                <c:pt idx="22">
                  <c:v>0</c:v>
                </c:pt>
                <c:pt idx="23">
                  <c:v>0</c:v>
                </c:pt>
                <c:pt idx="24">
                  <c:v>0</c:v>
                </c:pt>
                <c:pt idx="25">
                  <c:v>0</c:v>
                </c:pt>
                <c:pt idx="26">
                  <c:v>0</c:v>
                </c:pt>
                <c:pt idx="27">
                  <c:v>0</c:v>
                </c:pt>
                <c:pt idx="28">
                  <c:v>240.98400000000001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排出量比較シート!$DD$21:$DD$50</c:f>
              <c:numCache>
                <c:formatCode>[=0]#;[&lt;1]0.00;#,##0</c:formatCode>
                <c:ptCount val="30"/>
                <c:pt idx="0">
                  <c:v>4.194</c:v>
                </c:pt>
                <c:pt idx="1">
                  <c:v>4.8499999999999996</c:v>
                </c:pt>
                <c:pt idx="2">
                  <c:v>4.1079999999999997</c:v>
                </c:pt>
                <c:pt idx="3">
                  <c:v>10.973000000000001</c:v>
                </c:pt>
                <c:pt idx="4">
                  <c:v>10.766</c:v>
                </c:pt>
                <c:pt idx="5">
                  <c:v>7.15</c:v>
                </c:pt>
                <c:pt idx="6">
                  <c:v>88.709000000000003</c:v>
                </c:pt>
                <c:pt idx="7">
                  <c:v>27.646999999999998</c:v>
                </c:pt>
                <c:pt idx="8">
                  <c:v>0</c:v>
                </c:pt>
                <c:pt idx="9">
                  <c:v>1.9370000000000001</c:v>
                </c:pt>
                <c:pt idx="10">
                  <c:v>22.495000000000001</c:v>
                </c:pt>
                <c:pt idx="11">
                  <c:v>0</c:v>
                </c:pt>
                <c:pt idx="12">
                  <c:v>84.597999999999999</c:v>
                </c:pt>
                <c:pt idx="13">
                  <c:v>2.4710000000000001</c:v>
                </c:pt>
                <c:pt idx="14">
                  <c:v>5.1870000000000003</c:v>
                </c:pt>
                <c:pt idx="15">
                  <c:v>7.5540000000000003</c:v>
                </c:pt>
                <c:pt idx="16">
                  <c:v>0</c:v>
                </c:pt>
                <c:pt idx="17">
                  <c:v>0</c:v>
                </c:pt>
                <c:pt idx="18">
                  <c:v>0</c:v>
                </c:pt>
                <c:pt idx="19">
                  <c:v>0.90400000000000003</c:v>
                </c:pt>
                <c:pt idx="20">
                  <c:v>4.3789999999999996</c:v>
                </c:pt>
                <c:pt idx="21">
                  <c:v>77.838000000000008</c:v>
                </c:pt>
                <c:pt idx="22">
                  <c:v>67.876000000000005</c:v>
                </c:pt>
                <c:pt idx="23">
                  <c:v>3.0179999999999998</c:v>
                </c:pt>
                <c:pt idx="24">
                  <c:v>35.122</c:v>
                </c:pt>
                <c:pt idx="25">
                  <c:v>5.5940000000000003</c:v>
                </c:pt>
                <c:pt idx="26">
                  <c:v>2.8959999999999999</c:v>
                </c:pt>
                <c:pt idx="27">
                  <c:v>3.359</c:v>
                </c:pt>
                <c:pt idx="28">
                  <c:v>511.12099999999998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排出量比較シート!$CU$21:$CU$50</c:f>
              <c:numCache>
                <c:formatCode>\(0%\);;</c:formatCode>
                <c:ptCount val="30"/>
                <c:pt idx="0">
                  <c:v>0</c:v>
                </c:pt>
                <c:pt idx="1">
                  <c:v>0</c:v>
                </c:pt>
                <c:pt idx="2">
                  <c:v>0</c:v>
                </c:pt>
                <c:pt idx="3">
                  <c:v>0</c:v>
                </c:pt>
                <c:pt idx="4">
                  <c:v>0.78194623785913486</c:v>
                </c:pt>
                <c:pt idx="5">
                  <c:v>0</c:v>
                </c:pt>
                <c:pt idx="6">
                  <c:v>5.9039957085211224E-2</c:v>
                </c:pt>
                <c:pt idx="7">
                  <c:v>0</c:v>
                </c:pt>
                <c:pt idx="8">
                  <c:v>0</c:v>
                </c:pt>
                <c:pt idx="9">
                  <c:v>0</c:v>
                </c:pt>
                <c:pt idx="10">
                  <c:v>0</c:v>
                </c:pt>
                <c:pt idx="11">
                  <c:v>0</c:v>
                </c:pt>
                <c:pt idx="12">
                  <c:v>0.40573786459337507</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排出量比較シート!$CM$21:$CM$50</c:f>
              <c:numCache>
                <c:formatCode>\(0%\);;</c:formatCode>
                <c:ptCount val="30"/>
                <c:pt idx="0">
                  <c:v>4.9106036930101488E-2</c:v>
                </c:pt>
                <c:pt idx="1">
                  <c:v>0.37607821856183987</c:v>
                </c:pt>
                <c:pt idx="2">
                  <c:v>0.35320590379406636</c:v>
                </c:pt>
                <c:pt idx="3">
                  <c:v>0.13314917071824395</c:v>
                </c:pt>
                <c:pt idx="4">
                  <c:v>0</c:v>
                </c:pt>
                <c:pt idx="5">
                  <c:v>0.90131379914020604</c:v>
                </c:pt>
                <c:pt idx="6">
                  <c:v>0.58873010715596175</c:v>
                </c:pt>
                <c:pt idx="7">
                  <c:v>0.84684813089313682</c:v>
                </c:pt>
                <c:pt idx="8">
                  <c:v>0</c:v>
                </c:pt>
                <c:pt idx="9">
                  <c:v>0.47695510821382575</c:v>
                </c:pt>
                <c:pt idx="10">
                  <c:v>0.52225255642873059</c:v>
                </c:pt>
                <c:pt idx="11">
                  <c:v>0</c:v>
                </c:pt>
                <c:pt idx="12">
                  <c:v>0.69280376053344994</c:v>
                </c:pt>
                <c:pt idx="13">
                  <c:v>0.13756608763756895</c:v>
                </c:pt>
                <c:pt idx="14">
                  <c:v>3.7007245937359046E-2</c:v>
                </c:pt>
                <c:pt idx="15">
                  <c:v>8.1148251120776879E-2</c:v>
                </c:pt>
                <c:pt idx="16">
                  <c:v>0</c:v>
                </c:pt>
                <c:pt idx="17">
                  <c:v>0</c:v>
                </c:pt>
                <c:pt idx="18">
                  <c:v>0</c:v>
                </c:pt>
                <c:pt idx="19">
                  <c:v>0</c:v>
                </c:pt>
                <c:pt idx="20">
                  <c:v>0.19252464382786086</c:v>
                </c:pt>
                <c:pt idx="21">
                  <c:v>0.25335947557110566</c:v>
                </c:pt>
                <c:pt idx="22">
                  <c:v>1</c:v>
                </c:pt>
                <c:pt idx="23">
                  <c:v>9.8663198904334323E-2</c:v>
                </c:pt>
                <c:pt idx="24">
                  <c:v>0.36403108995146499</c:v>
                </c:pt>
                <c:pt idx="25">
                  <c:v>0.17849805265548274</c:v>
                </c:pt>
                <c:pt idx="26">
                  <c:v>0.20155686481203339</c:v>
                </c:pt>
                <c:pt idx="27">
                  <c:v>5.8016651677836803E-2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排出量比較シート!$BV$21:$BV$50</c:f>
              <c:numCache>
                <c:formatCode>0%</c:formatCode>
                <c:ptCount val="30"/>
                <c:pt idx="0">
                  <c:v>0.47958449137163639</c:v>
                </c:pt>
                <c:pt idx="1">
                  <c:v>0.16727094418217867</c:v>
                </c:pt>
                <c:pt idx="2">
                  <c:v>0.15195402609815775</c:v>
                </c:pt>
                <c:pt idx="3">
                  <c:v>0.55828891705030259</c:v>
                </c:pt>
                <c:pt idx="4">
                  <c:v>0.20303178171666025</c:v>
                </c:pt>
                <c:pt idx="5">
                  <c:v>9.1514063460784695E-2</c:v>
                </c:pt>
                <c:pt idx="6">
                  <c:v>0.64126889665804987</c:v>
                </c:pt>
                <c:pt idx="7">
                  <c:v>0.31351844783789595</c:v>
                </c:pt>
                <c:pt idx="8">
                  <c:v>0.20717710788988164</c:v>
                </c:pt>
                <c:pt idx="9">
                  <c:v>8.0300266009445731E-2</c:v>
                </c:pt>
                <c:pt idx="10">
                  <c:v>0.41977947550469874</c:v>
                </c:pt>
                <c:pt idx="11">
                  <c:v>0.20587588694133838</c:v>
                </c:pt>
                <c:pt idx="12">
                  <c:v>0.56872058926400237</c:v>
                </c:pt>
                <c:pt idx="13">
                  <c:v>0.24410911612731354</c:v>
                </c:pt>
                <c:pt idx="14">
                  <c:v>0.68607869571373337</c:v>
                </c:pt>
                <c:pt idx="15">
                  <c:v>0.58172641683693294</c:v>
                </c:pt>
                <c:pt idx="16">
                  <c:v>0.18371694861280868</c:v>
                </c:pt>
                <c:pt idx="17">
                  <c:v>0.28762685477277777</c:v>
                </c:pt>
                <c:pt idx="18">
                  <c:v>0.26895338203648522</c:v>
                </c:pt>
                <c:pt idx="19">
                  <c:v>0.10579655322213861</c:v>
                </c:pt>
                <c:pt idx="20">
                  <c:v>0.24261281087115283</c:v>
                </c:pt>
                <c:pt idx="21">
                  <c:v>0.70787954888117877</c:v>
                </c:pt>
                <c:pt idx="22">
                  <c:v>0.28807844575038449</c:v>
                </c:pt>
                <c:pt idx="23">
                  <c:v>0.38962880734254757</c:v>
                </c:pt>
                <c:pt idx="24">
                  <c:v>0.59741035904854001</c:v>
                </c:pt>
                <c:pt idx="25">
                  <c:v>0.30778297138355259</c:v>
                </c:pt>
                <c:pt idx="26">
                  <c:v>0.17995001904268682</c:v>
                </c:pt>
                <c:pt idx="27">
                  <c:v>0.4628173046921894</c:v>
                </c:pt>
                <c:pt idx="28">
                  <c:v>0.56889803374122294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排出量比較シート!$BZ$21:$BZ$50</c:f>
              <c:numCache>
                <c:formatCode>0%</c:formatCode>
                <c:ptCount val="30"/>
                <c:pt idx="0">
                  <c:v>0.12926431178798917</c:v>
                </c:pt>
                <c:pt idx="1">
                  <c:v>0.17575233111169844</c:v>
                </c:pt>
                <c:pt idx="2">
                  <c:v>0.17123553618547513</c:v>
                </c:pt>
                <c:pt idx="3">
                  <c:v>0.10056502613904934</c:v>
                </c:pt>
                <c:pt idx="4">
                  <c:v>0.13524707244394776</c:v>
                </c:pt>
                <c:pt idx="5">
                  <c:v>0.2402389620541345</c:v>
                </c:pt>
                <c:pt idx="6">
                  <c:v>0.12209211018298093</c:v>
                </c:pt>
                <c:pt idx="7">
                  <c:v>0.14799137705029181</c:v>
                </c:pt>
                <c:pt idx="8">
                  <c:v>0.18694015517470786</c:v>
                </c:pt>
                <c:pt idx="9">
                  <c:v>0.17096012293610491</c:v>
                </c:pt>
                <c:pt idx="10">
                  <c:v>0.1156523185066352</c:v>
                </c:pt>
                <c:pt idx="11">
                  <c:v>0.15945654143196364</c:v>
                </c:pt>
                <c:pt idx="12">
                  <c:v>0.10275478041478134</c:v>
                </c:pt>
                <c:pt idx="13">
                  <c:v>0.14019596628677133</c:v>
                </c:pt>
                <c:pt idx="14">
                  <c:v>5.7568260008286229E-2</c:v>
                </c:pt>
                <c:pt idx="15">
                  <c:v>9.3670033255071644E-2</c:v>
                </c:pt>
                <c:pt idx="16">
                  <c:v>0.17661384345256206</c:v>
                </c:pt>
                <c:pt idx="17">
                  <c:v>0.14684694067047577</c:v>
                </c:pt>
                <c:pt idx="18">
                  <c:v>0.17088112556812421</c:v>
                </c:pt>
                <c:pt idx="19">
                  <c:v>0.16665990760113336</c:v>
                </c:pt>
                <c:pt idx="20">
                  <c:v>0.14249035334848817</c:v>
                </c:pt>
                <c:pt idx="21">
                  <c:v>6.2886757206926422E-2</c:v>
                </c:pt>
                <c:pt idx="22">
                  <c:v>0.15779007080643204</c:v>
                </c:pt>
                <c:pt idx="23">
                  <c:v>0.13632888127827611</c:v>
                </c:pt>
                <c:pt idx="24">
                  <c:v>5.8154557613691697E-2</c:v>
                </c:pt>
                <c:pt idx="25">
                  <c:v>0.16417513230180217</c:v>
                </c:pt>
                <c:pt idx="26">
                  <c:v>0.19970224306539819</c:v>
                </c:pt>
                <c:pt idx="27">
                  <c:v>0.14187013097105527</c:v>
                </c:pt>
                <c:pt idx="28">
                  <c:v>7.0031825248187393E-2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排出量比較シート!$CA$21:$CA$50</c:f>
              <c:numCache>
                <c:formatCode>0%</c:formatCode>
                <c:ptCount val="30"/>
                <c:pt idx="0">
                  <c:v>0.19766379043948989</c:v>
                </c:pt>
                <c:pt idx="1">
                  <c:v>0.24363467864537947</c:v>
                </c:pt>
                <c:pt idx="2">
                  <c:v>0.22556022123908426</c:v>
                </c:pt>
                <c:pt idx="3">
                  <c:v>0.11667278375553262</c:v>
                </c:pt>
                <c:pt idx="4">
                  <c:v>0.29294311108014581</c:v>
                </c:pt>
                <c:pt idx="5">
                  <c:v>0.2208207375252591</c:v>
                </c:pt>
                <c:pt idx="6">
                  <c:v>9.995040898102403E-2</c:v>
                </c:pt>
                <c:pt idx="7">
                  <c:v>0.16379891635026042</c:v>
                </c:pt>
                <c:pt idx="8">
                  <c:v>0.24127569247705477</c:v>
                </c:pt>
                <c:pt idx="9">
                  <c:v>0.28670252283359682</c:v>
                </c:pt>
                <c:pt idx="10">
                  <c:v>0.16641694940594073</c:v>
                </c:pt>
                <c:pt idx="11">
                  <c:v>0.30784093333994988</c:v>
                </c:pt>
                <c:pt idx="12">
                  <c:v>0.11111620612507049</c:v>
                </c:pt>
                <c:pt idx="13">
                  <c:v>0.14732142916762586</c:v>
                </c:pt>
                <c:pt idx="14">
                  <c:v>0.12239935651538832</c:v>
                </c:pt>
                <c:pt idx="15">
                  <c:v>0.10566990953126187</c:v>
                </c:pt>
                <c:pt idx="16">
                  <c:v>0.22064242380836124</c:v>
                </c:pt>
                <c:pt idx="17">
                  <c:v>0.2676091373677974</c:v>
                </c:pt>
                <c:pt idx="18">
                  <c:v>0.21346754399154583</c:v>
                </c:pt>
                <c:pt idx="19">
                  <c:v>0.14906682823973799</c:v>
                </c:pt>
                <c:pt idx="20">
                  <c:v>0.27536745249131822</c:v>
                </c:pt>
                <c:pt idx="21">
                  <c:v>9.2971787362011213E-2</c:v>
                </c:pt>
                <c:pt idx="22">
                  <c:v>0.21915580347337638</c:v>
                </c:pt>
                <c:pt idx="23">
                  <c:v>0.1298718706447802</c:v>
                </c:pt>
                <c:pt idx="24">
                  <c:v>0.1454384608906473</c:v>
                </c:pt>
                <c:pt idx="25">
                  <c:v>0.22731785356695364</c:v>
                </c:pt>
                <c:pt idx="26">
                  <c:v>0.22172312337934039</c:v>
                </c:pt>
                <c:pt idx="27">
                  <c:v>0.10928876847368386</c:v>
                </c:pt>
                <c:pt idx="28">
                  <c:v>4.6305519625061888E-2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排出量比較シート!$CB$21:$CB$50</c:f>
              <c:numCache>
                <c:formatCode>0%</c:formatCode>
                <c:ptCount val="30"/>
                <c:pt idx="0">
                  <c:v>0.18592479397302653</c:v>
                </c:pt>
                <c:pt idx="1">
                  <c:v>0.38662887354899572</c:v>
                </c:pt>
                <c:pt idx="2">
                  <c:v>0.4129650242357612</c:v>
                </c:pt>
                <c:pt idx="3">
                  <c:v>0.20898725560063552</c:v>
                </c:pt>
                <c:pt idx="4">
                  <c:v>0.35321175953535738</c:v>
                </c:pt>
                <c:pt idx="5">
                  <c:v>0.42733738733456966</c:v>
                </c:pt>
                <c:pt idx="6">
                  <c:v>0.1299228323493164</c:v>
                </c:pt>
                <c:pt idx="7">
                  <c:v>0.35831975631674323</c:v>
                </c:pt>
                <c:pt idx="8">
                  <c:v>0.34379438084429215</c:v>
                </c:pt>
                <c:pt idx="9">
                  <c:v>0.41251756933220984</c:v>
                </c:pt>
                <c:pt idx="10">
                  <c:v>0.28124314473324108</c:v>
                </c:pt>
                <c:pt idx="11">
                  <c:v>0.30909646594448326</c:v>
                </c:pt>
                <c:pt idx="12">
                  <c:v>0.20774382372613273</c:v>
                </c:pt>
                <c:pt idx="13">
                  <c:v>0.44903851930562622</c:v>
                </c:pt>
                <c:pt idx="14">
                  <c:v>0.12587670941774637</c:v>
                </c:pt>
                <c:pt idx="15">
                  <c:v>0.20420018843615773</c:v>
                </c:pt>
                <c:pt idx="16">
                  <c:v>0.39804957483385778</c:v>
                </c:pt>
                <c:pt idx="17">
                  <c:v>0.2800323300229785</c:v>
                </c:pt>
                <c:pt idx="18">
                  <c:v>0.33321950805839057</c:v>
                </c:pt>
                <c:pt idx="19">
                  <c:v>0.56369099118860222</c:v>
                </c:pt>
                <c:pt idx="20">
                  <c:v>0.30426861789257442</c:v>
                </c:pt>
                <c:pt idx="21">
                  <c:v>0.13187011765690043</c:v>
                </c:pt>
                <c:pt idx="22">
                  <c:v>0.311499515162804</c:v>
                </c:pt>
                <c:pt idx="23">
                  <c:v>0.32267300083168582</c:v>
                </c:pt>
                <c:pt idx="24">
                  <c:v>0.1847165766925534</c:v>
                </c:pt>
                <c:pt idx="25">
                  <c:v>0.30072404274769149</c:v>
                </c:pt>
                <c:pt idx="26">
                  <c:v>0.37670412864727204</c:v>
                </c:pt>
                <c:pt idx="27">
                  <c:v>0.26993117120943561</c:v>
                </c:pt>
                <c:pt idx="28">
                  <c:v>0.30995052918252819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排出量比較シート!$CH$21:$CH$50</c:f>
              <c:numCache>
                <c:formatCode>0%</c:formatCode>
                <c:ptCount val="30"/>
                <c:pt idx="0">
                  <c:v>7.5626124278577924E-3</c:v>
                </c:pt>
                <c:pt idx="1">
                  <c:v>2.6713172511747679E-2</c:v>
                </c:pt>
                <c:pt idx="2">
                  <c:v>3.8285192241521687E-2</c:v>
                </c:pt>
                <c:pt idx="3">
                  <c:v>1.5486017454479969E-2</c:v>
                </c:pt>
                <c:pt idx="4">
                  <c:v>1.5566275223888832E-2</c:v>
                </c:pt>
                <c:pt idx="5">
                  <c:v>2.0088849625252054E-2</c:v>
                </c:pt>
                <c:pt idx="6">
                  <c:v>6.7657518286287389E-3</c:v>
                </c:pt>
                <c:pt idx="7">
                  <c:v>1.6371502444808558E-2</c:v>
                </c:pt>
                <c:pt idx="8">
                  <c:v>2.0812663614063667E-2</c:v>
                </c:pt>
                <c:pt idx="9">
                  <c:v>4.9519518888642713E-2</c:v>
                </c:pt>
                <c:pt idx="10">
                  <c:v>1.6908111849484288E-2</c:v>
                </c:pt>
                <c:pt idx="11">
                  <c:v>1.7730172342264917E-2</c:v>
                </c:pt>
                <c:pt idx="12">
                  <c:v>9.6646004700131141E-3</c:v>
                </c:pt>
                <c:pt idx="13">
                  <c:v>1.9334969112663063E-2</c:v>
                </c:pt>
                <c:pt idx="14">
                  <c:v>8.076978344845713E-3</c:v>
                </c:pt>
                <c:pt idx="15">
                  <c:v>1.4733451940576044E-2</c:v>
                </c:pt>
                <c:pt idx="16">
                  <c:v>2.0977209292410197E-2</c:v>
                </c:pt>
                <c:pt idx="17">
                  <c:v>1.7884737165970572E-2</c:v>
                </c:pt>
                <c:pt idx="18">
                  <c:v>1.3478440345454151E-2</c:v>
                </c:pt>
                <c:pt idx="19">
                  <c:v>1.4785719748387738E-2</c:v>
                </c:pt>
                <c:pt idx="20">
                  <c:v>3.5260765396466255E-2</c:v>
                </c:pt>
                <c:pt idx="21">
                  <c:v>4.391788892983208E-3</c:v>
                </c:pt>
                <c:pt idx="22">
                  <c:v>2.3476164807003239E-2</c:v>
                </c:pt>
                <c:pt idx="23">
                  <c:v>2.1497439902710264E-2</c:v>
                </c:pt>
                <c:pt idx="24">
                  <c:v>1.4280045754567657E-2</c:v>
                </c:pt>
                <c:pt idx="25">
                  <c:v>0</c:v>
                </c:pt>
                <c:pt idx="26">
                  <c:v>2.1920485865302479E-2</c:v>
                </c:pt>
                <c:pt idx="27">
                  <c:v>1.6092624653635958E-2</c:v>
                </c:pt>
                <c:pt idx="28">
                  <c:v>4.8140922029996612E-3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排出量比較シート!$BW$21:$BW$50</c15:sqref>
                        </c15:formulaRef>
                      </c:ext>
                    </c:extLst>
                    <c:numCache>
                      <c:formatCode>0%</c:formatCode>
                      <c:ptCount val="30"/>
                      <c:pt idx="0">
                        <c:v>0.37575505089028693</c:v>
                      </c:pt>
                      <c:pt idx="1">
                        <c:v>0.1524991987352094</c:v>
                      </c:pt>
                      <c:pt idx="2">
                        <c:v>0.12422392095183428</c:v>
                      </c:pt>
                      <c:pt idx="3">
                        <c:v>0.47105662289981348</c:v>
                      </c:pt>
                      <c:pt idx="4">
                        <c:v>9.592483935034786E-2</c:v>
                      </c:pt>
                      <c:pt idx="5">
                        <c:v>4.7423747543515568E-2</c:v>
                      </c:pt>
                      <c:pt idx="6">
                        <c:v>0.62971978884088742</c:v>
                      </c:pt>
                      <c:pt idx="7">
                        <c:v>0.25871434795152676</c:v>
                      </c:pt>
                      <c:pt idx="8">
                        <c:v>0.14048208199259388</c:v>
                      </c:pt>
                      <c:pt idx="9">
                        <c:v>4.7839258754558037E-2</c:v>
                      </c:pt>
                      <c:pt idx="10">
                        <c:v>0.4012967357177219</c:v>
                      </c:pt>
                      <c:pt idx="11">
                        <c:v>0.14039524287635696</c:v>
                      </c:pt>
                      <c:pt idx="12">
                        <c:v>0.52403089657341728</c:v>
                      </c:pt>
                      <c:pt idx="13">
                        <c:v>0.16415985050899976</c:v>
                      </c:pt>
                      <c:pt idx="14">
                        <c:v>0.67083541429295224</c:v>
                      </c:pt>
                      <c:pt idx="15">
                        <c:v>0.52911819487066103</c:v>
                      </c:pt>
                      <c:pt idx="16">
                        <c:v>6.1447964061181505E-2</c:v>
                      </c:pt>
                      <c:pt idx="17">
                        <c:v>0.15090836400646601</c:v>
                      </c:pt>
                      <c:pt idx="18">
                        <c:v>0.12472064489908186</c:v>
                      </c:pt>
                      <c:pt idx="19">
                        <c:v>9.9307711964367728E-3</c:v>
                      </c:pt>
                      <c:pt idx="20">
                        <c:v>0.17763515453815007</c:v>
                      </c:pt>
                      <c:pt idx="21">
                        <c:v>0.55525189823735754</c:v>
                      </c:pt>
                      <c:pt idx="22">
                        <c:v>0.17265727017030666</c:v>
                      </c:pt>
                      <c:pt idx="23">
                        <c:v>0.24242543898850424</c:v>
                      </c:pt>
                      <c:pt idx="24">
                        <c:v>0.5892505178521944</c:v>
                      </c:pt>
                      <c:pt idx="25">
                        <c:v>0.21137896039045273</c:v>
                      </c:pt>
                      <c:pt idx="26">
                        <c:v>0.14844390295984747</c:v>
                      </c:pt>
                      <c:pt idx="27">
                        <c:v>0.39436655566797602</c:v>
                      </c:pt>
                      <c:pt idx="28">
                        <c:v>0.54814277828631397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1.1206818757344951E-2</c:v>
                      </c:pt>
                      <c:pt idx="1">
                        <c:v>1.3586583388119279E-2</c:v>
                      </c:pt>
                      <c:pt idx="2">
                        <c:v>1.4471315707599302E-2</c:v>
                      </c:pt>
                      <c:pt idx="3">
                        <c:v>8.6576755171626062E-3</c:v>
                      </c:pt>
                      <c:pt idx="4">
                        <c:v>2.6685028651426003E-2</c:v>
                      </c:pt>
                      <c:pt idx="5">
                        <c:v>1.0987280744076747E-2</c:v>
                      </c:pt>
                      <c:pt idx="6">
                        <c:v>4.2938209822737028E-3</c:v>
                      </c:pt>
                      <c:pt idx="7">
                        <c:v>1.3932760327281128E-2</c:v>
                      </c:pt>
                      <c:pt idx="8">
                        <c:v>1.6180882959117845E-2</c:v>
                      </c:pt>
                      <c:pt idx="9">
                        <c:v>8.933011161737555E-3</c:v>
                      </c:pt>
                      <c:pt idx="10">
                        <c:v>1.2123088532814588E-2</c:v>
                      </c:pt>
                      <c:pt idx="11">
                        <c:v>1.9178924544833817E-2</c:v>
                      </c:pt>
                      <c:pt idx="12">
                        <c:v>4.8221099909294442E-3</c:v>
                      </c:pt>
                      <c:pt idx="13">
                        <c:v>1.4758275410588665E-2</c:v>
                      </c:pt>
                      <c:pt idx="14">
                        <c:v>6.8887529620185114E-3</c:v>
                      </c:pt>
                      <c:pt idx="15">
                        <c:v>6.9536661677869049E-3</c:v>
                      </c:pt>
                      <c:pt idx="16">
                        <c:v>1.1194947102485114E-2</c:v>
                      </c:pt>
                      <c:pt idx="17">
                        <c:v>1.7211389244579812E-2</c:v>
                      </c:pt>
                      <c:pt idx="18">
                        <c:v>8.2980075619815911E-3</c:v>
                      </c:pt>
                      <c:pt idx="19">
                        <c:v>1.3457122309216625E-2</c:v>
                      </c:pt>
                      <c:pt idx="20">
                        <c:v>2.1187593643161317E-2</c:v>
                      </c:pt>
                      <c:pt idx="21">
                        <c:v>4.6467088539353879E-3</c:v>
                      </c:pt>
                      <c:pt idx="22">
                        <c:v>7.6758478775472679E-3</c:v>
                      </c:pt>
                      <c:pt idx="23">
                        <c:v>1.3009701005330915E-2</c:v>
                      </c:pt>
                      <c:pt idx="24">
                        <c:v>3.8238412096718833E-3</c:v>
                      </c:pt>
                      <c:pt idx="25">
                        <c:v>1.3608414978510125E-2</c:v>
                      </c:pt>
                      <c:pt idx="26">
                        <c:v>1.8345701730164404E-2</c:v>
                      </c:pt>
                      <c:pt idx="27">
                        <c:v>1.199923576376619E-2</c:v>
                      </c:pt>
                      <c:pt idx="28">
                        <c:v>1.048502191410957E-2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9.2622621724004525E-2</c:v>
                      </c:pt>
                      <c:pt idx="1">
                        <c:v>1.1851620588499714E-3</c:v>
                      </c:pt>
                      <c:pt idx="2">
                        <c:v>1.3258789438724172E-2</c:v>
                      </c:pt>
                      <c:pt idx="3">
                        <c:v>7.8574618633326557E-2</c:v>
                      </c:pt>
                      <c:pt idx="4">
                        <c:v>8.0421913714886398E-2</c:v>
                      </c:pt>
                      <c:pt idx="5">
                        <c:v>3.310303517319238E-2</c:v>
                      </c:pt>
                      <c:pt idx="6">
                        <c:v>7.2552868348888192E-3</c:v>
                      </c:pt>
                      <c:pt idx="7">
                        <c:v>4.0871339559088074E-2</c:v>
                      </c:pt>
                      <c:pt idx="8">
                        <c:v>5.0514142938169949E-2</c:v>
                      </c:pt>
                      <c:pt idx="9">
                        <c:v>2.3527996093150146E-2</c:v>
                      </c:pt>
                      <c:pt idx="10">
                        <c:v>6.3596512541622572E-3</c:v>
                      </c:pt>
                      <c:pt idx="11">
                        <c:v>4.6301719520147597E-2</c:v>
                      </c:pt>
                      <c:pt idx="12">
                        <c:v>3.9867582699655617E-2</c:v>
                      </c:pt>
                      <c:pt idx="13">
                        <c:v>6.5190990207725091E-2</c:v>
                      </c:pt>
                      <c:pt idx="14">
                        <c:v>8.3545284587625921E-3</c:v>
                      </c:pt>
                      <c:pt idx="15">
                        <c:v>4.5654555798484847E-2</c:v>
                      </c:pt>
                      <c:pt idx="16">
                        <c:v>0.11107403744914209</c:v>
                      </c:pt>
                      <c:pt idx="17">
                        <c:v>0.11950710152173197</c:v>
                      </c:pt>
                      <c:pt idx="18">
                        <c:v>0.13593472957542177</c:v>
                      </c:pt>
                      <c:pt idx="19">
                        <c:v>8.2408659716485214E-2</c:v>
                      </c:pt>
                      <c:pt idx="20">
                        <c:v>4.3790062689841439E-2</c:v>
                      </c:pt>
                      <c:pt idx="21">
                        <c:v>0.14798094178988588</c:v>
                      </c:pt>
                      <c:pt idx="22">
                        <c:v>0.10774532770253051</c:v>
                      </c:pt>
                      <c:pt idx="23">
                        <c:v>0.13419366734871244</c:v>
                      </c:pt>
                      <c:pt idx="24">
                        <c:v>4.3359999866736795E-3</c:v>
                      </c:pt>
                      <c:pt idx="25">
                        <c:v>8.2795596014589759E-2</c:v>
                      </c:pt>
                      <c:pt idx="26">
                        <c:v>1.3160414352674942E-2</c:v>
                      </c:pt>
                      <c:pt idx="27">
                        <c:v>5.6451513260447193E-2</c:v>
                      </c:pt>
                      <c:pt idx="28">
                        <c:v>1.0270233540799339E-2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0.1808960759489697</c:v>
                      </c:pt>
                      <c:pt idx="1">
                        <c:v>0.375120784980157</c:v>
                      </c:pt>
                      <c:pt idx="2">
                        <c:v>0.40184527881498366</c:v>
                      </c:pt>
                      <c:pt idx="3">
                        <c:v>0.20298218606985102</c:v>
                      </c:pt>
                      <c:pt idx="4">
                        <c:v>0.34440612610761739</c:v>
                      </c:pt>
                      <c:pt idx="5">
                        <c:v>0.41708449266913555</c:v>
                      </c:pt>
                      <c:pt idx="6">
                        <c:v>0.12389531000275075</c:v>
                      </c:pt>
                      <c:pt idx="7">
                        <c:v>0.34974875747383571</c:v>
                      </c:pt>
                      <c:pt idx="8">
                        <c:v>0.33425935867255763</c:v>
                      </c:pt>
                      <c:pt idx="9">
                        <c:v>0.39440406580785609</c:v>
                      </c:pt>
                      <c:pt idx="10">
                        <c:v>0.27292226552257121</c:v>
                      </c:pt>
                      <c:pt idx="11">
                        <c:v>0.29972132504187254</c:v>
                      </c:pt>
                      <c:pt idx="12">
                        <c:v>0.20330985670575677</c:v>
                      </c:pt>
                      <c:pt idx="13">
                        <c:v>0.43728301527148283</c:v>
                      </c:pt>
                      <c:pt idx="14">
                        <c:v>0.12166373949845719</c:v>
                      </c:pt>
                      <c:pt idx="15">
                        <c:v>0.19874429017263659</c:v>
                      </c:pt>
                      <c:pt idx="16">
                        <c:v>0.38843730631001444</c:v>
                      </c:pt>
                      <c:pt idx="17">
                        <c:v>0.27263810183264997</c:v>
                      </c:pt>
                      <c:pt idx="18">
                        <c:v>0.31333160252934611</c:v>
                      </c:pt>
                      <c:pt idx="19">
                        <c:v>0.35488922119824701</c:v>
                      </c:pt>
                      <c:pt idx="20">
                        <c:v>0.29504633417784043</c:v>
                      </c:pt>
                      <c:pt idx="21">
                        <c:v>0.12921149009133376</c:v>
                      </c:pt>
                      <c:pt idx="22">
                        <c:v>0.30367968693135144</c:v>
                      </c:pt>
                      <c:pt idx="23">
                        <c:v>0.31190258381072966</c:v>
                      </c:pt>
                      <c:pt idx="24">
                        <c:v>0.17950795875027623</c:v>
                      </c:pt>
                      <c:pt idx="25">
                        <c:v>0.28622247929913508</c:v>
                      </c:pt>
                      <c:pt idx="26">
                        <c:v>0.36611923579308586</c:v>
                      </c:pt>
                      <c:pt idx="27">
                        <c:v>0.26307298549615266</c:v>
                      </c:pt>
                      <c:pt idx="28">
                        <c:v>9.1196090153148224E-2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7.4388425450082396E-2</c:v>
                      </c:pt>
                      <c:pt idx="1">
                        <c:v>0.18400814740822666</c:v>
                      </c:pt>
                      <c:pt idx="2">
                        <c:v>0.20454427030827987</c:v>
                      </c:pt>
                      <c:pt idx="3">
                        <c:v>9.6051130595510945E-2</c:v>
                      </c:pt>
                      <c:pt idx="4">
                        <c:v>0.12704794219926846</c:v>
                      </c:pt>
                      <c:pt idx="5">
                        <c:v>0.1823006847997857</c:v>
                      </c:pt>
                      <c:pt idx="6">
                        <c:v>6.3315514436168618E-2</c:v>
                      </c:pt>
                      <c:pt idx="7">
                        <c:v>0.15421164034758067</c:v>
                      </c:pt>
                      <c:pt idx="8">
                        <c:v>0.14831840439289637</c:v>
                      </c:pt>
                      <c:pt idx="9">
                        <c:v>0.22039132161901984</c:v>
                      </c:pt>
                      <c:pt idx="10">
                        <c:v>0.1418229092489279</c:v>
                      </c:pt>
                      <c:pt idx="11">
                        <c:v>0.13308690606543963</c:v>
                      </c:pt>
                      <c:pt idx="12">
                        <c:v>0.10710588803492049</c:v>
                      </c:pt>
                      <c:pt idx="13">
                        <c:v>0.17155668879569813</c:v>
                      </c:pt>
                      <c:pt idx="14">
                        <c:v>6.4938398575432821E-2</c:v>
                      </c:pt>
                      <c:pt idx="15">
                        <c:v>9.5661649196935192E-2</c:v>
                      </c:pt>
                      <c:pt idx="16">
                        <c:v>0.14335699310711741</c:v>
                      </c:pt>
                      <c:pt idx="17">
                        <c:v>0.10672982995841865</c:v>
                      </c:pt>
                      <c:pt idx="18">
                        <c:v>0.14255679222880302</c:v>
                      </c:pt>
                      <c:pt idx="19">
                        <c:v>0.11256276188934752</c:v>
                      </c:pt>
                      <c:pt idx="20">
                        <c:v>0.12583679478696552</c:v>
                      </c:pt>
                      <c:pt idx="21">
                        <c:v>4.8636870573696027E-2</c:v>
                      </c:pt>
                      <c:pt idx="22">
                        <c:v>0.12392426179349528</c:v>
                      </c:pt>
                      <c:pt idx="23">
                        <c:v>0.16062169098598381</c:v>
                      </c:pt>
                      <c:pt idx="24">
                        <c:v>8.6287076211986655E-2</c:v>
                      </c:pt>
                      <c:pt idx="25">
                        <c:v>0.12942286962993368</c:v>
                      </c:pt>
                      <c:pt idx="26">
                        <c:v>0.17902167544407707</c:v>
                      </c:pt>
                      <c:pt idx="27">
                        <c:v>0.10558250217511882</c:v>
                      </c:pt>
                      <c:pt idx="28">
                        <c:v>3.737579629177698E-2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0.10650765049888732</c:v>
                      </c:pt>
                      <c:pt idx="1">
                        <c:v>0.19111263757193034</c:v>
                      </c:pt>
                      <c:pt idx="2">
                        <c:v>0.19730100850670376</c:v>
                      </c:pt>
                      <c:pt idx="3">
                        <c:v>0.10693105547434009</c:v>
                      </c:pt>
                      <c:pt idx="4">
                        <c:v>0.21735818390834891</c:v>
                      </c:pt>
                      <c:pt idx="5">
                        <c:v>0.23478380786934988</c:v>
                      </c:pt>
                      <c:pt idx="6">
                        <c:v>6.0579795566582127E-2</c:v>
                      </c:pt>
                      <c:pt idx="7">
                        <c:v>0.19553711712625504</c:v>
                      </c:pt>
                      <c:pt idx="8">
                        <c:v>0.18594095427966123</c:v>
                      </c:pt>
                      <c:pt idx="9">
                        <c:v>0.17401274418883625</c:v>
                      </c:pt>
                      <c:pt idx="10">
                        <c:v>0.1310993562736433</c:v>
                      </c:pt>
                      <c:pt idx="11">
                        <c:v>0.16663441897643291</c:v>
                      </c:pt>
                      <c:pt idx="12">
                        <c:v>9.6203968670836276E-2</c:v>
                      </c:pt>
                      <c:pt idx="13">
                        <c:v>0.2657263264757847</c:v>
                      </c:pt>
                      <c:pt idx="14">
                        <c:v>5.6725340923024364E-2</c:v>
                      </c:pt>
                      <c:pt idx="15">
                        <c:v>0.1030826409757014</c:v>
                      </c:pt>
                      <c:pt idx="16">
                        <c:v>0.24508031320289703</c:v>
                      </c:pt>
                      <c:pt idx="17">
                        <c:v>0.16590827187423129</c:v>
                      </c:pt>
                      <c:pt idx="18">
                        <c:v>0.17077481030054309</c:v>
                      </c:pt>
                      <c:pt idx="19">
                        <c:v>0.24232645930889951</c:v>
                      </c:pt>
                      <c:pt idx="20">
                        <c:v>0.16920953939087491</c:v>
                      </c:pt>
                      <c:pt idx="21">
                        <c:v>8.0574619517637752E-2</c:v>
                      </c:pt>
                      <c:pt idx="22">
                        <c:v>0.17975542513785617</c:v>
                      </c:pt>
                      <c:pt idx="23">
                        <c:v>0.15128089282474591</c:v>
                      </c:pt>
                      <c:pt idx="24">
                        <c:v>9.3220882538289571E-2</c:v>
                      </c:pt>
                      <c:pt idx="25">
                        <c:v>0.15679960966920137</c:v>
                      </c:pt>
                      <c:pt idx="26">
                        <c:v>0.18709756034900882</c:v>
                      </c:pt>
                      <c:pt idx="27">
                        <c:v>0.15749048332103388</c:v>
                      </c:pt>
                      <c:pt idx="28">
                        <c:v>5.382029386137123E-2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5.0287180240567988E-3</c:v>
                      </c:pt>
                      <c:pt idx="1">
                        <c:v>1.1508088568838764E-2</c:v>
                      </c:pt>
                      <c:pt idx="2">
                        <c:v>1.1119745420777569E-2</c:v>
                      </c:pt>
                      <c:pt idx="3">
                        <c:v>6.0050695307845153E-3</c:v>
                      </c:pt>
                      <c:pt idx="4">
                        <c:v>8.8056334277399947E-3</c:v>
                      </c:pt>
                      <c:pt idx="5">
                        <c:v>1.0252894665434151E-2</c:v>
                      </c:pt>
                      <c:pt idx="6">
                        <c:v>3.7450565735805703E-3</c:v>
                      </c:pt>
                      <c:pt idx="7">
                        <c:v>8.57099884290753E-3</c:v>
                      </c:pt>
                      <c:pt idx="8">
                        <c:v>9.5350221717345369E-3</c:v>
                      </c:pt>
                      <c:pt idx="9">
                        <c:v>1.735742351380129E-2</c:v>
                      </c:pt>
                      <c:pt idx="10">
                        <c:v>8.3208792106698702E-3</c:v>
                      </c:pt>
                      <c:pt idx="11">
                        <c:v>9.3751409026106864E-3</c:v>
                      </c:pt>
                      <c:pt idx="12">
                        <c:v>4.4339670203759635E-3</c:v>
                      </c:pt>
                      <c:pt idx="13">
                        <c:v>1.1755504034143419E-2</c:v>
                      </c:pt>
                      <c:pt idx="14">
                        <c:v>4.2129699192891808E-3</c:v>
                      </c:pt>
                      <c:pt idx="15">
                        <c:v>5.4558982635211344E-3</c:v>
                      </c:pt>
                      <c:pt idx="16">
                        <c:v>9.6122685238433161E-3</c:v>
                      </c:pt>
                      <c:pt idx="17">
                        <c:v>7.3942281903285646E-3</c:v>
                      </c:pt>
                      <c:pt idx="18">
                        <c:v>1.072937840801011E-2</c:v>
                      </c:pt>
                      <c:pt idx="19">
                        <c:v>8.8331432444909569E-3</c:v>
                      </c:pt>
                      <c:pt idx="20">
                        <c:v>9.2222837147340232E-3</c:v>
                      </c:pt>
                      <c:pt idx="21">
                        <c:v>2.6586275655666593E-3</c:v>
                      </c:pt>
                      <c:pt idx="22">
                        <c:v>7.8198282314525906E-3</c:v>
                      </c:pt>
                      <c:pt idx="23">
                        <c:v>1.0770417020956154E-2</c:v>
                      </c:pt>
                      <c:pt idx="24">
                        <c:v>5.2086179422771908E-3</c:v>
                      </c:pt>
                      <c:pt idx="25">
                        <c:v>8.5003728382687903E-3</c:v>
                      </c:pt>
                      <c:pt idx="26">
                        <c:v>1.0584892854186167E-2</c:v>
                      </c:pt>
                      <c:pt idx="27">
                        <c:v>6.8581857132829207E-3</c:v>
                      </c:pt>
                      <c:pt idx="28">
                        <c:v>2.2550668730475605E-3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2.2824657729850813E-3</c:v>
                      </c:pt>
                      <c:pt idx="7">
                        <c:v>0</c:v>
                      </c:pt>
                      <c:pt idx="8">
                        <c:v>0</c:v>
                      </c:pt>
                      <c:pt idx="9">
                        <c:v>7.5608001055238461E-4</c:v>
                      </c:pt>
                      <c:pt idx="10">
                        <c:v>0</c:v>
                      </c:pt>
                      <c:pt idx="11">
                        <c:v>0</c:v>
                      </c:pt>
                      <c:pt idx="12">
                        <c:v>0</c:v>
                      </c:pt>
                      <c:pt idx="13">
                        <c:v>0</c:v>
                      </c:pt>
                      <c:pt idx="14">
                        <c:v>0</c:v>
                      </c:pt>
                      <c:pt idx="15">
                        <c:v>0</c:v>
                      </c:pt>
                      <c:pt idx="16">
                        <c:v>0</c:v>
                      </c:pt>
                      <c:pt idx="17">
                        <c:v>0</c:v>
                      </c:pt>
                      <c:pt idx="18">
                        <c:v>9.1585271210343731E-3</c:v>
                      </c:pt>
                      <c:pt idx="19">
                        <c:v>0.19996862674586427</c:v>
                      </c:pt>
                      <c:pt idx="20">
                        <c:v>0</c:v>
                      </c:pt>
                      <c:pt idx="21">
                        <c:v>0</c:v>
                      </c:pt>
                      <c:pt idx="22">
                        <c:v>0</c:v>
                      </c:pt>
                      <c:pt idx="23">
                        <c:v>0</c:v>
                      </c:pt>
                      <c:pt idx="24">
                        <c:v>0</c:v>
                      </c:pt>
                      <c:pt idx="25">
                        <c:v>6.0011906102876121E-3</c:v>
                      </c:pt>
                      <c:pt idx="26">
                        <c:v>0</c:v>
                      </c:pt>
                      <c:pt idx="27">
                        <c:v>0</c:v>
                      </c:pt>
                      <c:pt idx="28">
                        <c:v>0.21649937215633241</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排出量比較シート!$BE$21:$BE$50</c:f>
              <c:numCache>
                <c:formatCode>#,##0_);[Red]\(#,##0\)</c:formatCode>
                <c:ptCount val="30"/>
                <c:pt idx="0">
                  <c:v>85.40701433450684</c:v>
                </c:pt>
                <c:pt idx="1">
                  <c:v>12.896253387252463</c:v>
                </c:pt>
                <c:pt idx="2">
                  <c:v>11.630609669523343</c:v>
                </c:pt>
                <c:pt idx="3">
                  <c:v>82.411328142778231</c:v>
                </c:pt>
                <c:pt idx="4">
                  <c:v>20.668722463530916</c:v>
                </c:pt>
                <c:pt idx="5">
                  <c:v>7.9328642331013119</c:v>
                </c:pt>
                <c:pt idx="6">
                  <c:v>147.85552656803432</c:v>
                </c:pt>
                <c:pt idx="7">
                  <c:v>32.646939860210608</c:v>
                </c:pt>
                <c:pt idx="8">
                  <c:v>19.176701238255447</c:v>
                </c:pt>
                <c:pt idx="9">
                  <c:v>4.0611788544502083</c:v>
                </c:pt>
                <c:pt idx="10">
                  <c:v>43.073029941347528</c:v>
                </c:pt>
                <c:pt idx="11">
                  <c:v>18.852985506089318</c:v>
                </c:pt>
                <c:pt idx="12">
                  <c:v>110.42520892365492</c:v>
                </c:pt>
                <c:pt idx="13">
                  <c:v>17.962275750038678</c:v>
                </c:pt>
                <c:pt idx="14">
                  <c:v>140.16174045428468</c:v>
                </c:pt>
                <c:pt idx="15">
                  <c:v>93.088882331635403</c:v>
                </c:pt>
                <c:pt idx="16">
                  <c:v>16.395369498611984</c:v>
                </c:pt>
                <c:pt idx="17">
                  <c:v>33.865720011489969</c:v>
                </c:pt>
                <c:pt idx="18">
                  <c:v>22.188023068567411</c:v>
                </c:pt>
                <c:pt idx="19">
                  <c:v>10.297421955533899</c:v>
                </c:pt>
                <c:pt idx="20">
                  <c:v>22.745140117829948</c:v>
                </c:pt>
                <c:pt idx="21">
                  <c:v>226.31875074239116</c:v>
                </c:pt>
                <c:pt idx="22">
                  <c:v>30.814523653447992</c:v>
                </c:pt>
                <c:pt idx="23">
                  <c:v>30.588912923108328</c:v>
                </c:pt>
                <c:pt idx="24">
                  <c:v>96.480770377834205</c:v>
                </c:pt>
                <c:pt idx="25">
                  <c:v>31.339277469860818</c:v>
                </c:pt>
                <c:pt idx="26">
                  <c:v>14.368153635951487</c:v>
                </c:pt>
                <c:pt idx="27">
                  <c:v>57.897170947615827</c:v>
                </c:pt>
                <c:pt idx="28">
                  <c:v>207.90878959791939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排出量比較シート!$BI$21:$BI$50</c:f>
              <c:numCache>
                <c:formatCode>#,##0_);[Red]\(#,##0\)</c:formatCode>
                <c:ptCount val="30"/>
                <c:pt idx="0">
                  <c:v>23.020091617728831</c:v>
                </c:pt>
                <c:pt idx="1">
                  <c:v>13.550151262063835</c:v>
                </c:pt>
                <c:pt idx="2">
                  <c:v>13.106422607310874</c:v>
                </c:pt>
                <c:pt idx="3">
                  <c:v>14.844818006812648</c:v>
                </c:pt>
                <c:pt idx="4">
                  <c:v>13.768209985223384</c:v>
                </c:pt>
                <c:pt idx="5">
                  <c:v>20.825029480777964</c:v>
                </c:pt>
                <c:pt idx="6">
                  <c:v>28.15042696594897</c:v>
                </c:pt>
                <c:pt idx="7">
                  <c:v>15.410466655820931</c:v>
                </c:pt>
                <c:pt idx="8">
                  <c:v>17.303530982409129</c:v>
                </c:pt>
                <c:pt idx="9">
                  <c:v>8.64629310369466</c:v>
                </c:pt>
                <c:pt idx="10">
                  <c:v>11.866935065925583</c:v>
                </c:pt>
                <c:pt idx="11">
                  <c:v>14.602156226894737</c:v>
                </c:pt>
                <c:pt idx="12">
                  <c:v>19.951305279611255</c:v>
                </c:pt>
                <c:pt idx="13">
                  <c:v>10.316036719303598</c:v>
                </c:pt>
                <c:pt idx="14">
                  <c:v>11.760848380945689</c:v>
                </c:pt>
                <c:pt idx="15">
                  <c:v>14.98924314129264</c:v>
                </c:pt>
                <c:pt idx="16">
                  <c:v>15.761470260849325</c:v>
                </c:pt>
                <c:pt idx="17">
                  <c:v>17.290031493126367</c:v>
                </c:pt>
                <c:pt idx="18">
                  <c:v>14.097291981901762</c:v>
                </c:pt>
                <c:pt idx="19">
                  <c:v>16.221392279536403</c:v>
                </c:pt>
                <c:pt idx="20">
                  <c:v>13.358581687063833</c:v>
                </c:pt>
                <c:pt idx="21">
                  <c:v>20.105754364293187</c:v>
                </c:pt>
                <c:pt idx="22">
                  <c:v>16.878131428677165</c:v>
                </c:pt>
                <c:pt idx="23">
                  <c:v>10.702884899010337</c:v>
                </c:pt>
                <c:pt idx="24">
                  <c:v>9.3918634562800367</c:v>
                </c:pt>
                <c:pt idx="25">
                  <c:v>16.716746874360165</c:v>
                </c:pt>
                <c:pt idx="26">
                  <c:v>15.945274832825195</c:v>
                </c:pt>
                <c:pt idx="27">
                  <c:v>17.747562897750164</c:v>
                </c:pt>
                <c:pt idx="28">
                  <c:v>25.59374643102867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排出量比較シート!$BJ$21:$BJ$50</c:f>
              <c:numCache>
                <c:formatCode>#,##0_);[Red]\(#,##0\)</c:formatCode>
                <c:ptCount val="30"/>
                <c:pt idx="0">
                  <c:v>35.201042750976868</c:v>
                </c:pt>
                <c:pt idx="1">
                  <c:v>18.783743734420742</c:v>
                </c:pt>
                <c:pt idx="2">
                  <c:v>17.26445134470131</c:v>
                </c:pt>
                <c:pt idx="3">
                  <c:v>17.222550499855732</c:v>
                </c:pt>
                <c:pt idx="4">
                  <c:v>29.821734357670781</c:v>
                </c:pt>
                <c:pt idx="5">
                  <c:v>19.141767553484616</c:v>
                </c:pt>
                <c:pt idx="6">
                  <c:v>23.045278552563314</c:v>
                </c:pt>
                <c:pt idx="7">
                  <c:v>17.056519028250456</c:v>
                </c:pt>
                <c:pt idx="8">
                  <c:v>22.332930108981646</c:v>
                </c:pt>
                <c:pt idx="9">
                  <c:v>14.499954746256616</c:v>
                </c:pt>
                <c:pt idx="10">
                  <c:v>17.075828292680704</c:v>
                </c:pt>
                <c:pt idx="11">
                  <c:v>28.190385676846056</c:v>
                </c:pt>
                <c:pt idx="12">
                  <c:v>21.574795264655027</c:v>
                </c:pt>
                <c:pt idx="13">
                  <c:v>10.840349498535579</c:v>
                </c:pt>
                <c:pt idx="14">
                  <c:v>25.005450463425472</c:v>
                </c:pt>
                <c:pt idx="15">
                  <c:v>16.909484406494773</c:v>
                </c:pt>
                <c:pt idx="16">
                  <c:v>19.69069317078355</c:v>
                </c:pt>
                <c:pt idx="17">
                  <c:v>31.508796790806215</c:v>
                </c:pt>
                <c:pt idx="18">
                  <c:v>17.610571596501888</c:v>
                </c:pt>
                <c:pt idx="19">
                  <c:v>14.50901738485436</c:v>
                </c:pt>
                <c:pt idx="20">
                  <c:v>25.81591329952985</c:v>
                </c:pt>
                <c:pt idx="21">
                  <c:v>29.724349012927188</c:v>
                </c:pt>
                <c:pt idx="22">
                  <c:v>23.442162333006628</c:v>
                </c:pt>
                <c:pt idx="23">
                  <c:v>10.195958993406176</c:v>
                </c:pt>
                <c:pt idx="24">
                  <c:v>23.488067350630008</c:v>
                </c:pt>
                <c:pt idx="25">
                  <c:v>23.146106019979257</c:v>
                </c:pt>
                <c:pt idx="26">
                  <c:v>17.703537450594446</c:v>
                </c:pt>
                <c:pt idx="27">
                  <c:v>13.671724127047462</c:v>
                </c:pt>
                <c:pt idx="28">
                  <c:v>16.922759380336586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排出量比較シート!$BK$21:$BK$50</c:f>
              <c:numCache>
                <c:formatCode>#,##0_);[Red]\(#,##0\)</c:formatCode>
                <c:ptCount val="30"/>
                <c:pt idx="0">
                  <c:v>33.110498420369979</c:v>
                </c:pt>
                <c:pt idx="1">
                  <c:v>29.808308576804606</c:v>
                </c:pt>
                <c:pt idx="2">
                  <c:v>31.608474795848903</c:v>
                </c:pt>
                <c:pt idx="3">
                  <c:v>30.849470181065467</c:v>
                </c:pt>
                <c:pt idx="4">
                  <c:v>35.957108620953733</c:v>
                </c:pt>
                <c:pt idx="5">
                  <c:v>37.04359032102257</c:v>
                </c:pt>
                <c:pt idx="6">
                  <c:v>29.955934071229493</c:v>
                </c:pt>
                <c:pt idx="7">
                  <c:v>37.312137821141825</c:v>
                </c:pt>
                <c:pt idx="8">
                  <c:v>31.822251965918049</c:v>
                </c:pt>
                <c:pt idx="9">
                  <c:v>20.863039600193872</c:v>
                </c:pt>
                <c:pt idx="10">
                  <c:v>28.857995925906177</c:v>
                </c:pt>
                <c:pt idx="11">
                  <c:v>28.305360472327735</c:v>
                </c:pt>
                <c:pt idx="12">
                  <c:v>40.336424547675797</c:v>
                </c:pt>
                <c:pt idx="13">
                  <c:v>33.041591539539567</c:v>
                </c:pt>
                <c:pt idx="14">
                  <c:v>25.715852692809992</c:v>
                </c:pt>
                <c:pt idx="15">
                  <c:v>32.676472587903326</c:v>
                </c:pt>
                <c:pt idx="16">
                  <c:v>35.522960224647981</c:v>
                </c:pt>
                <c:pt idx="17">
                  <c:v>32.971526564218806</c:v>
                </c:pt>
                <c:pt idx="18">
                  <c:v>27.489827700672979</c:v>
                </c:pt>
                <c:pt idx="19">
                  <c:v>54.86534118568558</c:v>
                </c:pt>
                <c:pt idx="20">
                  <c:v>28.525420082208626</c:v>
                </c:pt>
                <c:pt idx="21">
                  <c:v>42.160675973097547</c:v>
                </c:pt>
                <c:pt idx="22">
                  <c:v>33.319775636178413</c:v>
                </c:pt>
                <c:pt idx="23">
                  <c:v>25.332357718614375</c:v>
                </c:pt>
                <c:pt idx="24">
                  <c:v>29.83141713383954</c:v>
                </c:pt>
                <c:pt idx="25">
                  <c:v>30.620518656906491</c:v>
                </c:pt>
                <c:pt idx="26">
                  <c:v>30.078034025755247</c:v>
                </c:pt>
                <c:pt idx="27">
                  <c:v>33.767646553313057</c:v>
                </c:pt>
                <c:pt idx="28">
                  <c:v>113.27414674610526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排出量比較シート!$BQ$21:$BQ$50</c:f>
              <c:numCache>
                <c:formatCode>#,##0_);[Red]\(#,##0\)</c:formatCode>
                <c:ptCount val="30"/>
                <c:pt idx="0">
                  <c:v>1.3467911486984541</c:v>
                </c:pt>
                <c:pt idx="1">
                  <c:v>2.05953187610206</c:v>
                </c:pt>
                <c:pt idx="2">
                  <c:v>2.9303608368768361</c:v>
                </c:pt>
                <c:pt idx="3">
                  <c:v>2.2859548651060728</c:v>
                </c:pt>
                <c:pt idx="4">
                  <c:v>1.5846534945080231</c:v>
                </c:pt>
                <c:pt idx="5">
                  <c:v>1.741394826649808</c:v>
                </c:pt>
                <c:pt idx="6">
                  <c:v>1.5599599551200001</c:v>
                </c:pt>
                <c:pt idx="7">
                  <c:v>1.704778329386561</c:v>
                </c:pt>
                <c:pt idx="8">
                  <c:v>1.926459135202077</c:v>
                </c:pt>
                <c:pt idx="9">
                  <c:v>2.50444529</c:v>
                </c:pt>
                <c:pt idx="10">
                  <c:v>1.7349195242784989</c:v>
                </c:pt>
                <c:pt idx="11">
                  <c:v>1.623632020025886</c:v>
                </c:pt>
                <c:pt idx="12">
                  <c:v>1.876519940039389</c:v>
                </c:pt>
                <c:pt idx="13">
                  <c:v>1.4227246091006389</c:v>
                </c:pt>
                <c:pt idx="14">
                  <c:v>1.650077971372405</c:v>
                </c:pt>
                <c:pt idx="15">
                  <c:v>2.3576728412860568</c:v>
                </c:pt>
                <c:pt idx="16">
                  <c:v>1.8720597092194651</c:v>
                </c:pt>
                <c:pt idx="17">
                  <c:v>2.1057821663430158</c:v>
                </c:pt>
                <c:pt idx="18">
                  <c:v>1.111939708840237</c:v>
                </c:pt>
                <c:pt idx="19">
                  <c:v>1.4391281240111209</c:v>
                </c:pt>
                <c:pt idx="20">
                  <c:v>3.30572423906538</c:v>
                </c:pt>
                <c:pt idx="21">
                  <c:v>1.404114834727493</c:v>
                </c:pt>
                <c:pt idx="22">
                  <c:v>2.511145302291951</c:v>
                </c:pt>
                <c:pt idx="23">
                  <c:v>1.687717398871986</c:v>
                </c:pt>
                <c:pt idx="24">
                  <c:v>2.3062034237666529</c:v>
                </c:pt>
                <c:pt idx="25">
                  <c:v>0</c:v>
                </c:pt>
                <c:pt idx="26">
                  <c:v>1.7502465982660249</c:v>
                </c:pt>
                <c:pt idx="27">
                  <c:v>2.0131430504463199</c:v>
                </c:pt>
                <c:pt idx="28">
                  <c:v>1.759352333064524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排出量比較シート!$BR$21:$BR$50</c:f>
              <c:numCache>
                <c:formatCode>#,##0_);[Red]\(#,##0\)</c:formatCode>
                <c:ptCount val="30"/>
                <c:pt idx="0">
                  <c:v>178.08543827228101</c:v>
                </c:pt>
                <c:pt idx="1">
                  <c:v>77.097988836643708</c:v>
                </c:pt>
                <c:pt idx="2">
                  <c:v>76.540319254261263</c:v>
                </c:pt>
                <c:pt idx="3">
                  <c:v>147.61412169561814</c:v>
                </c:pt>
                <c:pt idx="4">
                  <c:v>101.80042892188683</c:v>
                </c:pt>
                <c:pt idx="5">
                  <c:v>86.684646415036269</c:v>
                </c:pt>
                <c:pt idx="6">
                  <c:v>230.56712611289612</c:v>
                </c:pt>
                <c:pt idx="7">
                  <c:v>104.13084169481039</c:v>
                </c:pt>
                <c:pt idx="8">
                  <c:v>92.56187343076634</c:v>
                </c:pt>
                <c:pt idx="9">
                  <c:v>50.574911594595356</c:v>
                </c:pt>
                <c:pt idx="10">
                  <c:v>102.60870875013849</c:v>
                </c:pt>
                <c:pt idx="11">
                  <c:v>91.574519902183724</c:v>
                </c:pt>
                <c:pt idx="12">
                  <c:v>194.16425395563638</c:v>
                </c:pt>
                <c:pt idx="13">
                  <c:v>73.582978116518063</c:v>
                </c:pt>
                <c:pt idx="14">
                  <c:v>204.29396996283825</c:v>
                </c:pt>
                <c:pt idx="15">
                  <c:v>160.02175530861217</c:v>
                </c:pt>
                <c:pt idx="16">
                  <c:v>89.242552864112312</c:v>
                </c:pt>
                <c:pt idx="17">
                  <c:v>117.74185702598437</c:v>
                </c:pt>
                <c:pt idx="18">
                  <c:v>82.497654056484279</c:v>
                </c:pt>
                <c:pt idx="19">
                  <c:v>97.332300929621368</c:v>
                </c:pt>
                <c:pt idx="20">
                  <c:v>93.750779425697644</c:v>
                </c:pt>
                <c:pt idx="21">
                  <c:v>319.71364492743658</c:v>
                </c:pt>
                <c:pt idx="22">
                  <c:v>106.96573835360213</c:v>
                </c:pt>
                <c:pt idx="23">
                  <c:v>78.507831933011204</c:v>
                </c:pt>
                <c:pt idx="24">
                  <c:v>161.49832174235044</c:v>
                </c:pt>
                <c:pt idx="25">
                  <c:v>101.82264902110674</c:v>
                </c:pt>
                <c:pt idx="26">
                  <c:v>79.845246543392406</c:v>
                </c:pt>
                <c:pt idx="27">
                  <c:v>125.09724757617282</c:v>
                </c:pt>
                <c:pt idx="28">
                  <c:v>365.45879448845443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排出量比較シート!$BF$21:$BF$68</c15:sqref>
                        </c15:formulaRef>
                      </c:ext>
                    </c:extLst>
                    <c:numCache>
                      <c:formatCode>#,##0_);[Red]\(#,##0\)</c:formatCode>
                      <c:ptCount val="48"/>
                      <c:pt idx="0">
                        <c:v>66.916502920820008</c:v>
                      </c:pt>
                      <c:pt idx="1">
                        <c:v>11.757381521684284</c:v>
                      </c:pt>
                      <c:pt idx="2">
                        <c:v>9.5081385686695103</c:v>
                      </c:pt>
                      <c:pt idx="3">
                        <c:v>69.534609658259967</c:v>
                      </c:pt>
                      <c:pt idx="4">
                        <c:v>9.7651897901285007</c:v>
                      </c:pt>
                      <c:pt idx="5">
                        <c:v>4.1109107874855919</c:v>
                      </c:pt>
                      <c:pt idx="6">
                        <c:v>145.19268196946319</c:v>
                      </c:pt>
                      <c:pt idx="7">
                        <c:v>26.940142810716523</c:v>
                      </c:pt>
                      <c:pt idx="8">
                        <c:v>13.003284692689013</c:v>
                      </c:pt>
                      <c:pt idx="9">
                        <c:v>2.4194662822627446</c:v>
                      </c:pt>
                      <c:pt idx="10">
                        <c:v>41.176539877641027</c:v>
                      </c:pt>
                      <c:pt idx="11">
                        <c:v>12.856626962952868</c:v>
                      </c:pt>
                      <c:pt idx="12">
                        <c:v>101.74806808288082</c:v>
                      </c:pt>
                      <c:pt idx="13">
                        <c:v>12.079370687614606</c:v>
                      </c:pt>
                      <c:pt idx="14">
                        <c:v>137.04762997757254</c:v>
                      </c:pt>
                      <c:pt idx="15">
                        <c:v>84.670422308927499</c:v>
                      </c:pt>
                      <c:pt idx="16">
                        <c:v>5.4837731811220642</c:v>
                      </c:pt>
                      <c:pt idx="17">
                        <c:v>17.768231018874527</c:v>
                      </c:pt>
                      <c:pt idx="18">
                        <c:v>10.289160616586075</c:v>
                      </c:pt>
                      <c:pt idx="19">
                        <c:v>0.96658481055480006</c:v>
                      </c:pt>
                      <c:pt idx="20">
                        <c:v>16.653434191355821</c:v>
                      </c:pt>
                      <c:pt idx="21">
                        <c:v>177.52160823834367</c:v>
                      </c:pt>
                      <c:pt idx="22">
                        <c:v>18.468412385884218</c:v>
                      </c:pt>
                      <c:pt idx="23">
                        <c:v>19.032295620395953</c:v>
                      </c:pt>
                      <c:pt idx="24">
                        <c:v>95.162969718940303</c:v>
                      </c:pt>
                      <c:pt idx="25">
                        <c:v>21.523165694283492</c:v>
                      </c:pt>
                      <c:pt idx="26">
                        <c:v>11.852540029692438</c:v>
                      </c:pt>
                      <c:pt idx="27">
                        <c:v>49.334170650159336</c:v>
                      </c:pt>
                      <c:pt idx="28">
                        <c:v>200.32359896006847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1.9957712300397952</c:v>
                      </c:pt>
                      <c:pt idx="1">
                        <c:v>1.047498254385349</c:v>
                      </c:pt>
                      <c:pt idx="2">
                        <c:v>1.1076391242888564</c:v>
                      </c:pt>
                      <c:pt idx="3">
                        <c:v>1.2779951673916148</c:v>
                      </c:pt>
                      <c:pt idx="4">
                        <c:v>2.7165473625080065</c:v>
                      </c:pt>
                      <c:pt idx="5">
                        <c:v>0.95242854636302943</c:v>
                      </c:pt>
                      <c:pt idx="6">
                        <c:v>0.9900139639261003</c:v>
                      </c:pt>
                      <c:pt idx="7">
                        <c:v>1.4508300600118458</c:v>
                      </c:pt>
                      <c:pt idx="8">
                        <c:v>1.4977328404599097</c:v>
                      </c:pt>
                      <c:pt idx="9">
                        <c:v>0.45178624977841042</c:v>
                      </c:pt>
                      <c:pt idx="10">
                        <c:v>1.2439344604157159</c:v>
                      </c:pt>
                      <c:pt idx="11">
                        <c:v>1.7563008074333641</c:v>
                      </c:pt>
                      <c:pt idx="12">
                        <c:v>0.93628138888083601</c:v>
                      </c:pt>
                      <c:pt idx="13">
                        <c:v>1.0859578565748924</c:v>
                      </c:pt>
                      <c:pt idx="14">
                        <c:v>1.4073306907040228</c:v>
                      </c:pt>
                      <c:pt idx="15">
                        <c:v>1.112737865999371</c:v>
                      </c:pt>
                      <c:pt idx="16">
                        <c:v>0.99906565860446883</c:v>
                      </c:pt>
                      <c:pt idx="17">
                        <c:v>2.0265009316538816</c:v>
                      </c:pt>
                      <c:pt idx="18">
                        <c:v>0.68456615720644787</c:v>
                      </c:pt>
                      <c:pt idx="19">
                        <c:v>1.3098126782473938</c:v>
                      </c:pt>
                      <c:pt idx="20">
                        <c:v>1.9863534182013303</c:v>
                      </c:pt>
                      <c:pt idx="21">
                        <c:v>1.4856162246082745</c:v>
                      </c:pt>
                      <c:pt idx="22">
                        <c:v>0.82105273571177328</c:v>
                      </c:pt>
                      <c:pt idx="23">
                        <c:v>1.0213634200252464</c:v>
                      </c:pt>
                      <c:pt idx="24">
                        <c:v>0.61754393797124829</c:v>
                      </c:pt>
                      <c:pt idx="25">
                        <c:v>1.3856448620904083</c:v>
                      </c:pt>
                      <c:pt idx="26">
                        <c:v>1.4648170776565175</c:v>
                      </c:pt>
                      <c:pt idx="27">
                        <c:v>1.5010713670647262</c:v>
                      </c:pt>
                      <c:pt idx="28">
                        <c:v>3.8318434689155105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16.494740183647043</c:v>
                      </c:pt>
                      <c:pt idx="1">
                        <c:v>9.1373611182828773E-2</c:v>
                      </c:pt>
                      <c:pt idx="2">
                        <c:v>1.0148319765649756</c:v>
                      </c:pt>
                      <c:pt idx="3">
                        <c:v>11.59872331712665</c:v>
                      </c:pt>
                      <c:pt idx="4">
                        <c:v>8.1869853108944088</c:v>
                      </c:pt>
                      <c:pt idx="5">
                        <c:v>2.8695248992526903</c:v>
                      </c:pt>
                      <c:pt idx="6">
                        <c:v>1.6728306346450452</c:v>
                      </c:pt>
                      <c:pt idx="7">
                        <c:v>4.2559669894822418</c:v>
                      </c:pt>
                      <c:pt idx="8">
                        <c:v>4.6756837051065263</c:v>
                      </c:pt>
                      <c:pt idx="9">
                        <c:v>1.1899263224090535</c:v>
                      </c:pt>
                      <c:pt idx="10">
                        <c:v>0.65255560329078799</c:v>
                      </c:pt>
                      <c:pt idx="11">
                        <c:v>4.2400577357030844</c:v>
                      </c:pt>
                      <c:pt idx="12">
                        <c:v>7.7408594518932681</c:v>
                      </c:pt>
                      <c:pt idx="13">
                        <c:v>4.7969472058491789</c:v>
                      </c:pt>
                      <c:pt idx="14">
                        <c:v>1.7067797860081224</c:v>
                      </c:pt>
                      <c:pt idx="15">
                        <c:v>7.3057221567085229</c:v>
                      </c:pt>
                      <c:pt idx="16">
                        <c:v>9.9125306588854531</c:v>
                      </c:pt>
                      <c:pt idx="17">
                        <c:v>14.070988060961565</c:v>
                      </c:pt>
                      <c:pt idx="18">
                        <c:v>11.214296294774888</c:v>
                      </c:pt>
                      <c:pt idx="19">
                        <c:v>8.0210244667317045</c:v>
                      </c:pt>
                      <c:pt idx="20">
                        <c:v>4.1053525082727971</c:v>
                      </c:pt>
                      <c:pt idx="21">
                        <c:v>47.311526279439235</c:v>
                      </c:pt>
                      <c:pt idx="22">
                        <c:v>11.525058531851998</c:v>
                      </c:pt>
                      <c:pt idx="23">
                        <c:v>10.53525388268713</c:v>
                      </c:pt>
                      <c:pt idx="24">
                        <c:v>0.70025672092265312</c:v>
                      </c:pt>
                      <c:pt idx="25">
                        <c:v>8.4304669134869172</c:v>
                      </c:pt>
                      <c:pt idx="26">
                        <c:v>1.0507965286025307</c:v>
                      </c:pt>
                      <c:pt idx="27">
                        <c:v>7.0619289303917654</c:v>
                      </c:pt>
                      <c:pt idx="28">
                        <c:v>3.7533471689354174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32.214956967108101</c:v>
                      </c:pt>
                      <c:pt idx="1">
                        <c:v>28.921058092793167</c:v>
                      </c:pt>
                      <c:pt idx="2">
                        <c:v>30.757365931316478</c:v>
                      </c:pt>
                      <c:pt idx="3">
                        <c:v>29.963037116557594</c:v>
                      </c:pt>
                      <c:pt idx="4">
                        <c:v>35.060691361080899</c:v>
                      </c:pt>
                      <c:pt idx="5">
                        <c:v>36.154821772218803</c:v>
                      </c:pt>
                      <c:pt idx="6">
                        <c:v>28.566185566200591</c:v>
                      </c:pt>
                      <c:pt idx="7">
                        <c:v>36.419632497464619</c:v>
                      </c:pt>
                      <c:pt idx="8">
                        <c:v>30.939672450498406</c:v>
                      </c:pt>
                      <c:pt idx="9">
                        <c:v>19.946950760781291</c:v>
                      </c:pt>
                      <c:pt idx="10">
                        <c:v>28.004201254433472</c:v>
                      </c:pt>
                      <c:pt idx="11">
                        <c:v>27.446836445155835</c:v>
                      </c:pt>
                      <c:pt idx="12">
                        <c:v>39.475506649100602</c:v>
                      </c:pt>
                      <c:pt idx="13">
                        <c:v>32.176586543446554</c:v>
                      </c:pt>
                      <c:pt idx="14">
                        <c:v>24.855168342664388</c:v>
                      </c:pt>
                      <c:pt idx="15">
                        <c:v>31.803410170989466</c:v>
                      </c:pt>
                      <c:pt idx="16">
                        <c:v>34.665136842764852</c:v>
                      </c:pt>
                      <c:pt idx="17">
                        <c:v>32.100916405815639</c:v>
                      </c:pt>
                      <c:pt idx="18">
                        <c:v>25.849122150429828</c:v>
                      </c:pt>
                      <c:pt idx="19">
                        <c:v>34.54218447434674</c:v>
                      </c:pt>
                      <c:pt idx="20">
                        <c:v>27.660823795867394</c:v>
                      </c:pt>
                      <c:pt idx="21">
                        <c:v>41.310676463605674</c:v>
                      </c:pt>
                      <c:pt idx="22">
                        <c:v>32.483321935602746</c:v>
                      </c:pt>
                      <c:pt idx="23">
                        <c:v>24.486795629284707</c:v>
                      </c:pt>
                      <c:pt idx="24">
                        <c:v>28.990234077564679</c:v>
                      </c:pt>
                      <c:pt idx="25">
                        <c:v>29.143931051626819</c:v>
                      </c:pt>
                      <c:pt idx="26">
                        <c:v>29.23288064617736</c:v>
                      </c:pt>
                      <c:pt idx="27">
                        <c:v>32.909706397215132</c:v>
                      </c:pt>
                      <c:pt idx="28">
                        <c:v>33.328413169429957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9.1118636708614709</c:v>
                </c:pt>
                <c:pt idx="2">
                  <c:v>0.97939426302568555</c:v>
                </c:pt>
                <c:pt idx="3">
                  <c:v>0.98086311620135369</c:v>
                </c:pt>
                <c:pt idx="4">
                  <c:v>12.601156923826805</c:v>
                </c:pt>
                <c:pt idx="5">
                  <c:v>18.94492038962504</c:v>
                </c:pt>
                <c:pt idx="7">
                  <c:v>31.556696764266462</c:v>
                </c:pt>
                <c:pt idx="8">
                  <c:v>0.86008839902850109</c:v>
                </c:pt>
                <c:pt idx="9">
                  <c:v>0</c:v>
                </c:pt>
                <c:pt idx="10">
                  <c:v>2.8224718627152359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11.07212105008851</c:v>
                </c:pt>
                <c:pt idx="4">
                  <c:v>12.601156923826805</c:v>
                </c:pt>
                <c:pt idx="5">
                  <c:v>18.94492038962504</c:v>
                </c:pt>
                <c:pt idx="6">
                  <c:v>32.416785163294961</c:v>
                </c:pt>
                <c:pt idx="10">
                  <c:v>2.8224718627152359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再エネ比較シート!$BL$72:$BL$161</c:f>
              <c:numCache>
                <c:formatCode>#,##0_);[Red]\(#,##0\)</c:formatCode>
                <c:ptCount val="90"/>
                <c:pt idx="0">
                  <c:v>0</c:v>
                </c:pt>
                <c:pt idx="1">
                  <c:v>0</c:v>
                </c:pt>
                <c:pt idx="2">
                  <c:v>0</c:v>
                </c:pt>
                <c:pt idx="3">
                  <c:v>0</c:v>
                </c:pt>
                <c:pt idx="4">
                  <c:v>0</c:v>
                </c:pt>
                <c:pt idx="5">
                  <c:v>-224661.57422255853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再エネ比較シート!$BM$72:$BM$161</c:f>
              <c:numCache>
                <c:formatCode>#,##0_);[Red]\(#,##0\)</c:formatCode>
                <c:ptCount val="90"/>
                <c:pt idx="0">
                  <c:v>1510228.5371609763</c:v>
                </c:pt>
                <c:pt idx="1">
                  <c:v>1546018.0938332258</c:v>
                </c:pt>
                <c:pt idx="2">
                  <c:v>436387.89384399331</c:v>
                </c:pt>
                <c:pt idx="3">
                  <c:v>47977.517321726737</c:v>
                </c:pt>
                <c:pt idx="4">
                  <c:v>251129.2996010374</c:v>
                </c:pt>
                <c:pt idx="5">
                  <c:v>0</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再エネ比較シート!$BK$72:$BK$161</c:f>
              <c:numCache>
                <c:formatCode>#,##0_);[Red]\(#,##0\)</c:formatCode>
                <c:ptCount val="90"/>
                <c:pt idx="0">
                  <c:v>1510228.5371609763</c:v>
                </c:pt>
                <c:pt idx="1">
                  <c:v>1546018.0938332258</c:v>
                </c:pt>
                <c:pt idx="2">
                  <c:v>436387.89384399331</c:v>
                </c:pt>
                <c:pt idx="3">
                  <c:v>47977.517321726737</c:v>
                </c:pt>
                <c:pt idx="4">
                  <c:v>251129.2996010374</c:v>
                </c:pt>
                <c:pt idx="5">
                  <c:v>-224661.57422255853</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再エネ比較シート!$BE$72:$BE$161</c:f>
              <c:numCache>
                <c:formatCode>#,##0_);[Red]\(#,##0\)</c:formatCode>
                <c:ptCount val="90"/>
                <c:pt idx="0">
                  <c:v>1787253.1880000001</c:v>
                </c:pt>
                <c:pt idx="1">
                  <c:v>3151209.6959999995</c:v>
                </c:pt>
                <c:pt idx="2">
                  <c:v>531436.61100000003</c:v>
                </c:pt>
                <c:pt idx="3">
                  <c:v>35361.288</c:v>
                </c:pt>
                <c:pt idx="4">
                  <c:v>509082.3870000001</c:v>
                </c:pt>
                <c:pt idx="5">
                  <c:v>325820.18400000001</c:v>
                </c:pt>
                <c:pt idx="6">
                  <c:v>3809184.4440000001</c:v>
                </c:pt>
                <c:pt idx="7">
                  <c:v>312780.39399999997</c:v>
                </c:pt>
                <c:pt idx="8">
                  <c:v>215331.022</c:v>
                </c:pt>
                <c:pt idx="9">
                  <c:v>46566.536999999997</c:v>
                </c:pt>
                <c:pt idx="10">
                  <c:v>459974.94900000002</c:v>
                </c:pt>
                <c:pt idx="11">
                  <c:v>1345202.578</c:v>
                </c:pt>
                <c:pt idx="12">
                  <c:v>101575.503</c:v>
                </c:pt>
                <c:pt idx="13">
                  <c:v>1897181.8480000002</c:v>
                </c:pt>
                <c:pt idx="14">
                  <c:v>262439.13800000004</c:v>
                </c:pt>
                <c:pt idx="15">
                  <c:v>992217.73300000001</c:v>
                </c:pt>
                <c:pt idx="16">
                  <c:v>336049.92700000003</c:v>
                </c:pt>
                <c:pt idx="17">
                  <c:v>4389381.42</c:v>
                </c:pt>
                <c:pt idx="18">
                  <c:v>218895.10199999998</c:v>
                </c:pt>
                <c:pt idx="19">
                  <c:v>964875.57000000007</c:v>
                </c:pt>
                <c:pt idx="20">
                  <c:v>567292.25900000008</c:v>
                </c:pt>
                <c:pt idx="21">
                  <c:v>299315.52800000005</c:v>
                </c:pt>
                <c:pt idx="22">
                  <c:v>2131512.4750000001</c:v>
                </c:pt>
                <c:pt idx="23">
                  <c:v>1126429.2149999999</c:v>
                </c:pt>
                <c:pt idx="24">
                  <c:v>561820.82199999993</c:v>
                </c:pt>
                <c:pt idx="25">
                  <c:v>653618.18400000001</c:v>
                </c:pt>
                <c:pt idx="26">
                  <c:v>51702.006000000001</c:v>
                </c:pt>
                <c:pt idx="27">
                  <c:v>1813804.5620000002</c:v>
                </c:pt>
                <c:pt idx="28">
                  <c:v>731787.88100000005</c:v>
                </c:pt>
                <c:pt idx="29">
                  <c:v>1136976.5090000001</c:v>
                </c:pt>
                <c:pt idx="30">
                  <c:v>5670683.7460000003</c:v>
                </c:pt>
                <c:pt idx="31">
                  <c:v>728677.0120000001</c:v>
                </c:pt>
                <c:pt idx="32">
                  <c:v>788913.52300000004</c:v>
                </c:pt>
                <c:pt idx="33">
                  <c:v>242105.84699999998</c:v>
                </c:pt>
                <c:pt idx="34">
                  <c:v>338913.49400000001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再エネ比較シート!$BF$72:$BF$161</c:f>
              <c:numCache>
                <c:formatCode>#,##0_);[Red]\(#,##0\)</c:formatCode>
                <c:ptCount val="90"/>
                <c:pt idx="0">
                  <c:v>36709.285000000003</c:v>
                </c:pt>
                <c:pt idx="1">
                  <c:v>0</c:v>
                </c:pt>
                <c:pt idx="2">
                  <c:v>0</c:v>
                </c:pt>
                <c:pt idx="3">
                  <c:v>161.79599999999999</c:v>
                </c:pt>
                <c:pt idx="4">
                  <c:v>0</c:v>
                </c:pt>
                <c:pt idx="5">
                  <c:v>0</c:v>
                </c:pt>
                <c:pt idx="6">
                  <c:v>0</c:v>
                </c:pt>
                <c:pt idx="7">
                  <c:v>28786.444</c:v>
                </c:pt>
                <c:pt idx="8">
                  <c:v>63767.900000000009</c:v>
                </c:pt>
                <c:pt idx="9">
                  <c:v>0</c:v>
                </c:pt>
                <c:pt idx="10">
                  <c:v>0</c:v>
                </c:pt>
                <c:pt idx="11">
                  <c:v>89604.149000000005</c:v>
                </c:pt>
                <c:pt idx="12">
                  <c:v>0</c:v>
                </c:pt>
                <c:pt idx="13">
                  <c:v>139286.652</c:v>
                </c:pt>
                <c:pt idx="14">
                  <c:v>38493.726000000002</c:v>
                </c:pt>
                <c:pt idx="15">
                  <c:v>0</c:v>
                </c:pt>
                <c:pt idx="16">
                  <c:v>17561.039000000001</c:v>
                </c:pt>
                <c:pt idx="17">
                  <c:v>81924.36599999998</c:v>
                </c:pt>
                <c:pt idx="18">
                  <c:v>252643.56099999996</c:v>
                </c:pt>
                <c:pt idx="19">
                  <c:v>0</c:v>
                </c:pt>
                <c:pt idx="20">
                  <c:v>0</c:v>
                </c:pt>
                <c:pt idx="21">
                  <c:v>0</c:v>
                </c:pt>
                <c:pt idx="22">
                  <c:v>330.73700000000002</c:v>
                </c:pt>
                <c:pt idx="23">
                  <c:v>0</c:v>
                </c:pt>
                <c:pt idx="24">
                  <c:v>12166.233</c:v>
                </c:pt>
                <c:pt idx="25">
                  <c:v>0</c:v>
                </c:pt>
                <c:pt idx="26">
                  <c:v>8246.9459999999999</c:v>
                </c:pt>
                <c:pt idx="27">
                  <c:v>252816.315</c:v>
                </c:pt>
                <c:pt idx="28">
                  <c:v>37288.410000000011</c:v>
                </c:pt>
                <c:pt idx="29">
                  <c:v>0</c:v>
                </c:pt>
                <c:pt idx="30">
                  <c:v>2167.3240000000005</c:v>
                </c:pt>
                <c:pt idx="31">
                  <c:v>19296.076000000001</c:v>
                </c:pt>
                <c:pt idx="32">
                  <c:v>733235.16399999999</c:v>
                </c:pt>
                <c:pt idx="33">
                  <c:v>0</c:v>
                </c:pt>
                <c:pt idx="34">
                  <c:v>10132.496999999998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再エネ比較シート!$BG$72:$BG$161</c:f>
              <c:numCache>
                <c:formatCode>#,##0_);[Red]\(#,##0\)</c:formatCode>
                <c:ptCount val="90"/>
                <c:pt idx="0">
                  <c:v>155309.36499999999</c:v>
                </c:pt>
                <c:pt idx="1">
                  <c:v>0</c:v>
                </c:pt>
                <c:pt idx="2">
                  <c:v>0</c:v>
                </c:pt>
                <c:pt idx="3">
                  <c:v>18824.825000000001</c:v>
                </c:pt>
                <c:pt idx="4">
                  <c:v>0</c:v>
                </c:pt>
                <c:pt idx="5">
                  <c:v>0</c:v>
                </c:pt>
                <c:pt idx="6">
                  <c:v>0</c:v>
                </c:pt>
                <c:pt idx="7">
                  <c:v>165497.31700000001</c:v>
                </c:pt>
                <c:pt idx="8">
                  <c:v>86077.970000000016</c:v>
                </c:pt>
                <c:pt idx="9">
                  <c:v>11175.717000000001</c:v>
                </c:pt>
                <c:pt idx="10">
                  <c:v>4844.4790000000003</c:v>
                </c:pt>
                <c:pt idx="11">
                  <c:v>95283.089000000007</c:v>
                </c:pt>
                <c:pt idx="12">
                  <c:v>40459.739000000001</c:v>
                </c:pt>
                <c:pt idx="13">
                  <c:v>108034.966</c:v>
                </c:pt>
                <c:pt idx="14">
                  <c:v>57229.798000000003</c:v>
                </c:pt>
                <c:pt idx="15">
                  <c:v>19421.392</c:v>
                </c:pt>
                <c:pt idx="16">
                  <c:v>1007.8289999999998</c:v>
                </c:pt>
                <c:pt idx="17">
                  <c:v>200522.29100000003</c:v>
                </c:pt>
                <c:pt idx="18">
                  <c:v>5418.7820000000002</c:v>
                </c:pt>
                <c:pt idx="19">
                  <c:v>0</c:v>
                </c:pt>
                <c:pt idx="20">
                  <c:v>0</c:v>
                </c:pt>
                <c:pt idx="21">
                  <c:v>0</c:v>
                </c:pt>
                <c:pt idx="22">
                  <c:v>257940.02999999997</c:v>
                </c:pt>
                <c:pt idx="23">
                  <c:v>6629.1</c:v>
                </c:pt>
                <c:pt idx="24">
                  <c:v>197728.24</c:v>
                </c:pt>
                <c:pt idx="25">
                  <c:v>57385.186999999991</c:v>
                </c:pt>
                <c:pt idx="26">
                  <c:v>39438.910000000011</c:v>
                </c:pt>
                <c:pt idx="27">
                  <c:v>352303.57299999997</c:v>
                </c:pt>
                <c:pt idx="28">
                  <c:v>115394.78</c:v>
                </c:pt>
                <c:pt idx="29">
                  <c:v>6711.2780000000002</c:v>
                </c:pt>
                <c:pt idx="30">
                  <c:v>100323.307</c:v>
                </c:pt>
                <c:pt idx="31">
                  <c:v>81548.221000000005</c:v>
                </c:pt>
                <c:pt idx="32">
                  <c:v>310987.25900000002</c:v>
                </c:pt>
                <c:pt idx="33">
                  <c:v>0</c:v>
                </c:pt>
                <c:pt idx="34">
                  <c:v>12884.763000000003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再エネ比較シート!$BH$72:$BH$161</c:f>
              <c:numCache>
                <c:formatCode>#,##0_);[Red]\(#,##0\)</c:formatCode>
                <c:ptCount val="90"/>
                <c:pt idx="0">
                  <c:v>25.754000000000005</c:v>
                </c:pt>
                <c:pt idx="1">
                  <c:v>0</c:v>
                </c:pt>
                <c:pt idx="2">
                  <c:v>0</c:v>
                </c:pt>
                <c:pt idx="3">
                  <c:v>0</c:v>
                </c:pt>
                <c:pt idx="4">
                  <c:v>0</c:v>
                </c:pt>
                <c:pt idx="5">
                  <c:v>0</c:v>
                </c:pt>
                <c:pt idx="6">
                  <c:v>0</c:v>
                </c:pt>
                <c:pt idx="7">
                  <c:v>4077.5349999999999</c:v>
                </c:pt>
                <c:pt idx="8">
                  <c:v>677.95399999999995</c:v>
                </c:pt>
                <c:pt idx="9">
                  <c:v>0</c:v>
                </c:pt>
                <c:pt idx="10">
                  <c:v>0</c:v>
                </c:pt>
                <c:pt idx="11">
                  <c:v>53053.296000000002</c:v>
                </c:pt>
                <c:pt idx="12">
                  <c:v>1370642.023</c:v>
                </c:pt>
                <c:pt idx="13">
                  <c:v>29967.575000000001</c:v>
                </c:pt>
                <c:pt idx="14">
                  <c:v>0</c:v>
                </c:pt>
                <c:pt idx="15">
                  <c:v>7731.4709999999995</c:v>
                </c:pt>
                <c:pt idx="16">
                  <c:v>11865.42</c:v>
                </c:pt>
                <c:pt idx="17">
                  <c:v>25272.915000000001</c:v>
                </c:pt>
                <c:pt idx="18">
                  <c:v>534.71</c:v>
                </c:pt>
                <c:pt idx="19">
                  <c:v>0</c:v>
                </c:pt>
                <c:pt idx="20">
                  <c:v>0</c:v>
                </c:pt>
                <c:pt idx="21">
                  <c:v>0</c:v>
                </c:pt>
                <c:pt idx="22">
                  <c:v>4293719.5039999997</c:v>
                </c:pt>
                <c:pt idx="23">
                  <c:v>0</c:v>
                </c:pt>
                <c:pt idx="24">
                  <c:v>222562.72500000001</c:v>
                </c:pt>
                <c:pt idx="25">
                  <c:v>600738.353</c:v>
                </c:pt>
                <c:pt idx="26">
                  <c:v>0</c:v>
                </c:pt>
                <c:pt idx="27">
                  <c:v>7050.0830000000005</c:v>
                </c:pt>
                <c:pt idx="28">
                  <c:v>5567.8559999999998</c:v>
                </c:pt>
                <c:pt idx="29">
                  <c:v>0</c:v>
                </c:pt>
                <c:pt idx="30">
                  <c:v>260716.99400000001</c:v>
                </c:pt>
                <c:pt idx="31">
                  <c:v>86.338999999999999</c:v>
                </c:pt>
                <c:pt idx="32">
                  <c:v>2614.44</c:v>
                </c:pt>
                <c:pt idx="33">
                  <c:v>0</c:v>
                </c:pt>
                <c:pt idx="34">
                  <c:v>4704.4700000000012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再エネ比較シート!$BI$72:$BI$161</c:f>
              <c:numCache>
                <c:formatCode>#,##0_);[Red]\(#,##0\)</c:formatCode>
                <c:ptCount val="90"/>
                <c:pt idx="0">
                  <c:v>1979297.5919999999</c:v>
                </c:pt>
                <c:pt idx="1">
                  <c:v>3151209.6959999995</c:v>
                </c:pt>
                <c:pt idx="2">
                  <c:v>531436.61100000003</c:v>
                </c:pt>
                <c:pt idx="3">
                  <c:v>54347.909</c:v>
                </c:pt>
                <c:pt idx="4">
                  <c:v>509082.3870000001</c:v>
                </c:pt>
                <c:pt idx="5">
                  <c:v>325820.18400000001</c:v>
                </c:pt>
                <c:pt idx="6">
                  <c:v>3809184.4440000001</c:v>
                </c:pt>
                <c:pt idx="7">
                  <c:v>511141.69</c:v>
                </c:pt>
                <c:pt idx="8">
                  <c:v>365854.84600000008</c:v>
                </c:pt>
                <c:pt idx="9">
                  <c:v>57742.254000000001</c:v>
                </c:pt>
                <c:pt idx="10">
                  <c:v>464819.42800000001</c:v>
                </c:pt>
                <c:pt idx="11">
                  <c:v>1583143.112</c:v>
                </c:pt>
                <c:pt idx="12">
                  <c:v>1512677.2650000001</c:v>
                </c:pt>
                <c:pt idx="13">
                  <c:v>2174471.0410000002</c:v>
                </c:pt>
                <c:pt idx="14">
                  <c:v>358162.66200000007</c:v>
                </c:pt>
                <c:pt idx="15">
                  <c:v>1019370.596</c:v>
                </c:pt>
                <c:pt idx="16">
                  <c:v>366484.21500000003</c:v>
                </c:pt>
                <c:pt idx="17">
                  <c:v>4697100.9920000006</c:v>
                </c:pt>
                <c:pt idx="18">
                  <c:v>477492.15499999997</c:v>
                </c:pt>
                <c:pt idx="19">
                  <c:v>964875.57000000007</c:v>
                </c:pt>
                <c:pt idx="20">
                  <c:v>567292.25900000008</c:v>
                </c:pt>
                <c:pt idx="21">
                  <c:v>299315.52800000005</c:v>
                </c:pt>
                <c:pt idx="22">
                  <c:v>6683502.7459999993</c:v>
                </c:pt>
                <c:pt idx="23">
                  <c:v>1133058.3149999999</c:v>
                </c:pt>
                <c:pt idx="24">
                  <c:v>994278.0199999999</c:v>
                </c:pt>
                <c:pt idx="25">
                  <c:v>1311741.7239999999</c:v>
                </c:pt>
                <c:pt idx="26">
                  <c:v>99387.862000000023</c:v>
                </c:pt>
                <c:pt idx="27">
                  <c:v>2425974.5330000003</c:v>
                </c:pt>
                <c:pt idx="28">
                  <c:v>890038.92700000014</c:v>
                </c:pt>
                <c:pt idx="29">
                  <c:v>1143687.787</c:v>
                </c:pt>
                <c:pt idx="30">
                  <c:v>6033891.3710000003</c:v>
                </c:pt>
                <c:pt idx="31">
                  <c:v>829607.64800000016</c:v>
                </c:pt>
                <c:pt idx="32">
                  <c:v>1835750.3859999999</c:v>
                </c:pt>
                <c:pt idx="33">
                  <c:v>242105.84699999998</c:v>
                </c:pt>
                <c:pt idx="34">
                  <c:v>366635.22399999993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再エネ比較シート!$CO$13:$CO$42</c:f>
              <c:numCache>
                <c:formatCode>0.0%</c:formatCode>
                <c:ptCount val="30"/>
                <c:pt idx="0">
                  <c:v>1.3436178153769594E-2</c:v>
                </c:pt>
                <c:pt idx="1">
                  <c:v>6.4880325154297758E-2</c:v>
                </c:pt>
                <c:pt idx="2">
                  <c:v>0.10124939153009897</c:v>
                </c:pt>
                <c:pt idx="3">
                  <c:v>7.6190476190476197E-2</c:v>
                </c:pt>
                <c:pt idx="4">
                  <c:v>1.7611365990824329E-2</c:v>
                </c:pt>
                <c:pt idx="5">
                  <c:v>5.0986842105263157E-2</c:v>
                </c:pt>
                <c:pt idx="6">
                  <c:v>9.4306823120382438E-2</c:v>
                </c:pt>
                <c:pt idx="7">
                  <c:v>5.9397610634359749E-2</c:v>
                </c:pt>
                <c:pt idx="8">
                  <c:v>5.4123711340206188E-2</c:v>
                </c:pt>
                <c:pt idx="9">
                  <c:v>6.4511802575107302E-2</c:v>
                </c:pt>
                <c:pt idx="10">
                  <c:v>0.13261455525606469</c:v>
                </c:pt>
                <c:pt idx="11">
                  <c:v>2.5000000000000001E-2</c:v>
                </c:pt>
                <c:pt idx="12">
                  <c:v>4.4239115217695649E-2</c:v>
                </c:pt>
                <c:pt idx="13">
                  <c:v>0.12933378653976887</c:v>
                </c:pt>
                <c:pt idx="14">
                  <c:v>5.9017805858701894E-2</c:v>
                </c:pt>
                <c:pt idx="15">
                  <c:v>2.9735525375268048E-2</c:v>
                </c:pt>
                <c:pt idx="16">
                  <c:v>6.5253152988484733E-2</c:v>
                </c:pt>
                <c:pt idx="17">
                  <c:v>3.6387549320473479E-2</c:v>
                </c:pt>
                <c:pt idx="18">
                  <c:v>4.6630859375E-2</c:v>
                </c:pt>
                <c:pt idx="19">
                  <c:v>3.0128205128205129E-2</c:v>
                </c:pt>
                <c:pt idx="20">
                  <c:v>9.868725868725868E-2</c:v>
                </c:pt>
                <c:pt idx="21">
                  <c:v>7.7893501540266974E-2</c:v>
                </c:pt>
                <c:pt idx="22">
                  <c:v>0.11746597537265067</c:v>
                </c:pt>
                <c:pt idx="23">
                  <c:v>0.13247384155455905</c:v>
                </c:pt>
                <c:pt idx="24">
                  <c:v>0.12491930277598451</c:v>
                </c:pt>
                <c:pt idx="25">
                  <c:v>3.6085783998972644E-2</c:v>
                </c:pt>
                <c:pt idx="26">
                  <c:v>7.2675341161536025E-2</c:v>
                </c:pt>
                <c:pt idx="27">
                  <c:v>9.3702694520133217E-2</c:v>
                </c:pt>
                <c:pt idx="28">
                  <c:v>5.8717795086878369E-2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再エネ比較シート!$CC$13:$CC$42</c:f>
              <c:numCache>
                <c:formatCode>0.0%</c:formatCode>
                <c:ptCount val="30"/>
                <c:pt idx="0">
                  <c:v>7.9553702918810695E-3</c:v>
                </c:pt>
                <c:pt idx="1">
                  <c:v>3.7754226853616089E-2</c:v>
                </c:pt>
                <c:pt idx="2">
                  <c:v>5.9616459897811412E-2</c:v>
                </c:pt>
                <c:pt idx="3">
                  <c:v>2.7016742430671915E-2</c:v>
                </c:pt>
                <c:pt idx="4">
                  <c:v>1.1978769589372155E-2</c:v>
                </c:pt>
                <c:pt idx="5">
                  <c:v>2.9745646331943883E-2</c:v>
                </c:pt>
                <c:pt idx="6">
                  <c:v>1.7999600942193366E-2</c:v>
                </c:pt>
                <c:pt idx="7">
                  <c:v>2.5514398514537132E-2</c:v>
                </c:pt>
                <c:pt idx="8">
                  <c:v>2.5314177613831923E-2</c:v>
                </c:pt>
                <c:pt idx="9">
                  <c:v>4.1742137341794466E-2</c:v>
                </c:pt>
                <c:pt idx="10">
                  <c:v>3.7335507230012929E-2</c:v>
                </c:pt>
                <c:pt idx="11">
                  <c:v>1.5411407528863592E-2</c:v>
                </c:pt>
                <c:pt idx="12">
                  <c:v>1.512343527201419E-2</c:v>
                </c:pt>
                <c:pt idx="13">
                  <c:v>7.2055568101226236E-2</c:v>
                </c:pt>
                <c:pt idx="14">
                  <c:v>2.4020643770216281E-2</c:v>
                </c:pt>
                <c:pt idx="15">
                  <c:v>1.5743689807796835E-2</c:v>
                </c:pt>
                <c:pt idx="16">
                  <c:v>3.5214511600316363E-2</c:v>
                </c:pt>
                <c:pt idx="17">
                  <c:v>1.9296424100176891E-2</c:v>
                </c:pt>
                <c:pt idx="18">
                  <c:v>2.5149584350379943E-2</c:v>
                </c:pt>
                <c:pt idx="19">
                  <c:v>1.8602331112155191E-2</c:v>
                </c:pt>
                <c:pt idx="20">
                  <c:v>5.343905928486508E-2</c:v>
                </c:pt>
                <c:pt idx="21">
                  <c:v>4.270058572605942E-2</c:v>
                </c:pt>
                <c:pt idx="22">
                  <c:v>4.4992715930152347E-2</c:v>
                </c:pt>
                <c:pt idx="23">
                  <c:v>3.942229651744094E-2</c:v>
                </c:pt>
                <c:pt idx="24">
                  <c:v>2.257714013902546E-2</c:v>
                </c:pt>
                <c:pt idx="25">
                  <c:v>1.9790615339847863E-2</c:v>
                </c:pt>
                <c:pt idx="26">
                  <c:v>3.4764521242157072E-2</c:v>
                </c:pt>
                <c:pt idx="27">
                  <c:v>4.2917736043387417E-2</c:v>
                </c:pt>
                <c:pt idx="28">
                  <c:v>7.2022242327147643E-3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再エネ比較シート!$CD$13:$CD$42</c:f>
              <c:numCache>
                <c:formatCode>0.0%</c:formatCode>
                <c:ptCount val="30"/>
                <c:pt idx="0">
                  <c:v>1.0734740669456013</c:v>
                </c:pt>
                <c:pt idx="1">
                  <c:v>0.17511753089021834</c:v>
                </c:pt>
                <c:pt idx="2">
                  <c:v>0.31525052995900404</c:v>
                </c:pt>
                <c:pt idx="3">
                  <c:v>0.6041559432209358</c:v>
                </c:pt>
                <c:pt idx="4">
                  <c:v>0.23707891410485998</c:v>
                </c:pt>
                <c:pt idx="5">
                  <c:v>0.62430845687853043</c:v>
                </c:pt>
                <c:pt idx="6">
                  <c:v>5.6643389372719379E-2</c:v>
                </c:pt>
                <c:pt idx="7">
                  <c:v>1.1592500159144219</c:v>
                </c:pt>
                <c:pt idx="8">
                  <c:v>0.17022139622123039</c:v>
                </c:pt>
                <c:pt idx="9">
                  <c:v>0.70209763922734914</c:v>
                </c:pt>
                <c:pt idx="10">
                  <c:v>0.13832722390866903</c:v>
                </c:pt>
                <c:pt idx="11">
                  <c:v>1.272623438655235E-2</c:v>
                </c:pt>
                <c:pt idx="12">
                  <c:v>0.36330300359717299</c:v>
                </c:pt>
                <c:pt idx="13">
                  <c:v>0.42376875865793656</c:v>
                </c:pt>
                <c:pt idx="14">
                  <c:v>0.35290759962953816</c:v>
                </c:pt>
                <c:pt idx="15">
                  <c:v>0.24886538710325526</c:v>
                </c:pt>
                <c:pt idx="16">
                  <c:v>0.25552917716345125</c:v>
                </c:pt>
                <c:pt idx="17">
                  <c:v>2.5393514146023013</c:v>
                </c:pt>
                <c:pt idx="18">
                  <c:v>0.19775387389733751</c:v>
                </c:pt>
                <c:pt idx="19">
                  <c:v>9.8247243403363868E-2</c:v>
                </c:pt>
                <c:pt idx="20">
                  <c:v>0.4255692623647751</c:v>
                </c:pt>
                <c:pt idx="21">
                  <c:v>0.16820063097702545</c:v>
                </c:pt>
                <c:pt idx="22">
                  <c:v>0.66060779490872834</c:v>
                </c:pt>
                <c:pt idx="23">
                  <c:v>0.10997989862136237</c:v>
                </c:pt>
                <c:pt idx="24">
                  <c:v>5.698821017321351E-2</c:v>
                </c:pt>
                <c:pt idx="25">
                  <c:v>0.62663549188933187</c:v>
                </c:pt>
                <c:pt idx="26">
                  <c:v>8.8355769536380163E-2</c:v>
                </c:pt>
                <c:pt idx="27">
                  <c:v>0.62815912807300933</c:v>
                </c:pt>
                <c:pt idx="28">
                  <c:v>4.0700249347458979E-2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再エネ比較シート!$CE$13:$CE$42</c:f>
              <c:numCache>
                <c:formatCode>0.0%</c:formatCode>
                <c:ptCount val="30"/>
                <c:pt idx="0">
                  <c:v>4.176663662368351E-4</c:v>
                </c:pt>
                <c:pt idx="1">
                  <c:v>0</c:v>
                </c:pt>
                <c:pt idx="2">
                  <c:v>0</c:v>
                </c:pt>
                <c:pt idx="3">
                  <c:v>0</c:v>
                </c:pt>
                <c:pt idx="4">
                  <c:v>1.6161493573261323</c:v>
                </c:pt>
                <c:pt idx="5">
                  <c:v>0</c:v>
                </c:pt>
                <c:pt idx="6">
                  <c:v>0</c:v>
                </c:pt>
                <c:pt idx="7">
                  <c:v>0</c:v>
                </c:pt>
                <c:pt idx="8">
                  <c:v>0</c:v>
                </c:pt>
                <c:pt idx="9">
                  <c:v>0</c:v>
                </c:pt>
                <c:pt idx="10">
                  <c:v>0</c:v>
                </c:pt>
                <c:pt idx="11">
                  <c:v>0</c:v>
                </c:pt>
                <c:pt idx="12">
                  <c:v>0</c:v>
                </c:pt>
                <c:pt idx="13">
                  <c:v>0</c:v>
                </c:pt>
                <c:pt idx="14">
                  <c:v>0</c:v>
                </c:pt>
                <c:pt idx="15">
                  <c:v>0</c:v>
                </c:pt>
                <c:pt idx="16">
                  <c:v>0.47826647354947771</c:v>
                </c:pt>
                <c:pt idx="17">
                  <c:v>0.83006464357404375</c:v>
                </c:pt>
                <c:pt idx="18">
                  <c:v>5.9399062164213043E-4</c:v>
                </c:pt>
                <c:pt idx="19">
                  <c:v>0</c:v>
                </c:pt>
                <c:pt idx="20">
                  <c:v>6.2771261832312685E-4</c:v>
                </c:pt>
                <c:pt idx="21">
                  <c:v>0</c:v>
                </c:pt>
                <c:pt idx="22">
                  <c:v>0</c:v>
                </c:pt>
                <c:pt idx="23">
                  <c:v>0</c:v>
                </c:pt>
                <c:pt idx="24">
                  <c:v>0</c:v>
                </c:pt>
                <c:pt idx="25">
                  <c:v>0</c:v>
                </c:pt>
                <c:pt idx="26">
                  <c:v>0</c:v>
                </c:pt>
                <c:pt idx="27">
                  <c:v>0.27933526066049852</c:v>
                </c:pt>
                <c:pt idx="28">
                  <c:v>3.5136047259294069E-4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再エネ比較シート!$CF$13:$CF$42</c:f>
              <c:numCache>
                <c:formatCode>0.0%</c:formatCode>
                <c:ptCount val="30"/>
                <c:pt idx="0">
                  <c:v>5.2103037118758418E-2</c:v>
                </c:pt>
                <c:pt idx="1">
                  <c:v>4.5773568715366385E-2</c:v>
                </c:pt>
                <c:pt idx="2">
                  <c:v>0</c:v>
                </c:pt>
                <c:pt idx="3">
                  <c:v>0</c:v>
                </c:pt>
                <c:pt idx="4">
                  <c:v>0</c:v>
                </c:pt>
                <c:pt idx="5">
                  <c:v>0.29472071551273132</c:v>
                </c:pt>
                <c:pt idx="6">
                  <c:v>0</c:v>
                </c:pt>
                <c:pt idx="7">
                  <c:v>0</c:v>
                </c:pt>
                <c:pt idx="8">
                  <c:v>0</c:v>
                </c:pt>
                <c:pt idx="9">
                  <c:v>0</c:v>
                </c:pt>
                <c:pt idx="10">
                  <c:v>0</c:v>
                </c:pt>
                <c:pt idx="11">
                  <c:v>0</c:v>
                </c:pt>
                <c:pt idx="12">
                  <c:v>0</c:v>
                </c:pt>
                <c:pt idx="13">
                  <c:v>0</c:v>
                </c:pt>
                <c:pt idx="14">
                  <c:v>0</c:v>
                </c:pt>
                <c:pt idx="15">
                  <c:v>0</c:v>
                </c:pt>
                <c:pt idx="16">
                  <c:v>0</c:v>
                </c:pt>
                <c:pt idx="17">
                  <c:v>4.6090316010192805E-4</c:v>
                </c:pt>
                <c:pt idx="18">
                  <c:v>0</c:v>
                </c:pt>
                <c:pt idx="19">
                  <c:v>0</c:v>
                </c:pt>
                <c:pt idx="20">
                  <c:v>0</c:v>
                </c:pt>
                <c:pt idx="21">
                  <c:v>0</c:v>
                </c:pt>
                <c:pt idx="22">
                  <c:v>0</c:v>
                </c:pt>
                <c:pt idx="23">
                  <c:v>0</c:v>
                </c:pt>
                <c:pt idx="24">
                  <c:v>0</c:v>
                </c:pt>
                <c:pt idx="25">
                  <c:v>0</c:v>
                </c:pt>
                <c:pt idx="26">
                  <c:v>0</c:v>
                </c:pt>
                <c:pt idx="27">
                  <c:v>3.0657249648736533E-3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再エネ比較シート!$CH$13:$CH$42</c:f>
              <c:numCache>
                <c:formatCode>0.0%</c:formatCode>
                <c:ptCount val="30"/>
                <c:pt idx="0">
                  <c:v>4.5612086366589859E-2</c:v>
                </c:pt>
                <c:pt idx="1">
                  <c:v>0</c:v>
                </c:pt>
                <c:pt idx="2">
                  <c:v>0</c:v>
                </c:pt>
                <c:pt idx="3">
                  <c:v>0</c:v>
                </c:pt>
                <c:pt idx="4">
                  <c:v>0</c:v>
                </c:pt>
                <c:pt idx="5">
                  <c:v>0</c:v>
                </c:pt>
                <c:pt idx="6">
                  <c:v>0</c:v>
                </c:pt>
                <c:pt idx="7">
                  <c:v>0.15608540191675777</c:v>
                </c:pt>
                <c:pt idx="8">
                  <c:v>0</c:v>
                </c:pt>
                <c:pt idx="9">
                  <c:v>0</c:v>
                </c:pt>
                <c:pt idx="10">
                  <c:v>0</c:v>
                </c:pt>
                <c:pt idx="11">
                  <c:v>0</c:v>
                </c:pt>
                <c:pt idx="12">
                  <c:v>0</c:v>
                </c:pt>
                <c:pt idx="13">
                  <c:v>0</c:v>
                </c:pt>
                <c:pt idx="14">
                  <c:v>0</c:v>
                </c:pt>
                <c:pt idx="15">
                  <c:v>0</c:v>
                </c:pt>
                <c:pt idx="16">
                  <c:v>0</c:v>
                </c:pt>
                <c:pt idx="17">
                  <c:v>0</c:v>
                </c:pt>
                <c:pt idx="18">
                  <c:v>0</c:v>
                </c:pt>
                <c:pt idx="19">
                  <c:v>0</c:v>
                </c:pt>
                <c:pt idx="20">
                  <c:v>0</c:v>
                </c:pt>
                <c:pt idx="21">
                  <c:v>0.17807173360914133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再エネ比較シート!$CI$13:$CI$42</c:f>
              <c:numCache>
                <c:formatCode>0.0%</c:formatCode>
                <c:ptCount val="30"/>
                <c:pt idx="0">
                  <c:v>1.1795622270890675</c:v>
                </c:pt>
                <c:pt idx="1">
                  <c:v>0.2586453264592008</c:v>
                </c:pt>
                <c:pt idx="2">
                  <c:v>0.37486698985681544</c:v>
                </c:pt>
                <c:pt idx="3">
                  <c:v>0.63117268565160778</c:v>
                </c:pt>
                <c:pt idx="4">
                  <c:v>1.8652070410203645</c:v>
                </c:pt>
                <c:pt idx="5">
                  <c:v>0.94877481872320546</c:v>
                </c:pt>
                <c:pt idx="6">
                  <c:v>7.4642990314912755E-2</c:v>
                </c:pt>
                <c:pt idx="7">
                  <c:v>1.3408498163457168</c:v>
                </c:pt>
                <c:pt idx="8">
                  <c:v>0.19553557383506229</c:v>
                </c:pt>
                <c:pt idx="9">
                  <c:v>0.74383977656914357</c:v>
                </c:pt>
                <c:pt idx="10">
                  <c:v>0.17566273113868194</c:v>
                </c:pt>
                <c:pt idx="11">
                  <c:v>2.8137641915415942E-2</c:v>
                </c:pt>
                <c:pt idx="12">
                  <c:v>0.3784264388691872</c:v>
                </c:pt>
                <c:pt idx="13">
                  <c:v>0.49582432675916283</c:v>
                </c:pt>
                <c:pt idx="14">
                  <c:v>0.37692824339975445</c:v>
                </c:pt>
                <c:pt idx="15">
                  <c:v>0.26460907691105212</c:v>
                </c:pt>
                <c:pt idx="16">
                  <c:v>0.76901016231324526</c:v>
                </c:pt>
                <c:pt idx="17">
                  <c:v>3.3891733854366239</c:v>
                </c:pt>
                <c:pt idx="18">
                  <c:v>0.22349744886935957</c:v>
                </c:pt>
                <c:pt idx="19">
                  <c:v>0.11684957451551907</c:v>
                </c:pt>
                <c:pt idx="20">
                  <c:v>0.47963603426796331</c:v>
                </c:pt>
                <c:pt idx="21">
                  <c:v>0.38897295031222617</c:v>
                </c:pt>
                <c:pt idx="22">
                  <c:v>0.70560051083888076</c:v>
                </c:pt>
                <c:pt idx="23">
                  <c:v>0.14940219513880329</c:v>
                </c:pt>
                <c:pt idx="24">
                  <c:v>7.9565350312238964E-2</c:v>
                </c:pt>
                <c:pt idx="25">
                  <c:v>0.6464261072291797</c:v>
                </c:pt>
                <c:pt idx="26">
                  <c:v>0.12312029077853724</c:v>
                </c:pt>
                <c:pt idx="27">
                  <c:v>0.95347784974176886</c:v>
                </c:pt>
                <c:pt idx="28">
                  <c:v>4.8253834052766689E-2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再エネ比較シート!$BE$13:$BE$42</c:f>
              <c:numCache>
                <c:formatCode>#,##0_);[Red]\(#,##0\)</c:formatCode>
                <c:ptCount val="30"/>
                <c:pt idx="0">
                  <c:v>662.00799999999958</c:v>
                </c:pt>
                <c:pt idx="1">
                  <c:v>2264.9000000000019</c:v>
                </c:pt>
                <c:pt idx="2">
                  <c:v>3289.7000000000057</c:v>
                </c:pt>
                <c:pt idx="3">
                  <c:v>2168.5</c:v>
                </c:pt>
                <c:pt idx="4">
                  <c:v>693.6999999999997</c:v>
                </c:pt>
                <c:pt idx="5">
                  <c:v>1806.1000000000022</c:v>
                </c:pt>
                <c:pt idx="6">
                  <c:v>3290.7810000000018</c:v>
                </c:pt>
                <c:pt idx="7">
                  <c:v>1904.3000000000025</c:v>
                </c:pt>
                <c:pt idx="8">
                  <c:v>1521.2999999999997</c:v>
                </c:pt>
                <c:pt idx="9">
                  <c:v>2034.7999999999997</c:v>
                </c:pt>
                <c:pt idx="10">
                  <c:v>3398.9000000000033</c:v>
                </c:pt>
                <c:pt idx="11">
                  <c:v>850.09999999999968</c:v>
                </c:pt>
                <c:pt idx="12">
                  <c:v>1655.8000000000025</c:v>
                </c:pt>
                <c:pt idx="13">
                  <c:v>4157.0750000000044</c:v>
                </c:pt>
                <c:pt idx="14">
                  <c:v>2039.2000000000019</c:v>
                </c:pt>
                <c:pt idx="15">
                  <c:v>1063.6999999999994</c:v>
                </c:pt>
                <c:pt idx="16">
                  <c:v>1799.354000000001</c:v>
                </c:pt>
                <c:pt idx="17">
                  <c:v>1283.4999999999995</c:v>
                </c:pt>
                <c:pt idx="18">
                  <c:v>1747.5000000000005</c:v>
                </c:pt>
                <c:pt idx="19">
                  <c:v>1135.779</c:v>
                </c:pt>
                <c:pt idx="20">
                  <c:v>2958.9000000000051</c:v>
                </c:pt>
                <c:pt idx="21">
                  <c:v>4368.8070000000116</c:v>
                </c:pt>
                <c:pt idx="22">
                  <c:v>3413.5000000000009</c:v>
                </c:pt>
                <c:pt idx="23">
                  <c:v>3748.4000000000046</c:v>
                </c:pt>
                <c:pt idx="24">
                  <c:v>3741.8000000000025</c:v>
                </c:pt>
                <c:pt idx="25">
                  <c:v>1342.4999999999995</c:v>
                </c:pt>
                <c:pt idx="26">
                  <c:v>2416.4000000000033</c:v>
                </c:pt>
                <c:pt idx="27">
                  <c:v>3059.3900000000021</c:v>
                </c:pt>
                <c:pt idx="28">
                  <c:v>1469.3999999999994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再エネ比較シート!$BF$13:$BF$42</c:f>
              <c:numCache>
                <c:formatCode>#,##0_);[Red]\(#,##0\)</c:formatCode>
                <c:ptCount val="30"/>
                <c:pt idx="0">
                  <c:v>81047.200000000012</c:v>
                </c:pt>
                <c:pt idx="1">
                  <c:v>9531.4000000000051</c:v>
                </c:pt>
                <c:pt idx="2">
                  <c:v>15783.000000000004</c:v>
                </c:pt>
                <c:pt idx="3">
                  <c:v>43996.599999999955</c:v>
                </c:pt>
                <c:pt idx="4">
                  <c:v>12456.500000000002</c:v>
                </c:pt>
                <c:pt idx="5">
                  <c:v>34392.30000000001</c:v>
                </c:pt>
                <c:pt idx="6">
                  <c:v>9395.6959999999999</c:v>
                </c:pt>
                <c:pt idx="7">
                  <c:v>78500.199999999619</c:v>
                </c:pt>
                <c:pt idx="8">
                  <c:v>9281.3000000000047</c:v>
                </c:pt>
                <c:pt idx="9">
                  <c:v>31051.90000000002</c:v>
                </c:pt>
                <c:pt idx="10">
                  <c:v>11425.299999999997</c:v>
                </c:pt>
                <c:pt idx="11">
                  <c:v>636.9</c:v>
                </c:pt>
                <c:pt idx="12">
                  <c:v>36088.600000000028</c:v>
                </c:pt>
                <c:pt idx="13">
                  <c:v>22181.600000000009</c:v>
                </c:pt>
                <c:pt idx="14">
                  <c:v>27181.900000000027</c:v>
                </c:pt>
                <c:pt idx="15">
                  <c:v>15255.3</c:v>
                </c:pt>
                <c:pt idx="16">
                  <c:v>11846.199999999993</c:v>
                </c:pt>
                <c:pt idx="17">
                  <c:v>153244.70000000004</c:v>
                </c:pt>
                <c:pt idx="18">
                  <c:v>12466.800000000007</c:v>
                </c:pt>
                <c:pt idx="19">
                  <c:v>5442.3999999999987</c:v>
                </c:pt>
                <c:pt idx="20">
                  <c:v>21378.899999999998</c:v>
                </c:pt>
                <c:pt idx="21">
                  <c:v>15613.499999999998</c:v>
                </c:pt>
                <c:pt idx="22">
                  <c:v>45472.099999999984</c:v>
                </c:pt>
                <c:pt idx="23">
                  <c:v>9487.6999999999971</c:v>
                </c:pt>
                <c:pt idx="24">
                  <c:v>8569.1999999999971</c:v>
                </c:pt>
                <c:pt idx="25">
                  <c:v>38566.800000000017</c:v>
                </c:pt>
                <c:pt idx="26">
                  <c:v>5571.9999999999991</c:v>
                </c:pt>
                <c:pt idx="27">
                  <c:v>40626.679999999978</c:v>
                </c:pt>
                <c:pt idx="28">
                  <c:v>7533.7999999999984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再エネ比較シート!$BG$13:$BG$42</c:f>
              <c:numCache>
                <c:formatCode>#,##0_);[Red]\(#,##0\)</c:formatCode>
                <c:ptCount val="30"/>
                <c:pt idx="0">
                  <c:v>19.2</c:v>
                </c:pt>
                <c:pt idx="1">
                  <c:v>0</c:v>
                </c:pt>
                <c:pt idx="2">
                  <c:v>0</c:v>
                </c:pt>
                <c:pt idx="3">
                  <c:v>0</c:v>
                </c:pt>
                <c:pt idx="4">
                  <c:v>51702.3</c:v>
                </c:pt>
                <c:pt idx="5">
                  <c:v>0</c:v>
                </c:pt>
                <c:pt idx="6">
                  <c:v>0</c:v>
                </c:pt>
                <c:pt idx="7">
                  <c:v>0</c:v>
                </c:pt>
                <c:pt idx="8">
                  <c:v>0</c:v>
                </c:pt>
                <c:pt idx="9">
                  <c:v>0</c:v>
                </c:pt>
                <c:pt idx="10">
                  <c:v>0</c:v>
                </c:pt>
                <c:pt idx="11">
                  <c:v>0</c:v>
                </c:pt>
                <c:pt idx="12">
                  <c:v>0</c:v>
                </c:pt>
                <c:pt idx="13">
                  <c:v>0</c:v>
                </c:pt>
                <c:pt idx="14">
                  <c:v>0</c:v>
                </c:pt>
                <c:pt idx="15">
                  <c:v>0</c:v>
                </c:pt>
                <c:pt idx="16">
                  <c:v>13500</c:v>
                </c:pt>
                <c:pt idx="17">
                  <c:v>30500</c:v>
                </c:pt>
                <c:pt idx="18">
                  <c:v>22.8</c:v>
                </c:pt>
                <c:pt idx="19">
                  <c:v>0</c:v>
                </c:pt>
                <c:pt idx="20">
                  <c:v>19.2</c:v>
                </c:pt>
                <c:pt idx="21">
                  <c:v>0</c:v>
                </c:pt>
                <c:pt idx="22">
                  <c:v>0</c:v>
                </c:pt>
                <c:pt idx="23">
                  <c:v>0</c:v>
                </c:pt>
                <c:pt idx="24">
                  <c:v>0</c:v>
                </c:pt>
                <c:pt idx="25">
                  <c:v>0</c:v>
                </c:pt>
                <c:pt idx="26">
                  <c:v>0</c:v>
                </c:pt>
                <c:pt idx="27">
                  <c:v>11000</c:v>
                </c:pt>
                <c:pt idx="28">
                  <c:v>39.6</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再エネ比較シート!$BH$13:$BH$42</c:f>
              <c:numCache>
                <c:formatCode>#,##0_);[Red]\(#,##0\)</c:formatCode>
                <c:ptCount val="30"/>
                <c:pt idx="0">
                  <c:v>990</c:v>
                </c:pt>
                <c:pt idx="1">
                  <c:v>627</c:v>
                </c:pt>
                <c:pt idx="2">
                  <c:v>0</c:v>
                </c:pt>
                <c:pt idx="3">
                  <c:v>0</c:v>
                </c:pt>
                <c:pt idx="4">
                  <c:v>0</c:v>
                </c:pt>
                <c:pt idx="5">
                  <c:v>4086</c:v>
                </c:pt>
                <c:pt idx="6">
                  <c:v>0</c:v>
                </c:pt>
                <c:pt idx="7">
                  <c:v>0</c:v>
                </c:pt>
                <c:pt idx="8">
                  <c:v>0</c:v>
                </c:pt>
                <c:pt idx="9">
                  <c:v>0</c:v>
                </c:pt>
                <c:pt idx="10">
                  <c:v>0</c:v>
                </c:pt>
                <c:pt idx="11">
                  <c:v>0</c:v>
                </c:pt>
                <c:pt idx="12">
                  <c:v>0</c:v>
                </c:pt>
                <c:pt idx="13">
                  <c:v>0</c:v>
                </c:pt>
                <c:pt idx="14">
                  <c:v>0</c:v>
                </c:pt>
                <c:pt idx="15">
                  <c:v>0</c:v>
                </c:pt>
                <c:pt idx="16">
                  <c:v>0</c:v>
                </c:pt>
                <c:pt idx="17">
                  <c:v>7</c:v>
                </c:pt>
                <c:pt idx="18">
                  <c:v>0</c:v>
                </c:pt>
                <c:pt idx="19">
                  <c:v>0</c:v>
                </c:pt>
                <c:pt idx="20">
                  <c:v>0</c:v>
                </c:pt>
                <c:pt idx="21">
                  <c:v>0</c:v>
                </c:pt>
                <c:pt idx="22">
                  <c:v>0</c:v>
                </c:pt>
                <c:pt idx="23">
                  <c:v>0</c:v>
                </c:pt>
                <c:pt idx="24">
                  <c:v>0</c:v>
                </c:pt>
                <c:pt idx="25">
                  <c:v>0</c:v>
                </c:pt>
                <c:pt idx="26">
                  <c:v>0</c:v>
                </c:pt>
                <c:pt idx="27">
                  <c:v>49.9</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再エネ比較シート!$BJ$13:$BJ$42</c:f>
              <c:numCache>
                <c:formatCode>#,##0_);[Red]\(#,##0\)</c:formatCode>
                <c:ptCount val="30"/>
                <c:pt idx="0">
                  <c:v>650</c:v>
                </c:pt>
                <c:pt idx="1">
                  <c:v>0</c:v>
                </c:pt>
                <c:pt idx="2">
                  <c:v>0</c:v>
                </c:pt>
                <c:pt idx="3">
                  <c:v>0</c:v>
                </c:pt>
                <c:pt idx="4">
                  <c:v>0</c:v>
                </c:pt>
                <c:pt idx="5">
                  <c:v>0</c:v>
                </c:pt>
                <c:pt idx="6">
                  <c:v>0</c:v>
                </c:pt>
                <c:pt idx="7">
                  <c:v>1995</c:v>
                </c:pt>
                <c:pt idx="8">
                  <c:v>0</c:v>
                </c:pt>
                <c:pt idx="9">
                  <c:v>0</c:v>
                </c:pt>
                <c:pt idx="10">
                  <c:v>0</c:v>
                </c:pt>
                <c:pt idx="11">
                  <c:v>0</c:v>
                </c:pt>
                <c:pt idx="12">
                  <c:v>0</c:v>
                </c:pt>
                <c:pt idx="13">
                  <c:v>0</c:v>
                </c:pt>
                <c:pt idx="14">
                  <c:v>0</c:v>
                </c:pt>
                <c:pt idx="15">
                  <c:v>0</c:v>
                </c:pt>
                <c:pt idx="16">
                  <c:v>0</c:v>
                </c:pt>
                <c:pt idx="17">
                  <c:v>0</c:v>
                </c:pt>
                <c:pt idx="18">
                  <c:v>0</c:v>
                </c:pt>
                <c:pt idx="19">
                  <c:v>0</c:v>
                </c:pt>
                <c:pt idx="20">
                  <c:v>0</c:v>
                </c:pt>
                <c:pt idx="21">
                  <c:v>3120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再エネ比較シート!$BK$13:$BK$42</c:f>
              <c:numCache>
                <c:formatCode>#,##0_);[Red]\(#,##0\)</c:formatCode>
                <c:ptCount val="30"/>
                <c:pt idx="0">
                  <c:v>83368.40800000001</c:v>
                </c:pt>
                <c:pt idx="1">
                  <c:v>12423.300000000007</c:v>
                </c:pt>
                <c:pt idx="2">
                  <c:v>19072.700000000008</c:v>
                </c:pt>
                <c:pt idx="3">
                  <c:v>46165.099999999955</c:v>
                </c:pt>
                <c:pt idx="4">
                  <c:v>64852.5</c:v>
                </c:pt>
                <c:pt idx="5">
                  <c:v>40284.400000000009</c:v>
                </c:pt>
                <c:pt idx="6">
                  <c:v>12686.477000000003</c:v>
                </c:pt>
                <c:pt idx="7">
                  <c:v>82399.499999999622</c:v>
                </c:pt>
                <c:pt idx="8">
                  <c:v>10802.600000000004</c:v>
                </c:pt>
                <c:pt idx="9">
                  <c:v>33086.700000000019</c:v>
                </c:pt>
                <c:pt idx="10">
                  <c:v>14824.2</c:v>
                </c:pt>
                <c:pt idx="11">
                  <c:v>1486.9999999999995</c:v>
                </c:pt>
                <c:pt idx="12">
                  <c:v>37744.400000000031</c:v>
                </c:pt>
                <c:pt idx="13">
                  <c:v>26338.675000000014</c:v>
                </c:pt>
                <c:pt idx="14">
                  <c:v>29221.100000000028</c:v>
                </c:pt>
                <c:pt idx="15">
                  <c:v>16318.999999999998</c:v>
                </c:pt>
                <c:pt idx="16">
                  <c:v>27145.553999999996</c:v>
                </c:pt>
                <c:pt idx="17">
                  <c:v>185035.20000000004</c:v>
                </c:pt>
                <c:pt idx="18">
                  <c:v>14237.100000000006</c:v>
                </c:pt>
                <c:pt idx="19">
                  <c:v>6578.1789999999983</c:v>
                </c:pt>
                <c:pt idx="20">
                  <c:v>24357.000000000004</c:v>
                </c:pt>
                <c:pt idx="21">
                  <c:v>23102.307000000008</c:v>
                </c:pt>
                <c:pt idx="22">
                  <c:v>48885.599999999984</c:v>
                </c:pt>
                <c:pt idx="23">
                  <c:v>13236.100000000002</c:v>
                </c:pt>
                <c:pt idx="24">
                  <c:v>12311</c:v>
                </c:pt>
                <c:pt idx="25">
                  <c:v>39909.300000000017</c:v>
                </c:pt>
                <c:pt idx="26">
                  <c:v>7988.4000000000024</c:v>
                </c:pt>
                <c:pt idx="27">
                  <c:v>54735.969999999979</c:v>
                </c:pt>
                <c:pt idx="28">
                  <c:v>9042.7999999999975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再エネ比較シート!$BO$13:$BO$42</c:f>
              <c:numCache>
                <c:formatCode>#,##0_);[Red]\(#,##0\)</c:formatCode>
                <c:ptCount val="30"/>
                <c:pt idx="0">
                  <c:v>794.48904095999944</c:v>
                </c:pt>
                <c:pt idx="1">
                  <c:v>2718.1517880000015</c:v>
                </c:pt>
                <c:pt idx="2">
                  <c:v>3948.0347640000068</c:v>
                </c:pt>
                <c:pt idx="3">
                  <c:v>2602.4602199999999</c:v>
                </c:pt>
                <c:pt idx="4">
                  <c:v>832.52324399999952</c:v>
                </c:pt>
                <c:pt idx="5">
                  <c:v>2167.5367320000028</c:v>
                </c:pt>
                <c:pt idx="6">
                  <c:v>3949.3320937200015</c:v>
                </c:pt>
                <c:pt idx="7">
                  <c:v>2285.3885160000027</c:v>
                </c:pt>
                <c:pt idx="8">
                  <c:v>1825.7425559999997</c:v>
                </c:pt>
                <c:pt idx="9">
                  <c:v>2442.0041759999995</c:v>
                </c:pt>
                <c:pt idx="10">
                  <c:v>4079.0878680000042</c:v>
                </c:pt>
                <c:pt idx="11">
                  <c:v>1020.2220119999996</c:v>
                </c:pt>
                <c:pt idx="12">
                  <c:v>1987.1586960000027</c:v>
                </c:pt>
                <c:pt idx="13">
                  <c:v>4988.9888490000048</c:v>
                </c:pt>
                <c:pt idx="14">
                  <c:v>2447.2847040000024</c:v>
                </c:pt>
                <c:pt idx="15">
                  <c:v>1276.5676439999991</c:v>
                </c:pt>
                <c:pt idx="16">
                  <c:v>2159.4407224800011</c:v>
                </c:pt>
                <c:pt idx="17">
                  <c:v>1540.3540199999993</c:v>
                </c:pt>
                <c:pt idx="18">
                  <c:v>2097.2097000000003</c:v>
                </c:pt>
                <c:pt idx="19">
                  <c:v>1363.0710934799999</c:v>
                </c:pt>
                <c:pt idx="20">
                  <c:v>3551.0350680000056</c:v>
                </c:pt>
                <c:pt idx="21">
                  <c:v>5243.0926568400146</c:v>
                </c:pt>
                <c:pt idx="22">
                  <c:v>4096.6096200000011</c:v>
                </c:pt>
                <c:pt idx="23">
                  <c:v>4498.5298080000048</c:v>
                </c:pt>
                <c:pt idx="24">
                  <c:v>4490.6090160000031</c:v>
                </c:pt>
                <c:pt idx="25">
                  <c:v>1611.1610999999994</c:v>
                </c:pt>
                <c:pt idx="26">
                  <c:v>2899.9699680000035</c:v>
                </c:pt>
                <c:pt idx="27">
                  <c:v>3671.6351268000021</c:v>
                </c:pt>
                <c:pt idx="28">
                  <c:v>1763.4563279999993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再エネ比較シート!$BP$13:$BP$42</c:f>
              <c:numCache>
                <c:formatCode>#,##0_);[Red]\(#,##0\)</c:formatCode>
                <c:ptCount val="30"/>
                <c:pt idx="0">
                  <c:v>107205.99427200003</c:v>
                </c:pt>
                <c:pt idx="1">
                  <c:v>12607.754664000006</c:v>
                </c:pt>
                <c:pt idx="2">
                  <c:v>20877.121080000004</c:v>
                </c:pt>
                <c:pt idx="3">
                  <c:v>58196.942615999935</c:v>
                </c:pt>
                <c:pt idx="4">
                  <c:v>16476.959940000001</c:v>
                </c:pt>
                <c:pt idx="5">
                  <c:v>45492.758748000007</c:v>
                </c:pt>
                <c:pt idx="6">
                  <c:v>12428.25084096</c:v>
                </c:pt>
                <c:pt idx="7">
                  <c:v>103836.92455199949</c:v>
                </c:pt>
                <c:pt idx="8">
                  <c:v>12276.932388000007</c:v>
                </c:pt>
                <c:pt idx="9">
                  <c:v>41074.211244000027</c:v>
                </c:pt>
                <c:pt idx="10">
                  <c:v>15112.929827999998</c:v>
                </c:pt>
                <c:pt idx="11">
                  <c:v>842.46584399999995</c:v>
                </c:pt>
                <c:pt idx="12">
                  <c:v>47736.55653600004</c:v>
                </c:pt>
                <c:pt idx="13">
                  <c:v>29340.933216000012</c:v>
                </c:pt>
                <c:pt idx="14">
                  <c:v>35955.130044000034</c:v>
                </c:pt>
                <c:pt idx="15">
                  <c:v>20179.100628</c:v>
                </c:pt>
                <c:pt idx="16">
                  <c:v>15669.679511999993</c:v>
                </c:pt>
                <c:pt idx="17">
                  <c:v>202705.95937200007</c:v>
                </c:pt>
                <c:pt idx="18">
                  <c:v>16490.584368000007</c:v>
                </c:pt>
                <c:pt idx="19">
                  <c:v>7198.9890239999986</c:v>
                </c:pt>
                <c:pt idx="20">
                  <c:v>28279.153763999999</c:v>
                </c:pt>
                <c:pt idx="21">
                  <c:v>20652.913259999998</c:v>
                </c:pt>
                <c:pt idx="22">
                  <c:v>60148.67499599998</c:v>
                </c:pt>
                <c:pt idx="23">
                  <c:v>12549.950051999997</c:v>
                </c:pt>
                <c:pt idx="24">
                  <c:v>11334.994991999996</c:v>
                </c:pt>
                <c:pt idx="25">
                  <c:v>51014.620368000025</c:v>
                </c:pt>
                <c:pt idx="26">
                  <c:v>7370.4187199999988</c:v>
                </c:pt>
                <c:pt idx="27">
                  <c:v>53739.347236799978</c:v>
                </c:pt>
                <c:pt idx="28">
                  <c:v>9965.4092879999989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再エネ比較シート!$BQ$13:$BQ$42</c:f>
              <c:numCache>
                <c:formatCode>#,##0_);[Red]\(#,##0\)</c:formatCode>
                <c:ptCount val="30"/>
                <c:pt idx="0">
                  <c:v>41.711615999999992</c:v>
                </c:pt>
                <c:pt idx="1">
                  <c:v>0</c:v>
                </c:pt>
                <c:pt idx="2">
                  <c:v>0</c:v>
                </c:pt>
                <c:pt idx="3">
                  <c:v>0</c:v>
                </c:pt>
                <c:pt idx="4">
                  <c:v>112322.21270400001</c:v>
                </c:pt>
                <c:pt idx="5">
                  <c:v>0</c:v>
                </c:pt>
                <c:pt idx="6">
                  <c:v>0</c:v>
                </c:pt>
                <c:pt idx="7">
                  <c:v>0</c:v>
                </c:pt>
                <c:pt idx="8">
                  <c:v>0</c:v>
                </c:pt>
                <c:pt idx="9">
                  <c:v>0</c:v>
                </c:pt>
                <c:pt idx="10">
                  <c:v>0</c:v>
                </c:pt>
                <c:pt idx="11">
                  <c:v>0</c:v>
                </c:pt>
                <c:pt idx="12">
                  <c:v>0</c:v>
                </c:pt>
                <c:pt idx="13">
                  <c:v>0</c:v>
                </c:pt>
                <c:pt idx="14">
                  <c:v>0</c:v>
                </c:pt>
                <c:pt idx="15">
                  <c:v>0</c:v>
                </c:pt>
                <c:pt idx="16">
                  <c:v>29328.48</c:v>
                </c:pt>
                <c:pt idx="17">
                  <c:v>66260.639999999999</c:v>
                </c:pt>
                <c:pt idx="18">
                  <c:v>49.532544000000009</c:v>
                </c:pt>
                <c:pt idx="19">
                  <c:v>0</c:v>
                </c:pt>
                <c:pt idx="20">
                  <c:v>41.711615999999992</c:v>
                </c:pt>
                <c:pt idx="21">
                  <c:v>0</c:v>
                </c:pt>
                <c:pt idx="22">
                  <c:v>0</c:v>
                </c:pt>
                <c:pt idx="23">
                  <c:v>0</c:v>
                </c:pt>
                <c:pt idx="24">
                  <c:v>0</c:v>
                </c:pt>
                <c:pt idx="25">
                  <c:v>0</c:v>
                </c:pt>
                <c:pt idx="26">
                  <c:v>0</c:v>
                </c:pt>
                <c:pt idx="27">
                  <c:v>23897.279999999999</c:v>
                </c:pt>
                <c:pt idx="28">
                  <c:v>86.030208000000002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再エネ比較シート!$BR$13:$BR$42</c:f>
              <c:numCache>
                <c:formatCode>#,##0_);[Red]\(#,##0\)</c:formatCode>
                <c:ptCount val="30"/>
                <c:pt idx="0">
                  <c:v>5203.4399999999996</c:v>
                </c:pt>
                <c:pt idx="1">
                  <c:v>3295.5120000000002</c:v>
                </c:pt>
                <c:pt idx="2">
                  <c:v>0</c:v>
                </c:pt>
                <c:pt idx="3">
                  <c:v>0</c:v>
                </c:pt>
                <c:pt idx="4">
                  <c:v>0</c:v>
                </c:pt>
                <c:pt idx="5">
                  <c:v>21476.016</c:v>
                </c:pt>
                <c:pt idx="6">
                  <c:v>0</c:v>
                </c:pt>
                <c:pt idx="7">
                  <c:v>0</c:v>
                </c:pt>
                <c:pt idx="8">
                  <c:v>0</c:v>
                </c:pt>
                <c:pt idx="9">
                  <c:v>0</c:v>
                </c:pt>
                <c:pt idx="10">
                  <c:v>0</c:v>
                </c:pt>
                <c:pt idx="11">
                  <c:v>0</c:v>
                </c:pt>
                <c:pt idx="12">
                  <c:v>0</c:v>
                </c:pt>
                <c:pt idx="13">
                  <c:v>0</c:v>
                </c:pt>
                <c:pt idx="14">
                  <c:v>0</c:v>
                </c:pt>
                <c:pt idx="15">
                  <c:v>0</c:v>
                </c:pt>
                <c:pt idx="16">
                  <c:v>0</c:v>
                </c:pt>
                <c:pt idx="17">
                  <c:v>36.792000000000002</c:v>
                </c:pt>
                <c:pt idx="18">
                  <c:v>0</c:v>
                </c:pt>
                <c:pt idx="19">
                  <c:v>0</c:v>
                </c:pt>
                <c:pt idx="20">
                  <c:v>0</c:v>
                </c:pt>
                <c:pt idx="21">
                  <c:v>0</c:v>
                </c:pt>
                <c:pt idx="22">
                  <c:v>0</c:v>
                </c:pt>
                <c:pt idx="23">
                  <c:v>0</c:v>
                </c:pt>
                <c:pt idx="24">
                  <c:v>0</c:v>
                </c:pt>
                <c:pt idx="25">
                  <c:v>0</c:v>
                </c:pt>
                <c:pt idx="26">
                  <c:v>0</c:v>
                </c:pt>
                <c:pt idx="27">
                  <c:v>262.27440000000001</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再エネ比較シート!$BT$13:$BT$42</c:f>
              <c:numCache>
                <c:formatCode>#,##0_);[Red]\(#,##0\)</c:formatCode>
                <c:ptCount val="30"/>
                <c:pt idx="0">
                  <c:v>4555.2</c:v>
                </c:pt>
                <c:pt idx="1">
                  <c:v>0</c:v>
                </c:pt>
                <c:pt idx="2">
                  <c:v>0</c:v>
                </c:pt>
                <c:pt idx="3">
                  <c:v>0</c:v>
                </c:pt>
                <c:pt idx="4">
                  <c:v>0</c:v>
                </c:pt>
                <c:pt idx="5">
                  <c:v>0</c:v>
                </c:pt>
                <c:pt idx="6">
                  <c:v>0</c:v>
                </c:pt>
                <c:pt idx="7">
                  <c:v>13980.96</c:v>
                </c:pt>
                <c:pt idx="8">
                  <c:v>0</c:v>
                </c:pt>
                <c:pt idx="9">
                  <c:v>0</c:v>
                </c:pt>
                <c:pt idx="10">
                  <c:v>0</c:v>
                </c:pt>
                <c:pt idx="11">
                  <c:v>0</c:v>
                </c:pt>
                <c:pt idx="12">
                  <c:v>0</c:v>
                </c:pt>
                <c:pt idx="13">
                  <c:v>0</c:v>
                </c:pt>
                <c:pt idx="14">
                  <c:v>0</c:v>
                </c:pt>
                <c:pt idx="15">
                  <c:v>0</c:v>
                </c:pt>
                <c:pt idx="16">
                  <c:v>0</c:v>
                </c:pt>
                <c:pt idx="17">
                  <c:v>0</c:v>
                </c:pt>
                <c:pt idx="18">
                  <c:v>0</c:v>
                </c:pt>
                <c:pt idx="19">
                  <c:v>0</c:v>
                </c:pt>
                <c:pt idx="20">
                  <c:v>0</c:v>
                </c:pt>
                <c:pt idx="21">
                  <c:v>21864.959999999999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再エネ比較シート!$BU$13:$BU$42</c:f>
              <c:numCache>
                <c:formatCode>#,##0_);[Red]\(#,##0\)</c:formatCode>
                <c:ptCount val="30"/>
                <c:pt idx="0">
                  <c:v>117800.83492896003</c:v>
                </c:pt>
                <c:pt idx="1">
                  <c:v>18621.418452000005</c:v>
                </c:pt>
                <c:pt idx="2">
                  <c:v>24825.155844000012</c:v>
                </c:pt>
                <c:pt idx="3">
                  <c:v>60799.402835999936</c:v>
                </c:pt>
                <c:pt idx="4">
                  <c:v>129631.695888</c:v>
                </c:pt>
                <c:pt idx="5">
                  <c:v>69136.311480000004</c:v>
                </c:pt>
                <c:pt idx="6">
                  <c:v>16377.582934680002</c:v>
                </c:pt>
                <c:pt idx="7">
                  <c:v>120103.27306799949</c:v>
                </c:pt>
                <c:pt idx="8">
                  <c:v>14102.674944000006</c:v>
                </c:pt>
                <c:pt idx="9">
                  <c:v>43516.21542000003</c:v>
                </c:pt>
                <c:pt idx="10">
                  <c:v>19192.017696000003</c:v>
                </c:pt>
                <c:pt idx="11">
                  <c:v>1862.6878559999996</c:v>
                </c:pt>
                <c:pt idx="12">
                  <c:v>49723.715232000046</c:v>
                </c:pt>
                <c:pt idx="13">
                  <c:v>34329.922065000021</c:v>
                </c:pt>
                <c:pt idx="14">
                  <c:v>38402.414748000039</c:v>
                </c:pt>
                <c:pt idx="15">
                  <c:v>21455.668271999999</c:v>
                </c:pt>
                <c:pt idx="16">
                  <c:v>47157.600234479993</c:v>
                </c:pt>
                <c:pt idx="17">
                  <c:v>270543.74539200007</c:v>
                </c:pt>
                <c:pt idx="18">
                  <c:v>18637.326612000008</c:v>
                </c:pt>
                <c:pt idx="19">
                  <c:v>8562.0601174799995</c:v>
                </c:pt>
                <c:pt idx="20">
                  <c:v>31871.900448000004</c:v>
                </c:pt>
                <c:pt idx="21">
                  <c:v>47760.96591684001</c:v>
                </c:pt>
                <c:pt idx="22">
                  <c:v>64245.284615999983</c:v>
                </c:pt>
                <c:pt idx="23">
                  <c:v>17048.479859999999</c:v>
                </c:pt>
                <c:pt idx="24">
                  <c:v>15825.604007999998</c:v>
                </c:pt>
                <c:pt idx="25">
                  <c:v>52625.781468000023</c:v>
                </c:pt>
                <c:pt idx="26">
                  <c:v>10270.388688000003</c:v>
                </c:pt>
                <c:pt idx="27">
                  <c:v>81570.536763599972</c:v>
                </c:pt>
                <c:pt idx="28">
                  <c:v>11814.895823999999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榛東村</c:v>
                </c:pt>
              </c:strCache>
            </c:strRef>
          </c:cat>
          <c:val>
            <c:numRef>
              <c:f>①CO2排出量の現状把握!$AX$43:$AX$45</c:f>
              <c:numCache>
                <c:formatCode>0%</c:formatCode>
                <c:ptCount val="3"/>
                <c:pt idx="0">
                  <c:v>0.42072759503743129</c:v>
                </c:pt>
                <c:pt idx="1">
                  <c:v>0.31793448840953414</c:v>
                </c:pt>
                <c:pt idx="2">
                  <c:v>0.14221015822685784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榛東村</c:v>
                </c:pt>
              </c:strCache>
            </c:strRef>
          </c:cat>
          <c:val>
            <c:numRef>
              <c:f>①CO2排出量の現状把握!$AY$43:$AY$45</c:f>
              <c:numCache>
                <c:formatCode>0%</c:formatCode>
                <c:ptCount val="3"/>
                <c:pt idx="0">
                  <c:v>0.19118662390594171</c:v>
                </c:pt>
                <c:pt idx="1">
                  <c:v>0.18339293111322477</c:v>
                </c:pt>
                <c:pt idx="2">
                  <c:v>0.16184907226646966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榛東村</c:v>
                </c:pt>
              </c:strCache>
            </c:strRef>
          </c:cat>
          <c:val>
            <c:numRef>
              <c:f>①CO2排出量の現状把握!$AZ$43:$AZ$45</c:f>
              <c:numCache>
                <c:formatCode>0%</c:formatCode>
                <c:ptCount val="3"/>
                <c:pt idx="0">
                  <c:v>0.18034974026133399</c:v>
                </c:pt>
                <c:pt idx="1">
                  <c:v>0.19976488107932316</c:v>
                </c:pt>
                <c:pt idx="2">
                  <c:v>0.24332827594783796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榛東村</c:v>
                </c:pt>
              </c:strCache>
            </c:strRef>
          </c:cat>
          <c:val>
            <c:numRef>
              <c:f>①CO2排出量の現状把握!$BA$43:$BA$45</c:f>
              <c:numCache>
                <c:formatCode>0%</c:formatCode>
                <c:ptCount val="3"/>
                <c:pt idx="0">
                  <c:v>0.19226168778726088</c:v>
                </c:pt>
                <c:pt idx="1">
                  <c:v>0.2790488620596856</c:v>
                </c:pt>
                <c:pt idx="2">
                  <c:v>0.41636070689828503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榛東村</c:v>
                </c:pt>
              </c:strCache>
            </c:strRef>
          </c:cat>
          <c:val>
            <c:numRef>
              <c:f>①CO2排出量の現状把握!$BB$43:$BB$45</c:f>
              <c:numCache>
                <c:formatCode>0%</c:formatCode>
                <c:ptCount val="3"/>
                <c:pt idx="0">
                  <c:v>1.5474353008032191E-2</c:v>
                </c:pt>
                <c:pt idx="1">
                  <c:v>1.9858837338232398E-2</c:v>
                </c:pt>
                <c:pt idx="2">
                  <c:v>3.6251786660549491E-2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3034</c:v>
                </c:pt>
                <c:pt idx="1">
                  <c:v>3034</c:v>
                </c:pt>
                <c:pt idx="2">
                  <c:v>3034</c:v>
                </c:pt>
                <c:pt idx="3">
                  <c:v>3034</c:v>
                </c:pt>
                <c:pt idx="4">
                  <c:v>3034</c:v>
                </c:pt>
                <c:pt idx="5">
                  <c:v>3280</c:v>
                </c:pt>
                <c:pt idx="6">
                  <c:v>3280</c:v>
                </c:pt>
                <c:pt idx="7">
                  <c:v>3280</c:v>
                </c:pt>
                <c:pt idx="8">
                  <c:v>3280</c:v>
                </c:pt>
                <c:pt idx="9">
                  <c:v>3280</c:v>
                </c:pt>
                <c:pt idx="10">
                  <c:v>3280</c:v>
                </c:pt>
                <c:pt idx="11">
                  <c:v>3447</c:v>
                </c:pt>
                <c:pt idx="12">
                  <c:v>3447</c:v>
                </c:pt>
                <c:pt idx="13">
                  <c:v>3447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1.5934912690697609</c:v>
                </c:pt>
                <c:pt idx="1">
                  <c:v>1.259872595998869</c:v>
                </c:pt>
                <c:pt idx="2">
                  <c:v>1.516442430349707</c:v>
                </c:pt>
                <c:pt idx="3">
                  <c:v>1.9087165155104591</c:v>
                </c:pt>
                <c:pt idx="4">
                  <c:v>2.181066466162989</c:v>
                </c:pt>
                <c:pt idx="5">
                  <c:v>2.3543925458972881</c:v>
                </c:pt>
                <c:pt idx="6">
                  <c:v>2.3008019718303241</c:v>
                </c:pt>
                <c:pt idx="7">
                  <c:v>1.9898283375791941</c:v>
                </c:pt>
                <c:pt idx="8">
                  <c:v>2.057233240676847</c:v>
                </c:pt>
                <c:pt idx="9">
                  <c:v>2.446053384696032</c:v>
                </c:pt>
                <c:pt idx="10">
                  <c:v>3.3056507478856738</c:v>
                </c:pt>
                <c:pt idx="11">
                  <c:v>3.1494804815442601</c:v>
                </c:pt>
                <c:pt idx="12">
                  <c:v>2.9303608368768361</c:v>
                </c:pt>
                <c:pt idx="13">
                  <c:v>2.8224718627152359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14610</c:v>
                </c:pt>
                <c:pt idx="1">
                  <c:v>14623</c:v>
                </c:pt>
                <c:pt idx="2">
                  <c:v>14621</c:v>
                </c:pt>
                <c:pt idx="3">
                  <c:v>14650</c:v>
                </c:pt>
                <c:pt idx="4">
                  <c:v>14690</c:v>
                </c:pt>
                <c:pt idx="5">
                  <c:v>14691</c:v>
                </c:pt>
                <c:pt idx="6">
                  <c:v>14698</c:v>
                </c:pt>
                <c:pt idx="7">
                  <c:v>14665</c:v>
                </c:pt>
                <c:pt idx="8">
                  <c:v>14763</c:v>
                </c:pt>
                <c:pt idx="9">
                  <c:v>14736</c:v>
                </c:pt>
                <c:pt idx="10">
                  <c:v>14676</c:v>
                </c:pt>
                <c:pt idx="11">
                  <c:v>14588</c:v>
                </c:pt>
                <c:pt idx="12">
                  <c:v>14577</c:v>
                </c:pt>
                <c:pt idx="13">
                  <c:v>14610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榛東村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1706</v>
      </c>
      <c r="B9" s="70">
        <v>154</v>
      </c>
      <c r="C9" s="70">
        <v>1</v>
      </c>
      <c r="D9" s="70">
        <v>10</v>
      </c>
      <c r="E9" s="70">
        <v>1990</v>
      </c>
      <c r="F9" s="70" t="s">
        <v>787</v>
      </c>
      <c r="G9" s="70" t="s">
        <v>1629</v>
      </c>
      <c r="H9" s="70" t="s">
        <v>1630</v>
      </c>
      <c r="I9" s="148"/>
      <c r="J9" s="71">
        <v>71.423448243862381</v>
      </c>
      <c r="K9" s="71">
        <v>7.0339361362701949</v>
      </c>
      <c r="L9" s="71">
        <v>21.373884932355111</v>
      </c>
      <c r="M9" s="71">
        <v>19.3572949498583</v>
      </c>
      <c r="N9" s="71">
        <v>36.802403463421193</v>
      </c>
      <c r="O9" s="71">
        <v>17.320198059989711</v>
      </c>
      <c r="P9" s="71">
        <v>21.975931679766269</v>
      </c>
      <c r="Q9" s="71">
        <v>1.4646532066084701</v>
      </c>
      <c r="R9" s="71">
        <v>0</v>
      </c>
      <c r="S9" s="71">
        <v>1.192685341141996</v>
      </c>
      <c r="T9" s="72"/>
      <c r="U9" s="71">
        <v>2005317</v>
      </c>
      <c r="V9" s="71">
        <v>1287</v>
      </c>
      <c r="W9" s="71">
        <v>250</v>
      </c>
      <c r="X9" s="71">
        <v>6491</v>
      </c>
      <c r="Y9" s="71">
        <v>7873</v>
      </c>
      <c r="Z9" s="71">
        <v>7124</v>
      </c>
      <c r="AA9" s="71">
        <v>5336</v>
      </c>
      <c r="AB9" s="71">
        <v>23781</v>
      </c>
      <c r="AC9" s="71">
        <v>0</v>
      </c>
      <c r="AD9" s="71">
        <v>1.192685341141996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1707</v>
      </c>
      <c r="B10" s="70">
        <v>155</v>
      </c>
      <c r="C10" s="70">
        <v>2</v>
      </c>
      <c r="D10" s="70">
        <v>10</v>
      </c>
      <c r="E10" s="70">
        <v>2005</v>
      </c>
      <c r="F10" s="70" t="s">
        <v>789</v>
      </c>
      <c r="G10" s="70" t="s">
        <v>1629</v>
      </c>
      <c r="H10" s="70" t="s">
        <v>1630</v>
      </c>
      <c r="I10" s="148"/>
      <c r="J10" s="71">
        <v>65.868552101395238</v>
      </c>
      <c r="K10" s="71">
        <v>3.665131195946878</v>
      </c>
      <c r="L10" s="71">
        <v>13.964143990845431</v>
      </c>
      <c r="M10" s="71">
        <v>24.618663629661231</v>
      </c>
      <c r="N10" s="71">
        <v>42.54007113292429</v>
      </c>
      <c r="O10" s="71">
        <v>21.207394736764321</v>
      </c>
      <c r="P10" s="71">
        <v>22.714473065790571</v>
      </c>
      <c r="Q10" s="71">
        <v>1.1949001761867499</v>
      </c>
      <c r="R10" s="71">
        <v>0</v>
      </c>
      <c r="S10" s="71">
        <v>1.7569036950142201</v>
      </c>
      <c r="T10" s="72"/>
      <c r="U10" s="71">
        <v>2034375</v>
      </c>
      <c r="V10" s="71">
        <v>1118</v>
      </c>
      <c r="W10" s="71">
        <v>124</v>
      </c>
      <c r="X10" s="71">
        <v>3998</v>
      </c>
      <c r="Y10" s="71">
        <v>8673</v>
      </c>
      <c r="Z10" s="71">
        <v>10094</v>
      </c>
      <c r="AA10" s="71">
        <v>4517</v>
      </c>
      <c r="AB10" s="71">
        <v>20282</v>
      </c>
      <c r="AC10" s="71">
        <v>0</v>
      </c>
      <c r="AD10" s="71">
        <v>1.7569036950142201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1708</v>
      </c>
      <c r="B11" s="70">
        <v>156</v>
      </c>
      <c r="C11" s="70">
        <v>3</v>
      </c>
      <c r="D11" s="70">
        <v>10</v>
      </c>
      <c r="E11" s="70">
        <v>2006</v>
      </c>
      <c r="F11" s="70" t="s">
        <v>790</v>
      </c>
      <c r="G11" s="70" t="s">
        <v>1629</v>
      </c>
      <c r="H11" s="70" t="s">
        <v>1630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1709</v>
      </c>
      <c r="B12" s="70">
        <v>157</v>
      </c>
      <c r="C12" s="70">
        <v>4</v>
      </c>
      <c r="D12" s="70">
        <v>10</v>
      </c>
      <c r="E12" s="70">
        <v>2007</v>
      </c>
      <c r="F12" s="70" t="s">
        <v>791</v>
      </c>
      <c r="G12" s="70" t="s">
        <v>1629</v>
      </c>
      <c r="H12" s="70" t="s">
        <v>1630</v>
      </c>
      <c r="I12" s="148"/>
      <c r="J12" s="71">
        <v>80.743626451768833</v>
      </c>
      <c r="K12" s="71">
        <v>2.8192218520559309</v>
      </c>
      <c r="L12" s="71">
        <v>15.757212782415721</v>
      </c>
      <c r="M12" s="71">
        <v>29.73788827169092</v>
      </c>
      <c r="N12" s="71">
        <v>42.144682812303827</v>
      </c>
      <c r="O12" s="71">
        <v>20.101405185482289</v>
      </c>
      <c r="P12" s="71">
        <v>22.38179568172966</v>
      </c>
      <c r="Q12" s="71">
        <v>1.21527223406162</v>
      </c>
      <c r="R12" s="71">
        <v>0</v>
      </c>
      <c r="S12" s="71">
        <v>1.439888946119674</v>
      </c>
      <c r="T12" s="72"/>
      <c r="U12" s="71">
        <v>2651638</v>
      </c>
      <c r="V12" s="71">
        <v>938</v>
      </c>
      <c r="W12" s="71">
        <v>192</v>
      </c>
      <c r="X12" s="71">
        <v>6049</v>
      </c>
      <c r="Y12" s="71">
        <v>8615</v>
      </c>
      <c r="Z12" s="71">
        <v>9946</v>
      </c>
      <c r="AA12" s="71">
        <v>4383</v>
      </c>
      <c r="AB12" s="71">
        <v>19537</v>
      </c>
      <c r="AC12" s="71">
        <v>0</v>
      </c>
      <c r="AD12" s="71">
        <v>1.439888946119674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1710</v>
      </c>
      <c r="B13" s="70">
        <v>158</v>
      </c>
      <c r="C13" s="70">
        <v>5</v>
      </c>
      <c r="D13" s="70">
        <v>10</v>
      </c>
      <c r="E13" s="70">
        <v>2008</v>
      </c>
      <c r="F13" s="70" t="s">
        <v>792</v>
      </c>
      <c r="G13" s="70" t="s">
        <v>1629</v>
      </c>
      <c r="H13" s="70" t="s">
        <v>1630</v>
      </c>
      <c r="I13" s="148"/>
      <c r="J13" s="71">
        <v>79.151652850242485</v>
      </c>
      <c r="K13" s="71">
        <v>2.4743111305327421</v>
      </c>
      <c r="L13" s="71">
        <v>13.60575853000106</v>
      </c>
      <c r="M13" s="71">
        <v>34.796208960419719</v>
      </c>
      <c r="N13" s="71">
        <v>42.855726148847161</v>
      </c>
      <c r="O13" s="71">
        <v>19.454949527334751</v>
      </c>
      <c r="P13" s="71">
        <v>21.473870361840319</v>
      </c>
      <c r="Q13" s="71">
        <v>1.18324524080002</v>
      </c>
      <c r="R13" s="71">
        <v>0</v>
      </c>
      <c r="S13" s="71">
        <v>1.5923156313281619</v>
      </c>
      <c r="T13" s="72"/>
      <c r="U13" s="71">
        <v>2731118</v>
      </c>
      <c r="V13" s="71">
        <v>938</v>
      </c>
      <c r="W13" s="71">
        <v>192</v>
      </c>
      <c r="X13" s="71">
        <v>6049</v>
      </c>
      <c r="Y13" s="71">
        <v>8644</v>
      </c>
      <c r="Z13" s="71">
        <v>9964</v>
      </c>
      <c r="AA13" s="71">
        <v>4210</v>
      </c>
      <c r="AB13" s="71">
        <v>19335</v>
      </c>
      <c r="AC13" s="71">
        <v>0</v>
      </c>
      <c r="AD13" s="71">
        <v>1.5923156313281619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1711</v>
      </c>
      <c r="B14" s="70">
        <v>159</v>
      </c>
      <c r="C14" s="70">
        <v>6</v>
      </c>
      <c r="D14" s="70">
        <v>10</v>
      </c>
      <c r="E14" s="70">
        <v>2009</v>
      </c>
      <c r="F14" s="70" t="s">
        <v>176</v>
      </c>
      <c r="G14" s="70" t="s">
        <v>1629</v>
      </c>
      <c r="H14" s="70" t="s">
        <v>1630</v>
      </c>
      <c r="I14" s="148"/>
      <c r="J14" s="71">
        <v>76.242064191087408</v>
      </c>
      <c r="K14" s="71">
        <v>1.822092091305427</v>
      </c>
      <c r="L14" s="71">
        <v>27.147538726794838</v>
      </c>
      <c r="M14" s="71">
        <v>26.008394400114149</v>
      </c>
      <c r="N14" s="71">
        <v>37.001665517854178</v>
      </c>
      <c r="O14" s="71">
        <v>19.67066184376997</v>
      </c>
      <c r="P14" s="71">
        <v>20.46507388204299</v>
      </c>
      <c r="Q14" s="71">
        <v>1.1138293287610901</v>
      </c>
      <c r="R14" s="71">
        <v>0</v>
      </c>
      <c r="S14" s="71">
        <v>1.489561949775472</v>
      </c>
      <c r="T14" s="72"/>
      <c r="U14" s="71">
        <v>2656661</v>
      </c>
      <c r="V14" s="71">
        <v>846</v>
      </c>
      <c r="W14" s="71">
        <v>439</v>
      </c>
      <c r="X14" s="71">
        <v>5710</v>
      </c>
      <c r="Y14" s="71">
        <v>8689</v>
      </c>
      <c r="Z14" s="71">
        <v>9944</v>
      </c>
      <c r="AA14" s="71">
        <v>4119</v>
      </c>
      <c r="AB14" s="71">
        <v>19106</v>
      </c>
      <c r="AC14" s="71">
        <v>0</v>
      </c>
      <c r="AD14" s="71">
        <v>1.489561949775472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8.4979999999999993</v>
      </c>
      <c r="BK14" s="71">
        <v>0</v>
      </c>
      <c r="BL14" s="71">
        <v>0</v>
      </c>
      <c r="BM14" s="71">
        <v>0</v>
      </c>
      <c r="BN14" s="72"/>
      <c r="BO14" s="71">
        <v>0</v>
      </c>
      <c r="BP14" s="71">
        <v>0</v>
      </c>
      <c r="BQ14" s="71">
        <v>2</v>
      </c>
      <c r="BR14" s="71">
        <v>0</v>
      </c>
      <c r="BS14" s="71">
        <v>0</v>
      </c>
      <c r="BT14" s="71">
        <v>0</v>
      </c>
      <c r="BU14"/>
      <c r="BV14" s="70">
        <v>8.4979999999999993</v>
      </c>
      <c r="BW14" s="70">
        <v>0</v>
      </c>
      <c r="BX14" s="70">
        <v>0</v>
      </c>
      <c r="BY14" s="70">
        <v>0</v>
      </c>
      <c r="BZ14" s="70">
        <v>0</v>
      </c>
      <c r="CA14" s="70">
        <v>0</v>
      </c>
      <c r="CB14" s="70">
        <v>0</v>
      </c>
      <c r="CC14" s="70">
        <v>0</v>
      </c>
      <c r="CD14" s="70">
        <v>0</v>
      </c>
    </row>
    <row r="15" spans="1:82">
      <c r="A15" s="70" t="s">
        <v>1712</v>
      </c>
      <c r="B15" s="70">
        <v>160</v>
      </c>
      <c r="C15" s="70">
        <v>7</v>
      </c>
      <c r="D15" s="70">
        <v>10</v>
      </c>
      <c r="E15" s="70">
        <v>2010</v>
      </c>
      <c r="F15" s="70" t="s">
        <v>177</v>
      </c>
      <c r="G15" s="70" t="s">
        <v>1629</v>
      </c>
      <c r="H15" s="70" t="s">
        <v>1630</v>
      </c>
      <c r="I15" s="148"/>
      <c r="J15" s="71">
        <v>72.577334599824454</v>
      </c>
      <c r="K15" s="71">
        <v>1.9002711838428841</v>
      </c>
      <c r="L15" s="71">
        <v>24.715180423377412</v>
      </c>
      <c r="M15" s="71">
        <v>23.281140322728099</v>
      </c>
      <c r="N15" s="71">
        <v>36.302463257866343</v>
      </c>
      <c r="O15" s="71">
        <v>19.441849401778111</v>
      </c>
      <c r="P15" s="71">
        <v>20.729371467936261</v>
      </c>
      <c r="Q15" s="71">
        <v>1.1479096142812</v>
      </c>
      <c r="R15" s="71">
        <v>0</v>
      </c>
      <c r="S15" s="71">
        <v>1.3904891229671661</v>
      </c>
      <c r="T15" s="72"/>
      <c r="U15" s="71">
        <v>2830964</v>
      </c>
      <c r="V15" s="71">
        <v>846</v>
      </c>
      <c r="W15" s="71">
        <v>439</v>
      </c>
      <c r="X15" s="71">
        <v>5710</v>
      </c>
      <c r="Y15" s="71">
        <v>8670</v>
      </c>
      <c r="Z15" s="71">
        <v>9874</v>
      </c>
      <c r="AA15" s="71">
        <v>4068</v>
      </c>
      <c r="AB15" s="71">
        <v>18868</v>
      </c>
      <c r="AC15" s="71">
        <v>0</v>
      </c>
      <c r="AD15" s="71">
        <v>1.3904891229671661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7.3170000000000002</v>
      </c>
      <c r="BK15" s="71">
        <v>0</v>
      </c>
      <c r="BL15" s="71">
        <v>0</v>
      </c>
      <c r="BM15" s="71">
        <v>0</v>
      </c>
      <c r="BN15" s="72"/>
      <c r="BO15" s="71">
        <v>0</v>
      </c>
      <c r="BP15" s="71">
        <v>0</v>
      </c>
      <c r="BQ15" s="71">
        <v>2</v>
      </c>
      <c r="BR15" s="71">
        <v>0</v>
      </c>
      <c r="BS15" s="71">
        <v>0</v>
      </c>
      <c r="BT15" s="71">
        <v>0</v>
      </c>
      <c r="BU15"/>
      <c r="BV15" s="70">
        <v>7.3170000000000002</v>
      </c>
      <c r="BW15" s="70">
        <v>0</v>
      </c>
      <c r="BX15" s="70">
        <v>0</v>
      </c>
      <c r="BY15" s="70">
        <v>0</v>
      </c>
      <c r="BZ15" s="70">
        <v>0</v>
      </c>
      <c r="CA15" s="70">
        <v>0</v>
      </c>
      <c r="CB15" s="70">
        <v>0</v>
      </c>
      <c r="CC15" s="70">
        <v>0</v>
      </c>
      <c r="CD15" s="70">
        <v>0</v>
      </c>
    </row>
    <row r="16" spans="1:82">
      <c r="A16" s="70" t="s">
        <v>1713</v>
      </c>
      <c r="B16" s="70">
        <v>161</v>
      </c>
      <c r="C16" s="70">
        <v>8</v>
      </c>
      <c r="D16" s="70">
        <v>10</v>
      </c>
      <c r="E16" s="70">
        <v>2011</v>
      </c>
      <c r="F16" s="70" t="s">
        <v>178</v>
      </c>
      <c r="G16" s="70" t="s">
        <v>1629</v>
      </c>
      <c r="H16" s="70" t="s">
        <v>1630</v>
      </c>
      <c r="I16" s="148"/>
      <c r="J16" s="71">
        <v>75.684800691883524</v>
      </c>
      <c r="K16" s="71">
        <v>2.662633391492415</v>
      </c>
      <c r="L16" s="71">
        <v>23.06106420270563</v>
      </c>
      <c r="M16" s="71">
        <v>29.41062559134307</v>
      </c>
      <c r="N16" s="71">
        <v>43.464665961063773</v>
      </c>
      <c r="O16" s="71">
        <v>19.18840779614623</v>
      </c>
      <c r="P16" s="71">
        <v>19.615686474197798</v>
      </c>
      <c r="Q16" s="71">
        <v>1.29925775195269</v>
      </c>
      <c r="R16" s="71">
        <v>0</v>
      </c>
      <c r="S16" s="71">
        <v>1.3539135705371299</v>
      </c>
      <c r="T16" s="72"/>
      <c r="U16" s="71">
        <v>2780347</v>
      </c>
      <c r="V16" s="71">
        <v>846</v>
      </c>
      <c r="W16" s="71">
        <v>439</v>
      </c>
      <c r="X16" s="71">
        <v>5710</v>
      </c>
      <c r="Y16" s="71">
        <v>8624</v>
      </c>
      <c r="Z16" s="71">
        <v>9957</v>
      </c>
      <c r="AA16" s="71">
        <v>3964</v>
      </c>
      <c r="AB16" s="71">
        <v>18514</v>
      </c>
      <c r="AC16" s="71">
        <v>0</v>
      </c>
      <c r="AD16" s="71">
        <v>1.3539135705371299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6.3380000000000001</v>
      </c>
      <c r="BK16" s="71">
        <v>0</v>
      </c>
      <c r="BL16" s="71">
        <v>0</v>
      </c>
      <c r="BM16" s="71">
        <v>0</v>
      </c>
      <c r="BN16" s="72"/>
      <c r="BO16" s="71">
        <v>0</v>
      </c>
      <c r="BP16" s="71">
        <v>0</v>
      </c>
      <c r="BQ16" s="71">
        <v>2</v>
      </c>
      <c r="BR16" s="71">
        <v>0</v>
      </c>
      <c r="BS16" s="71">
        <v>0</v>
      </c>
      <c r="BT16" s="71">
        <v>0</v>
      </c>
      <c r="BU16"/>
      <c r="BV16" s="70">
        <v>6.3380000000000001</v>
      </c>
      <c r="BW16" s="70">
        <v>0</v>
      </c>
      <c r="BX16" s="70">
        <v>0</v>
      </c>
      <c r="BY16" s="70">
        <v>0</v>
      </c>
      <c r="BZ16" s="70">
        <v>0</v>
      </c>
      <c r="CA16" s="70">
        <v>0</v>
      </c>
      <c r="CB16" s="70">
        <v>0</v>
      </c>
      <c r="CC16" s="70">
        <v>0</v>
      </c>
      <c r="CD16" s="70">
        <v>0</v>
      </c>
    </row>
    <row r="17" spans="1:82">
      <c r="A17" s="70" t="s">
        <v>1714</v>
      </c>
      <c r="B17" s="70">
        <v>162</v>
      </c>
      <c r="C17" s="70">
        <v>9</v>
      </c>
      <c r="D17" s="70">
        <v>10</v>
      </c>
      <c r="E17" s="70">
        <v>2012</v>
      </c>
      <c r="F17" s="70" t="s">
        <v>179</v>
      </c>
      <c r="G17" s="70" t="s">
        <v>1629</v>
      </c>
      <c r="H17" s="70" t="s">
        <v>1630</v>
      </c>
      <c r="I17" s="148"/>
      <c r="J17" s="71">
        <v>78.989192684260928</v>
      </c>
      <c r="K17" s="71">
        <v>2.9995594955920022</v>
      </c>
      <c r="L17" s="71">
        <v>23.26792804147907</v>
      </c>
      <c r="M17" s="71">
        <v>36.527903536981349</v>
      </c>
      <c r="N17" s="71">
        <v>47.890306341857197</v>
      </c>
      <c r="O17" s="71">
        <v>19.094770152652831</v>
      </c>
      <c r="P17" s="71">
        <v>19.672547274519122</v>
      </c>
      <c r="Q17" s="71">
        <v>1.3942332927241301</v>
      </c>
      <c r="R17" s="71">
        <v>0</v>
      </c>
      <c r="S17" s="71">
        <v>1.632661996882256</v>
      </c>
      <c r="T17" s="72"/>
      <c r="U17" s="71">
        <v>2780260</v>
      </c>
      <c r="V17" s="71">
        <v>846</v>
      </c>
      <c r="W17" s="71">
        <v>439</v>
      </c>
      <c r="X17" s="71">
        <v>5710</v>
      </c>
      <c r="Y17" s="71">
        <v>8650</v>
      </c>
      <c r="Z17" s="71">
        <v>9987</v>
      </c>
      <c r="AA17" s="71">
        <v>3953</v>
      </c>
      <c r="AB17" s="71">
        <v>18286</v>
      </c>
      <c r="AC17" s="71">
        <v>0</v>
      </c>
      <c r="AD17" s="71">
        <v>1.632661996882256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4.258</v>
      </c>
      <c r="BK17" s="71">
        <v>0</v>
      </c>
      <c r="BL17" s="71">
        <v>0</v>
      </c>
      <c r="BM17" s="71">
        <v>0</v>
      </c>
      <c r="BN17" s="72"/>
      <c r="BO17" s="71">
        <v>0</v>
      </c>
      <c r="BP17" s="71">
        <v>0</v>
      </c>
      <c r="BQ17" s="71">
        <v>1</v>
      </c>
      <c r="BR17" s="71">
        <v>0</v>
      </c>
      <c r="BS17" s="71">
        <v>0</v>
      </c>
      <c r="BT17" s="71">
        <v>0</v>
      </c>
      <c r="BU17"/>
      <c r="BV17" s="70">
        <v>4.258</v>
      </c>
      <c r="BW17" s="70">
        <v>0</v>
      </c>
      <c r="BX17" s="70">
        <v>0</v>
      </c>
      <c r="BY17" s="70">
        <v>0</v>
      </c>
      <c r="BZ17" s="70">
        <v>0</v>
      </c>
      <c r="CA17" s="70">
        <v>0</v>
      </c>
      <c r="CB17" s="70">
        <v>0</v>
      </c>
      <c r="CC17" s="70">
        <v>0</v>
      </c>
      <c r="CD17" s="70">
        <v>0</v>
      </c>
    </row>
    <row r="18" spans="1:82">
      <c r="A18" s="70" t="s">
        <v>1715</v>
      </c>
      <c r="B18" s="70">
        <v>163</v>
      </c>
      <c r="C18" s="70">
        <v>10</v>
      </c>
      <c r="D18" s="70">
        <v>10</v>
      </c>
      <c r="E18" s="70">
        <v>2013</v>
      </c>
      <c r="F18" s="70" t="s">
        <v>180</v>
      </c>
      <c r="G18" s="70" t="s">
        <v>1629</v>
      </c>
      <c r="H18" s="70" t="s">
        <v>1630</v>
      </c>
      <c r="I18" s="148"/>
      <c r="J18" s="71">
        <v>80.34948282339677</v>
      </c>
      <c r="K18" s="71">
        <v>2.479146154504023</v>
      </c>
      <c r="L18" s="71">
        <v>20.547415174488279</v>
      </c>
      <c r="M18" s="71">
        <v>33.971823605858027</v>
      </c>
      <c r="N18" s="71">
        <v>46.272572213770921</v>
      </c>
      <c r="O18" s="71">
        <v>18.368343628747262</v>
      </c>
      <c r="P18" s="71">
        <v>19.651761660836758</v>
      </c>
      <c r="Q18" s="71">
        <v>1.40298570881435</v>
      </c>
      <c r="R18" s="71">
        <v>0</v>
      </c>
      <c r="S18" s="71">
        <v>1.6687522689295251</v>
      </c>
      <c r="T18" s="72"/>
      <c r="U18" s="71">
        <v>2879627</v>
      </c>
      <c r="V18" s="71">
        <v>846</v>
      </c>
      <c r="W18" s="71">
        <v>439</v>
      </c>
      <c r="X18" s="71">
        <v>5710</v>
      </c>
      <c r="Y18" s="71">
        <v>8624</v>
      </c>
      <c r="Z18" s="71">
        <v>10036</v>
      </c>
      <c r="AA18" s="71">
        <v>3934</v>
      </c>
      <c r="AB18" s="71">
        <v>18137</v>
      </c>
      <c r="AC18" s="71">
        <v>0</v>
      </c>
      <c r="AD18" s="71">
        <v>1.6687522689295251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v>
      </c>
      <c r="BK18" s="71">
        <v>0</v>
      </c>
      <c r="BL18" s="71">
        <v>0</v>
      </c>
      <c r="BM18" s="71">
        <v>0</v>
      </c>
      <c r="BN18" s="72"/>
      <c r="BO18" s="71">
        <v>0</v>
      </c>
      <c r="BP18" s="71">
        <v>0</v>
      </c>
      <c r="BQ18" s="71">
        <v>1</v>
      </c>
      <c r="BR18" s="71">
        <v>0</v>
      </c>
      <c r="BS18" s="71">
        <v>0</v>
      </c>
      <c r="BT18" s="71">
        <v>0</v>
      </c>
      <c r="BU18"/>
      <c r="BV18" s="70">
        <v>5</v>
      </c>
      <c r="BW18" s="70">
        <v>0</v>
      </c>
      <c r="BX18" s="70">
        <v>0</v>
      </c>
      <c r="BY18" s="70">
        <v>0</v>
      </c>
      <c r="BZ18" s="70">
        <v>0</v>
      </c>
      <c r="CA18" s="70">
        <v>0</v>
      </c>
      <c r="CB18" s="70">
        <v>0</v>
      </c>
      <c r="CC18" s="70">
        <v>0</v>
      </c>
      <c r="CD18" s="70">
        <v>0</v>
      </c>
    </row>
    <row r="19" spans="1:82">
      <c r="A19" s="70" t="s">
        <v>1716</v>
      </c>
      <c r="B19" s="70">
        <v>164</v>
      </c>
      <c r="C19" s="70">
        <v>11</v>
      </c>
      <c r="D19" s="70">
        <v>10</v>
      </c>
      <c r="E19" s="70">
        <v>2014</v>
      </c>
      <c r="F19" s="70" t="s">
        <v>181</v>
      </c>
      <c r="G19" s="70" t="s">
        <v>1629</v>
      </c>
      <c r="H19" s="70" t="s">
        <v>1630</v>
      </c>
      <c r="I19" s="148"/>
      <c r="J19" s="71">
        <v>85.655564793172402</v>
      </c>
      <c r="K19" s="71">
        <v>2.522758451685315</v>
      </c>
      <c r="L19" s="71">
        <v>19.48755132135647</v>
      </c>
      <c r="M19" s="71">
        <v>34.306600103035088</v>
      </c>
      <c r="N19" s="71">
        <v>48.973955105266349</v>
      </c>
      <c r="O19" s="71">
        <v>17.351509565678576</v>
      </c>
      <c r="P19" s="71">
        <v>19.9597830079577</v>
      </c>
      <c r="Q19" s="71">
        <v>1.32492925841285</v>
      </c>
      <c r="R19" s="71">
        <v>0</v>
      </c>
      <c r="S19" s="71">
        <v>1.8569338423787609</v>
      </c>
      <c r="T19" s="72"/>
      <c r="U19" s="71">
        <v>3409359</v>
      </c>
      <c r="V19" s="71">
        <v>748</v>
      </c>
      <c r="W19" s="71">
        <v>425</v>
      </c>
      <c r="X19" s="71">
        <v>5482</v>
      </c>
      <c r="Y19" s="71">
        <v>8620</v>
      </c>
      <c r="Z19" s="71">
        <v>9985</v>
      </c>
      <c r="AA19" s="71">
        <v>3975</v>
      </c>
      <c r="AB19" s="71">
        <v>17852</v>
      </c>
      <c r="AC19" s="71">
        <v>0</v>
      </c>
      <c r="AD19" s="71">
        <v>1.8569338423787609</v>
      </c>
      <c r="AE19" s="72"/>
      <c r="AF19" s="71"/>
      <c r="AG19" s="71"/>
      <c r="AH19" s="71"/>
      <c r="AI19" s="71"/>
      <c r="AJ19" s="71"/>
      <c r="AK19" s="71"/>
      <c r="AL19" s="71"/>
      <c r="AM19" s="71"/>
      <c r="AN19" s="71"/>
      <c r="AO19" s="71"/>
      <c r="AP19" s="71"/>
      <c r="AQ19" s="72"/>
      <c r="AR19" s="71">
        <v>38</v>
      </c>
      <c r="AS19" s="71">
        <v>12</v>
      </c>
      <c r="AT19" s="71">
        <v>0</v>
      </c>
      <c r="AU19" s="71">
        <v>0</v>
      </c>
      <c r="AV19" s="71">
        <v>0</v>
      </c>
      <c r="AW19" s="71">
        <v>2</v>
      </c>
      <c r="AX19" s="71"/>
      <c r="AY19" s="72"/>
      <c r="AZ19" s="71">
        <v>179.708</v>
      </c>
      <c r="BA19" s="71">
        <v>2245.4</v>
      </c>
      <c r="BB19" s="71">
        <v>0</v>
      </c>
      <c r="BC19" s="71">
        <v>0</v>
      </c>
      <c r="BD19" s="71">
        <v>0</v>
      </c>
      <c r="BE19" s="71">
        <v>350</v>
      </c>
      <c r="BF19" s="71"/>
      <c r="BG19" s="72"/>
      <c r="BH19" s="71">
        <v>0</v>
      </c>
      <c r="BI19" s="71">
        <v>0</v>
      </c>
      <c r="BJ19" s="71">
        <v>4.7380000000000004</v>
      </c>
      <c r="BK19" s="71">
        <v>0</v>
      </c>
      <c r="BL19" s="71">
        <v>0</v>
      </c>
      <c r="BM19" s="71">
        <v>0</v>
      </c>
      <c r="BN19" s="72"/>
      <c r="BO19" s="71">
        <v>0</v>
      </c>
      <c r="BP19" s="71">
        <v>0</v>
      </c>
      <c r="BQ19" s="71">
        <v>1</v>
      </c>
      <c r="BR19" s="71">
        <v>0</v>
      </c>
      <c r="BS19" s="71">
        <v>0</v>
      </c>
      <c r="BT19" s="71">
        <v>0</v>
      </c>
      <c r="BU19"/>
      <c r="BV19" s="70">
        <v>4.7380000000000004</v>
      </c>
      <c r="BW19" s="70">
        <v>0</v>
      </c>
      <c r="BX19" s="70">
        <v>0</v>
      </c>
      <c r="BY19" s="70">
        <v>0</v>
      </c>
      <c r="BZ19" s="70">
        <v>0</v>
      </c>
      <c r="CA19" s="70">
        <v>0</v>
      </c>
      <c r="CB19" s="70">
        <v>0</v>
      </c>
      <c r="CC19" s="70">
        <v>0</v>
      </c>
      <c r="CD19" s="70">
        <v>0</v>
      </c>
    </row>
    <row r="20" spans="1:82">
      <c r="A20" s="70" t="s">
        <v>1717</v>
      </c>
      <c r="B20" s="70">
        <v>165</v>
      </c>
      <c r="C20" s="70">
        <v>12</v>
      </c>
      <c r="D20" s="70">
        <v>10</v>
      </c>
      <c r="E20" s="70">
        <v>2015</v>
      </c>
      <c r="F20" s="70" t="s">
        <v>182</v>
      </c>
      <c r="G20" s="70" t="s">
        <v>1629</v>
      </c>
      <c r="H20" s="70" t="s">
        <v>1630</v>
      </c>
      <c r="I20" s="148"/>
      <c r="J20" s="71">
        <v>95.124563961558238</v>
      </c>
      <c r="K20" s="71">
        <v>2.4190631073917461</v>
      </c>
      <c r="L20" s="71">
        <v>20.512680779830081</v>
      </c>
      <c r="M20" s="71">
        <v>33.194134546965202</v>
      </c>
      <c r="N20" s="71">
        <v>44.835049870609538</v>
      </c>
      <c r="O20" s="71">
        <v>17.115542949013197</v>
      </c>
      <c r="P20" s="71">
        <v>19.880071775069645</v>
      </c>
      <c r="Q20" s="71">
        <v>1.2723906260926701</v>
      </c>
      <c r="R20" s="71">
        <v>0</v>
      </c>
      <c r="S20" s="71">
        <v>1.5642543100921491</v>
      </c>
      <c r="T20" s="72"/>
      <c r="U20" s="71">
        <v>3796139</v>
      </c>
      <c r="V20" s="71">
        <v>748</v>
      </c>
      <c r="W20" s="71">
        <v>425</v>
      </c>
      <c r="X20" s="71">
        <v>5482</v>
      </c>
      <c r="Y20" s="71">
        <v>8574</v>
      </c>
      <c r="Z20" s="71">
        <v>9944</v>
      </c>
      <c r="AA20" s="71">
        <v>3956</v>
      </c>
      <c r="AB20" s="71">
        <v>17513</v>
      </c>
      <c r="AC20" s="71">
        <v>0</v>
      </c>
      <c r="AD20" s="71">
        <v>1.5642543100921491</v>
      </c>
      <c r="AE20" s="72"/>
      <c r="AF20" s="71">
        <v>29295945.661650602</v>
      </c>
      <c r="AG20" s="71">
        <v>1611627.9035935779</v>
      </c>
      <c r="AH20" s="71">
        <v>2652327.8683751561</v>
      </c>
      <c r="AI20" s="71">
        <v>34865964.942261674</v>
      </c>
      <c r="AJ20" s="71">
        <v>37974654.311894961</v>
      </c>
      <c r="AK20" s="71">
        <v>0</v>
      </c>
      <c r="AL20" s="71">
        <v>0</v>
      </c>
      <c r="AM20" s="71">
        <v>2400083.1857280438</v>
      </c>
      <c r="AN20" s="71">
        <v>0</v>
      </c>
      <c r="AO20" s="71">
        <v>0</v>
      </c>
      <c r="AP20" s="71">
        <v>108800603.87350401</v>
      </c>
      <c r="AQ20" s="72"/>
      <c r="AR20" s="71">
        <v>50</v>
      </c>
      <c r="AS20" s="71">
        <v>16</v>
      </c>
      <c r="AT20" s="71">
        <v>0</v>
      </c>
      <c r="AU20" s="71">
        <v>0</v>
      </c>
      <c r="AV20" s="71">
        <v>0</v>
      </c>
      <c r="AW20" s="71">
        <v>2</v>
      </c>
      <c r="AX20" s="71"/>
      <c r="AY20" s="72"/>
      <c r="AZ20" s="71">
        <v>252.40799999999999</v>
      </c>
      <c r="BA20" s="71">
        <v>2951.8</v>
      </c>
      <c r="BB20" s="71">
        <v>0</v>
      </c>
      <c r="BC20" s="71">
        <v>0</v>
      </c>
      <c r="BD20" s="71">
        <v>0</v>
      </c>
      <c r="BE20" s="71">
        <v>350</v>
      </c>
      <c r="BF20" s="71"/>
      <c r="BG20" s="72"/>
      <c r="BH20" s="71">
        <v>0</v>
      </c>
      <c r="BI20" s="71">
        <v>0</v>
      </c>
      <c r="BJ20" s="71">
        <v>4.72</v>
      </c>
      <c r="BK20" s="71">
        <v>0</v>
      </c>
      <c r="BL20" s="71">
        <v>0</v>
      </c>
      <c r="BM20" s="71">
        <v>0</v>
      </c>
      <c r="BN20" s="72"/>
      <c r="BO20" s="71">
        <v>0</v>
      </c>
      <c r="BP20" s="71">
        <v>0</v>
      </c>
      <c r="BQ20" s="71">
        <v>1</v>
      </c>
      <c r="BR20" s="71">
        <v>0</v>
      </c>
      <c r="BS20" s="71">
        <v>0</v>
      </c>
      <c r="BT20" s="71">
        <v>0</v>
      </c>
      <c r="BU20"/>
      <c r="BV20" s="70">
        <v>4.72</v>
      </c>
      <c r="BW20" s="70">
        <v>0</v>
      </c>
      <c r="BX20" s="70">
        <v>0</v>
      </c>
      <c r="BY20" s="70">
        <v>0</v>
      </c>
      <c r="BZ20" s="70">
        <v>0</v>
      </c>
      <c r="CA20" s="70">
        <v>0</v>
      </c>
      <c r="CB20" s="70">
        <v>0</v>
      </c>
      <c r="CC20" s="70">
        <v>0</v>
      </c>
      <c r="CD20" s="70">
        <v>0</v>
      </c>
    </row>
    <row r="21" spans="1:82">
      <c r="A21" s="70" t="s">
        <v>1718</v>
      </c>
      <c r="B21" s="70">
        <v>166</v>
      </c>
      <c r="C21" s="70">
        <v>13</v>
      </c>
      <c r="D21" s="70">
        <v>10</v>
      </c>
      <c r="E21" s="70">
        <v>2016</v>
      </c>
      <c r="F21" s="70" t="s">
        <v>155</v>
      </c>
      <c r="G21" s="70" t="s">
        <v>1629</v>
      </c>
      <c r="H21" s="70" t="s">
        <v>1630</v>
      </c>
      <c r="I21" s="148"/>
      <c r="J21" s="71">
        <v>71.786461008933102</v>
      </c>
      <c r="K21" s="71">
        <v>2.28184915032003</v>
      </c>
      <c r="L21" s="71">
        <v>22.058273819162647</v>
      </c>
      <c r="M21" s="71">
        <v>28.460120727246764</v>
      </c>
      <c r="N21" s="71">
        <v>45.6687318755314</v>
      </c>
      <c r="O21" s="71">
        <v>16.951908260147327</v>
      </c>
      <c r="P21" s="71">
        <v>21.446398616944013</v>
      </c>
      <c r="Q21" s="71">
        <v>1.2203095451870152</v>
      </c>
      <c r="R21" s="71">
        <v>0</v>
      </c>
      <c r="S21" s="71">
        <v>2.2832622064583017</v>
      </c>
      <c r="T21" s="72"/>
      <c r="U21" s="71">
        <v>2726888</v>
      </c>
      <c r="V21" s="71">
        <v>748</v>
      </c>
      <c r="W21" s="71">
        <v>425</v>
      </c>
      <c r="X21" s="71">
        <v>5482</v>
      </c>
      <c r="Y21" s="71">
        <v>8588</v>
      </c>
      <c r="Z21" s="71">
        <v>9970</v>
      </c>
      <c r="AA21" s="71">
        <v>4414</v>
      </c>
      <c r="AB21" s="71">
        <v>17277</v>
      </c>
      <c r="AC21" s="71">
        <v>0</v>
      </c>
      <c r="AD21" s="71">
        <v>2.2832622064583021</v>
      </c>
      <c r="AE21" s="72"/>
      <c r="AF21" s="71">
        <v>22495451.361599222</v>
      </c>
      <c r="AG21" s="71">
        <v>1536210.9873469761</v>
      </c>
      <c r="AH21" s="71">
        <v>2247978.5635027988</v>
      </c>
      <c r="AI21" s="71">
        <v>34803184.502655327</v>
      </c>
      <c r="AJ21" s="71">
        <v>37781448.562023833</v>
      </c>
      <c r="AK21" s="71">
        <v>0</v>
      </c>
      <c r="AL21" s="71">
        <v>0</v>
      </c>
      <c r="AM21" s="71">
        <v>2369579.8776621339</v>
      </c>
      <c r="AN21" s="71">
        <v>0</v>
      </c>
      <c r="AO21" s="71">
        <v>0</v>
      </c>
      <c r="AP21" s="71">
        <v>101233853.85479029</v>
      </c>
      <c r="AQ21" s="72"/>
      <c r="AR21" s="71">
        <v>56</v>
      </c>
      <c r="AS21" s="71">
        <v>24</v>
      </c>
      <c r="AT21" s="71">
        <v>0</v>
      </c>
      <c r="AU21" s="71">
        <v>0</v>
      </c>
      <c r="AV21" s="71">
        <v>0</v>
      </c>
      <c r="AW21" s="71">
        <v>2</v>
      </c>
      <c r="AX21" s="71"/>
      <c r="AY21" s="72"/>
      <c r="AZ21" s="71">
        <v>300.50799999999998</v>
      </c>
      <c r="BA21" s="71">
        <v>3201.5</v>
      </c>
      <c r="BB21" s="71">
        <v>0</v>
      </c>
      <c r="BC21" s="71">
        <v>0</v>
      </c>
      <c r="BD21" s="71">
        <v>0</v>
      </c>
      <c r="BE21" s="71">
        <v>350</v>
      </c>
      <c r="BF21" s="71"/>
      <c r="BG21" s="72"/>
      <c r="BH21" s="71">
        <v>0</v>
      </c>
      <c r="BI21" s="71">
        <v>0</v>
      </c>
      <c r="BJ21" s="71">
        <v>4.6849999999999996</v>
      </c>
      <c r="BK21" s="71">
        <v>0</v>
      </c>
      <c r="BL21" s="71">
        <v>0</v>
      </c>
      <c r="BM21" s="71">
        <v>0</v>
      </c>
      <c r="BN21" s="72"/>
      <c r="BO21" s="71">
        <v>0</v>
      </c>
      <c r="BP21" s="71">
        <v>0</v>
      </c>
      <c r="BQ21" s="71">
        <v>1</v>
      </c>
      <c r="BR21" s="71">
        <v>0</v>
      </c>
      <c r="BS21" s="71">
        <v>0</v>
      </c>
      <c r="BT21" s="71">
        <v>0</v>
      </c>
      <c r="BU21"/>
      <c r="BV21" s="70">
        <v>4.6849999999999996</v>
      </c>
      <c r="BW21" s="70">
        <v>0</v>
      </c>
      <c r="BX21" s="70">
        <v>0</v>
      </c>
      <c r="BY21" s="70">
        <v>0</v>
      </c>
      <c r="BZ21" s="70">
        <v>0</v>
      </c>
      <c r="CA21" s="70">
        <v>0</v>
      </c>
      <c r="CB21" s="70">
        <v>0</v>
      </c>
      <c r="CC21" s="70">
        <v>0</v>
      </c>
      <c r="CD21" s="70">
        <v>0</v>
      </c>
    </row>
    <row r="22" spans="1:82">
      <c r="A22" s="70" t="s">
        <v>1719</v>
      </c>
      <c r="B22" s="70">
        <v>167</v>
      </c>
      <c r="C22" s="70">
        <v>14</v>
      </c>
      <c r="D22" s="70">
        <v>10</v>
      </c>
      <c r="E22" s="70">
        <v>2017</v>
      </c>
      <c r="F22" s="70" t="s">
        <v>156</v>
      </c>
      <c r="G22" s="70" t="s">
        <v>1629</v>
      </c>
      <c r="H22" s="70" t="s">
        <v>1630</v>
      </c>
      <c r="I22" s="148"/>
      <c r="J22" s="71">
        <v>97.597261826257451</v>
      </c>
      <c r="K22" s="71">
        <v>2.3317081748810349</v>
      </c>
      <c r="L22" s="71">
        <v>19.912225573708053</v>
      </c>
      <c r="M22" s="71">
        <v>28.536677612035394</v>
      </c>
      <c r="N22" s="71">
        <v>44.460527081617649</v>
      </c>
      <c r="O22" s="71">
        <v>16.757248312000268</v>
      </c>
      <c r="P22" s="71">
        <v>21.325027170934646</v>
      </c>
      <c r="Q22" s="71">
        <v>1.1584145234885901</v>
      </c>
      <c r="R22" s="71">
        <v>0</v>
      </c>
      <c r="S22" s="71">
        <v>1.7606758106684253</v>
      </c>
      <c r="T22" s="72"/>
      <c r="U22" s="71">
        <v>3647953</v>
      </c>
      <c r="V22" s="71">
        <v>748</v>
      </c>
      <c r="W22" s="71">
        <v>425</v>
      </c>
      <c r="X22" s="71">
        <v>5482</v>
      </c>
      <c r="Y22" s="71">
        <v>8544</v>
      </c>
      <c r="Z22" s="71">
        <v>10019</v>
      </c>
      <c r="AA22" s="71">
        <v>4417</v>
      </c>
      <c r="AB22" s="71">
        <v>16960</v>
      </c>
      <c r="AC22" s="71">
        <v>0</v>
      </c>
      <c r="AD22" s="71">
        <v>1.760675810668425</v>
      </c>
      <c r="AE22" s="72"/>
      <c r="AF22" s="71">
        <v>29571304.32279912</v>
      </c>
      <c r="AG22" s="71">
        <v>1540674.5223646171</v>
      </c>
      <c r="AH22" s="71">
        <v>2746143.6585861389</v>
      </c>
      <c r="AI22" s="71">
        <v>33942131.81071566</v>
      </c>
      <c r="AJ22" s="71">
        <v>34084695.058413111</v>
      </c>
      <c r="AK22" s="71">
        <v>0</v>
      </c>
      <c r="AL22" s="71">
        <v>0</v>
      </c>
      <c r="AM22" s="71">
        <v>2329742.321695277</v>
      </c>
      <c r="AN22" s="71">
        <v>0</v>
      </c>
      <c r="AO22" s="71">
        <v>0</v>
      </c>
      <c r="AP22" s="71">
        <v>104214691.69457392</v>
      </c>
      <c r="AQ22" s="72"/>
      <c r="AR22" s="71">
        <v>59</v>
      </c>
      <c r="AS22" s="71">
        <v>26</v>
      </c>
      <c r="AT22" s="71">
        <v>0</v>
      </c>
      <c r="AU22" s="71">
        <v>0</v>
      </c>
      <c r="AV22" s="71">
        <v>0</v>
      </c>
      <c r="AW22" s="71">
        <v>3</v>
      </c>
      <c r="AX22" s="71"/>
      <c r="AY22" s="72"/>
      <c r="AZ22" s="71">
        <v>318.60799999999989</v>
      </c>
      <c r="BA22" s="71">
        <v>4052.5</v>
      </c>
      <c r="BB22" s="71">
        <v>0</v>
      </c>
      <c r="BC22" s="71">
        <v>0</v>
      </c>
      <c r="BD22" s="71">
        <v>0</v>
      </c>
      <c r="BE22" s="71">
        <v>500</v>
      </c>
      <c r="BF22" s="71"/>
      <c r="BG22" s="72"/>
      <c r="BH22" s="71">
        <v>70.286000000000001</v>
      </c>
      <c r="BI22" s="71">
        <v>0</v>
      </c>
      <c r="BJ22" s="71">
        <v>3.6760000000000002</v>
      </c>
      <c r="BK22" s="71">
        <v>0</v>
      </c>
      <c r="BL22" s="71">
        <v>0</v>
      </c>
      <c r="BM22" s="71">
        <v>0</v>
      </c>
      <c r="BN22" s="72"/>
      <c r="BO22" s="71">
        <v>1</v>
      </c>
      <c r="BP22" s="71">
        <v>0</v>
      </c>
      <c r="BQ22" s="71">
        <v>1</v>
      </c>
      <c r="BR22" s="71">
        <v>0</v>
      </c>
      <c r="BS22" s="71">
        <v>0</v>
      </c>
      <c r="BT22" s="71">
        <v>0</v>
      </c>
      <c r="BU22"/>
      <c r="BV22" s="70">
        <v>3.6760000000000002</v>
      </c>
      <c r="BW22" s="70">
        <v>0</v>
      </c>
      <c r="BX22" s="70">
        <v>0</v>
      </c>
      <c r="BY22" s="70">
        <v>2.8719999999999999</v>
      </c>
      <c r="BZ22" s="70">
        <v>67.414000000000001</v>
      </c>
      <c r="CA22" s="70">
        <v>0</v>
      </c>
      <c r="CB22" s="70">
        <v>0</v>
      </c>
      <c r="CC22" s="70">
        <v>0</v>
      </c>
      <c r="CD22" s="70">
        <v>0</v>
      </c>
    </row>
    <row r="23" spans="1:82">
      <c r="A23" s="70" t="s">
        <v>1720</v>
      </c>
      <c r="B23" s="70">
        <v>168</v>
      </c>
      <c r="C23" s="70">
        <v>15</v>
      </c>
      <c r="D23" s="70">
        <v>10</v>
      </c>
      <c r="E23" s="70">
        <v>2018</v>
      </c>
      <c r="F23" s="70" t="s">
        <v>183</v>
      </c>
      <c r="G23" s="70" t="s">
        <v>1629</v>
      </c>
      <c r="H23" s="70" t="s">
        <v>1630</v>
      </c>
      <c r="I23" s="148"/>
      <c r="J23" s="71">
        <v>82.233475643698426</v>
      </c>
      <c r="K23" s="71">
        <v>2.1701887580605317</v>
      </c>
      <c r="L23" s="71">
        <v>18.266902199064219</v>
      </c>
      <c r="M23" s="71">
        <v>28.677422685652324</v>
      </c>
      <c r="N23" s="71">
        <v>40.866982684202782</v>
      </c>
      <c r="O23" s="71">
        <v>16.317690803167437</v>
      </c>
      <c r="P23" s="71">
        <v>21.256149343884946</v>
      </c>
      <c r="Q23" s="71">
        <v>1.0575092049486201</v>
      </c>
      <c r="R23" s="71">
        <v>0</v>
      </c>
      <c r="S23" s="71">
        <v>1.923414795219023</v>
      </c>
      <c r="T23" s="72"/>
      <c r="U23" s="71">
        <v>3211644</v>
      </c>
      <c r="V23" s="71">
        <v>748</v>
      </c>
      <c r="W23" s="71">
        <v>425</v>
      </c>
      <c r="X23" s="71">
        <v>5482</v>
      </c>
      <c r="Y23" s="71">
        <v>8530</v>
      </c>
      <c r="Z23" s="71">
        <v>9943</v>
      </c>
      <c r="AA23" s="71">
        <v>4447</v>
      </c>
      <c r="AB23" s="71">
        <v>16685</v>
      </c>
      <c r="AC23" s="71">
        <v>0</v>
      </c>
      <c r="AD23" s="71">
        <v>1.923414795219023</v>
      </c>
      <c r="AE23" s="72"/>
      <c r="AF23" s="71">
        <v>26134026.117406301</v>
      </c>
      <c r="AG23" s="71">
        <v>1393941.879701338</v>
      </c>
      <c r="AH23" s="71">
        <v>2588240.7361153951</v>
      </c>
      <c r="AI23" s="71">
        <v>34695791.883840993</v>
      </c>
      <c r="AJ23" s="71">
        <v>31610696.06409952</v>
      </c>
      <c r="AK23" s="71">
        <v>0</v>
      </c>
      <c r="AL23" s="71">
        <v>0</v>
      </c>
      <c r="AM23" s="71">
        <v>2296708.7822238612</v>
      </c>
      <c r="AN23" s="71">
        <v>0</v>
      </c>
      <c r="AO23" s="71">
        <v>0</v>
      </c>
      <c r="AP23" s="71">
        <v>98719405.463387415</v>
      </c>
      <c r="AQ23" s="72"/>
      <c r="AR23" s="71">
        <v>62</v>
      </c>
      <c r="AS23" s="71">
        <v>34</v>
      </c>
      <c r="AT23" s="71">
        <v>0</v>
      </c>
      <c r="AU23" s="71">
        <v>0</v>
      </c>
      <c r="AV23" s="71">
        <v>0</v>
      </c>
      <c r="AW23" s="71">
        <v>3</v>
      </c>
      <c r="AX23" s="71"/>
      <c r="AY23" s="72"/>
      <c r="AZ23" s="71">
        <v>345.70800000000003</v>
      </c>
      <c r="BA23" s="71">
        <v>5251</v>
      </c>
      <c r="BB23" s="71">
        <v>0</v>
      </c>
      <c r="BC23" s="71">
        <v>0</v>
      </c>
      <c r="BD23" s="71">
        <v>0</v>
      </c>
      <c r="BE23" s="71">
        <v>500</v>
      </c>
      <c r="BF23" s="71"/>
      <c r="BG23" s="72"/>
      <c r="BH23" s="71">
        <v>78.686000000000007</v>
      </c>
      <c r="BI23" s="71">
        <v>0</v>
      </c>
      <c r="BJ23" s="71">
        <v>3.6890000000000001</v>
      </c>
      <c r="BK23" s="71">
        <v>0</v>
      </c>
      <c r="BL23" s="71">
        <v>0</v>
      </c>
      <c r="BM23" s="71">
        <v>0</v>
      </c>
      <c r="BN23" s="72"/>
      <c r="BO23" s="71">
        <v>1</v>
      </c>
      <c r="BP23" s="71">
        <v>0</v>
      </c>
      <c r="BQ23" s="71">
        <v>1</v>
      </c>
      <c r="BR23" s="71">
        <v>0</v>
      </c>
      <c r="BS23" s="71">
        <v>0</v>
      </c>
      <c r="BT23" s="71">
        <v>0</v>
      </c>
      <c r="BU23"/>
      <c r="BV23" s="70">
        <v>3.6890000000000001</v>
      </c>
      <c r="BW23" s="70">
        <v>0</v>
      </c>
      <c r="BX23" s="70">
        <v>0</v>
      </c>
      <c r="BY23" s="70">
        <v>3.2480000000000002</v>
      </c>
      <c r="BZ23" s="70">
        <v>75.438000000000002</v>
      </c>
      <c r="CA23" s="70">
        <v>0</v>
      </c>
      <c r="CB23" s="70">
        <v>0</v>
      </c>
      <c r="CC23" s="70">
        <v>0</v>
      </c>
      <c r="CD23" s="70">
        <v>0</v>
      </c>
    </row>
    <row r="24" spans="1:82">
      <c r="A24" s="70" t="s">
        <v>1721</v>
      </c>
      <c r="B24" s="70">
        <v>168</v>
      </c>
      <c r="C24" s="70">
        <v>16</v>
      </c>
      <c r="D24" s="70">
        <v>10</v>
      </c>
      <c r="E24" s="70">
        <v>2019</v>
      </c>
      <c r="F24" s="70" t="s">
        <v>158</v>
      </c>
      <c r="G24" s="70" t="s">
        <v>1629</v>
      </c>
      <c r="H24" s="70" t="s">
        <v>1630</v>
      </c>
      <c r="I24" s="148"/>
      <c r="J24" s="71">
        <v>67.222991590209759</v>
      </c>
      <c r="K24" s="71">
        <v>2.0137753651626786</v>
      </c>
      <c r="L24" s="71">
        <v>18.348744153784988</v>
      </c>
      <c r="M24" s="71">
        <v>25.726252143588273</v>
      </c>
      <c r="N24" s="71">
        <v>40.789677428057971</v>
      </c>
      <c r="O24" s="71">
        <v>15.774669120850731</v>
      </c>
      <c r="P24" s="71">
        <v>19.2829947816419</v>
      </c>
      <c r="Q24" s="71">
        <v>1.0054446070299701</v>
      </c>
      <c r="R24" s="71">
        <v>0</v>
      </c>
      <c r="S24" s="71">
        <v>1.6142244325019641</v>
      </c>
      <c r="T24" s="72"/>
      <c r="U24" s="71">
        <v>2761796</v>
      </c>
      <c r="V24" s="71">
        <v>748</v>
      </c>
      <c r="W24" s="71">
        <v>425</v>
      </c>
      <c r="X24" s="71">
        <v>5482</v>
      </c>
      <c r="Y24" s="71">
        <v>8410</v>
      </c>
      <c r="Z24" s="71">
        <v>9876</v>
      </c>
      <c r="AA24" s="71">
        <v>4004</v>
      </c>
      <c r="AB24" s="71">
        <v>16293</v>
      </c>
      <c r="AC24" s="71">
        <v>0</v>
      </c>
      <c r="AD24" s="71">
        <v>1.6142244325019639</v>
      </c>
      <c r="AE24" s="72"/>
      <c r="AF24" s="71">
        <v>22052471.848429319</v>
      </c>
      <c r="AG24" s="71">
        <v>1393529.094390095</v>
      </c>
      <c r="AH24" s="71">
        <v>2794526.881929209</v>
      </c>
      <c r="AI24" s="71">
        <v>33998995.767005742</v>
      </c>
      <c r="AJ24" s="71">
        <v>32875300.494115248</v>
      </c>
      <c r="AK24" s="71">
        <v>0</v>
      </c>
      <c r="AL24" s="71">
        <v>0</v>
      </c>
      <c r="AM24" s="71">
        <v>2218983.9463616684</v>
      </c>
      <c r="AN24" s="71">
        <v>0</v>
      </c>
      <c r="AO24" s="71">
        <v>0</v>
      </c>
      <c r="AP24" s="71">
        <v>95333808.032231271</v>
      </c>
      <c r="AQ24" s="72"/>
      <c r="AR24" s="71">
        <v>69</v>
      </c>
      <c r="AS24" s="71">
        <v>42</v>
      </c>
      <c r="AT24" s="71">
        <v>0</v>
      </c>
      <c r="AU24" s="71">
        <v>0</v>
      </c>
      <c r="AV24" s="71">
        <v>0</v>
      </c>
      <c r="AW24" s="71">
        <v>4</v>
      </c>
      <c r="AX24" s="71"/>
      <c r="AY24" s="72"/>
      <c r="AZ24" s="71">
        <v>394.30799999999999</v>
      </c>
      <c r="BA24" s="71">
        <v>5542.9</v>
      </c>
      <c r="BB24" s="71">
        <v>0</v>
      </c>
      <c r="BC24" s="71">
        <v>0</v>
      </c>
      <c r="BD24" s="71">
        <v>0</v>
      </c>
      <c r="BE24" s="71">
        <v>650</v>
      </c>
      <c r="BF24" s="71"/>
      <c r="BG24" s="72"/>
      <c r="BH24" s="71">
        <v>84.05</v>
      </c>
      <c r="BI24" s="71">
        <v>0</v>
      </c>
      <c r="BJ24" s="71">
        <v>3.5059999999999998</v>
      </c>
      <c r="BK24" s="71">
        <v>0</v>
      </c>
      <c r="BL24" s="71">
        <v>0</v>
      </c>
      <c r="BM24" s="71">
        <v>0</v>
      </c>
      <c r="BN24" s="72"/>
      <c r="BO24" s="71">
        <v>1</v>
      </c>
      <c r="BP24" s="71">
        <v>0</v>
      </c>
      <c r="BQ24" s="71">
        <v>1</v>
      </c>
      <c r="BR24" s="71">
        <v>0</v>
      </c>
      <c r="BS24" s="71">
        <v>0</v>
      </c>
      <c r="BT24" s="71">
        <v>0</v>
      </c>
      <c r="BU24"/>
      <c r="BV24" s="70">
        <v>3.5059999999999998</v>
      </c>
      <c r="BW24" s="70">
        <v>0</v>
      </c>
      <c r="BX24" s="70">
        <v>0</v>
      </c>
      <c r="BY24" s="70">
        <v>3.9870000000000001</v>
      </c>
      <c r="BZ24" s="70">
        <v>80.063000000000002</v>
      </c>
      <c r="CA24" s="70">
        <v>0</v>
      </c>
      <c r="CB24" s="70">
        <v>0</v>
      </c>
      <c r="CC24" s="70">
        <v>0</v>
      </c>
      <c r="CD24" s="70">
        <v>0</v>
      </c>
    </row>
    <row r="25" spans="1:82">
      <c r="A25" s="70" t="s">
        <v>1722</v>
      </c>
      <c r="B25" s="70">
        <v>168</v>
      </c>
      <c r="C25" s="70">
        <v>17</v>
      </c>
      <c r="D25" s="70">
        <v>10</v>
      </c>
      <c r="E25" s="70">
        <v>2020</v>
      </c>
      <c r="F25" s="70" t="s">
        <v>159</v>
      </c>
      <c r="G25" s="70" t="s">
        <v>1629</v>
      </c>
      <c r="H25" s="70" t="s">
        <v>1630</v>
      </c>
      <c r="I25" s="148"/>
      <c r="J25" s="71">
        <v>50.894062631179303</v>
      </c>
      <c r="K25" s="71">
        <v>2.0718547440522701</v>
      </c>
      <c r="L25" s="71">
        <v>18.074665813722174</v>
      </c>
      <c r="M25" s="71">
        <v>22.666126198873108</v>
      </c>
      <c r="N25" s="71">
        <v>35.950169269084526</v>
      </c>
      <c r="O25" s="71">
        <v>13.771860122539017</v>
      </c>
      <c r="P25" s="71">
        <v>18.504438844808497</v>
      </c>
      <c r="Q25" s="71">
        <v>0.92409141783127102</v>
      </c>
      <c r="R25" s="71">
        <v>0</v>
      </c>
      <c r="S25" s="71">
        <v>1.69464572929204</v>
      </c>
      <c r="T25" s="72"/>
      <c r="U25" s="71">
        <v>2370261</v>
      </c>
      <c r="V25" s="71">
        <v>712</v>
      </c>
      <c r="W25" s="71">
        <v>372</v>
      </c>
      <c r="X25" s="71">
        <v>5079</v>
      </c>
      <c r="Y25" s="71">
        <v>8087</v>
      </c>
      <c r="Z25" s="71">
        <v>9841</v>
      </c>
      <c r="AA25" s="71">
        <v>4084</v>
      </c>
      <c r="AB25" s="71">
        <v>15673</v>
      </c>
      <c r="AC25" s="71">
        <v>0</v>
      </c>
      <c r="AD25" s="71">
        <v>1.69464572929204</v>
      </c>
      <c r="AE25" s="72"/>
      <c r="AF25" s="71">
        <v>18506778.482888348</v>
      </c>
      <c r="AG25" s="71">
        <v>1327438.5692125938</v>
      </c>
      <c r="AH25" s="71">
        <v>2650618.7992053125</v>
      </c>
      <c r="AI25" s="71">
        <v>29162001.141308732</v>
      </c>
      <c r="AJ25" s="71">
        <v>33209167.004833449</v>
      </c>
      <c r="AK25" s="71"/>
      <c r="AL25" s="71"/>
      <c r="AM25" s="71">
        <v>2045500.6306618513</v>
      </c>
      <c r="AN25" s="71"/>
      <c r="AO25" s="71"/>
      <c r="AP25" s="71">
        <v>86901504.628110275</v>
      </c>
      <c r="AQ25" s="72"/>
      <c r="AR25" s="71">
        <v>74</v>
      </c>
      <c r="AS25" s="71">
        <v>48</v>
      </c>
      <c r="AT25" s="71">
        <v>1</v>
      </c>
      <c r="AU25" s="71">
        <v>0</v>
      </c>
      <c r="AV25" s="71">
        <v>0</v>
      </c>
      <c r="AW25" s="71">
        <v>4</v>
      </c>
      <c r="AX25" s="71"/>
      <c r="AY25" s="72"/>
      <c r="AZ25" s="71">
        <v>423.108</v>
      </c>
      <c r="BA25" s="71">
        <v>80674.900000000009</v>
      </c>
      <c r="BB25" s="71">
        <v>19.2</v>
      </c>
      <c r="BC25" s="71">
        <v>0</v>
      </c>
      <c r="BD25" s="71">
        <v>0</v>
      </c>
      <c r="BE25" s="71">
        <v>650</v>
      </c>
      <c r="BF25" s="71"/>
      <c r="BG25" s="72"/>
      <c r="BH25" s="71">
        <v>0</v>
      </c>
      <c r="BI25" s="71">
        <v>0</v>
      </c>
      <c r="BJ25" s="71">
        <v>3.3180000000000001</v>
      </c>
      <c r="BK25" s="71">
        <v>0</v>
      </c>
      <c r="BL25" s="71">
        <v>0</v>
      </c>
      <c r="BM25" s="71">
        <v>0</v>
      </c>
      <c r="BN25" s="72"/>
      <c r="BO25" s="71">
        <v>0</v>
      </c>
      <c r="BP25" s="71">
        <v>0</v>
      </c>
      <c r="BQ25" s="71">
        <v>1</v>
      </c>
      <c r="BR25" s="71">
        <v>0</v>
      </c>
      <c r="BS25" s="71">
        <v>0</v>
      </c>
      <c r="BT25" s="71">
        <v>0</v>
      </c>
      <c r="BU25"/>
      <c r="BV25" s="70">
        <v>3.3180000000000001</v>
      </c>
      <c r="BW25" s="70">
        <v>0</v>
      </c>
      <c r="BX25" s="70">
        <v>0</v>
      </c>
      <c r="BY25" s="70">
        <v>0</v>
      </c>
      <c r="BZ25" s="70">
        <v>0</v>
      </c>
      <c r="CA25" s="70">
        <v>0</v>
      </c>
      <c r="CB25" s="70">
        <v>0</v>
      </c>
      <c r="CC25" s="70">
        <v>0</v>
      </c>
      <c r="CD25" s="70">
        <v>0</v>
      </c>
    </row>
    <row r="26" spans="1:82">
      <c r="A26" s="70" t="s">
        <v>1723</v>
      </c>
      <c r="B26" s="70">
        <v>168</v>
      </c>
      <c r="C26" s="70">
        <v>18</v>
      </c>
      <c r="D26" s="70">
        <v>10</v>
      </c>
      <c r="E26" s="70">
        <v>2021</v>
      </c>
      <c r="F26" s="70" t="s">
        <v>160</v>
      </c>
      <c r="G26" s="1064" t="s">
        <v>1629</v>
      </c>
      <c r="H26" s="70" t="s">
        <v>1630</v>
      </c>
      <c r="I26" s="148"/>
      <c r="J26" s="71">
        <v>66.916502920820008</v>
      </c>
      <c r="K26" s="71">
        <v>1.9957712300397952</v>
      </c>
      <c r="L26" s="71">
        <v>16.494740183647043</v>
      </c>
      <c r="M26" s="71">
        <v>23.020091617728831</v>
      </c>
      <c r="N26" s="71">
        <v>35.201042750976868</v>
      </c>
      <c r="O26" s="71">
        <v>13.247495348662826</v>
      </c>
      <c r="P26" s="71">
        <v>18.967461618445277</v>
      </c>
      <c r="Q26" s="71">
        <v>0.89554145326187395</v>
      </c>
      <c r="R26" s="71">
        <v>0</v>
      </c>
      <c r="S26" s="71">
        <v>1.3467911486984541</v>
      </c>
      <c r="T26" s="72"/>
      <c r="U26" s="71">
        <v>3200396</v>
      </c>
      <c r="V26" s="71">
        <v>712</v>
      </c>
      <c r="W26" s="71">
        <v>372</v>
      </c>
      <c r="X26" s="71">
        <v>5079</v>
      </c>
      <c r="Y26" s="71">
        <v>8015</v>
      </c>
      <c r="Z26" s="71">
        <v>9747</v>
      </c>
      <c r="AA26" s="71">
        <v>4082</v>
      </c>
      <c r="AB26" s="71">
        <v>15338</v>
      </c>
      <c r="AC26" s="71">
        <v>0</v>
      </c>
      <c r="AD26" s="71">
        <v>1.3467911486984541</v>
      </c>
      <c r="AE26" s="72"/>
      <c r="AF26" s="71">
        <v>24513655.795753594</v>
      </c>
      <c r="AG26" s="71">
        <v>1350361.349669761</v>
      </c>
      <c r="AH26" s="71">
        <v>2376434.0099088312</v>
      </c>
      <c r="AI26" s="71">
        <v>31999359.771521807</v>
      </c>
      <c r="AJ26" s="71">
        <v>32061633.921257328</v>
      </c>
      <c r="AK26" s="71">
        <v>0</v>
      </c>
      <c r="AL26" s="71">
        <v>0</v>
      </c>
      <c r="AM26" s="71">
        <v>2013325.5111960811</v>
      </c>
      <c r="AN26" s="71">
        <v>0</v>
      </c>
      <c r="AO26" s="71">
        <v>0</v>
      </c>
      <c r="AP26" s="71">
        <v>94314770.359307393</v>
      </c>
      <c r="AQ26" s="72"/>
      <c r="AR26" s="71">
        <v>82</v>
      </c>
      <c r="AS26" s="71">
        <v>55</v>
      </c>
      <c r="AT26" s="71">
        <v>1</v>
      </c>
      <c r="AU26" s="71">
        <v>0</v>
      </c>
      <c r="AV26" s="71">
        <v>0</v>
      </c>
      <c r="AW26" s="71">
        <v>4</v>
      </c>
      <c r="AX26" s="71"/>
      <c r="AY26" s="72"/>
      <c r="AZ26" s="71">
        <v>477.30799999999988</v>
      </c>
      <c r="BA26" s="71">
        <v>80965.800000000017</v>
      </c>
      <c r="BB26" s="71">
        <v>19.2</v>
      </c>
      <c r="BC26" s="71">
        <v>0</v>
      </c>
      <c r="BD26" s="71">
        <v>0</v>
      </c>
      <c r="BE26" s="71">
        <v>650</v>
      </c>
      <c r="BF26" s="71"/>
      <c r="BG26" s="72"/>
      <c r="BH26" s="71">
        <v>0</v>
      </c>
      <c r="BI26" s="71">
        <v>0</v>
      </c>
      <c r="BJ26" s="71">
        <v>4.194</v>
      </c>
      <c r="BK26" s="71">
        <v>0</v>
      </c>
      <c r="BL26" s="71">
        <v>0</v>
      </c>
      <c r="BM26" s="71">
        <v>0</v>
      </c>
      <c r="BN26" s="72"/>
      <c r="BO26" s="71">
        <v>0</v>
      </c>
      <c r="BP26" s="71">
        <v>0</v>
      </c>
      <c r="BQ26" s="71">
        <v>1</v>
      </c>
      <c r="BR26" s="71">
        <v>0</v>
      </c>
      <c r="BS26" s="71">
        <v>0</v>
      </c>
      <c r="BT26" s="71">
        <v>0</v>
      </c>
      <c r="BU26"/>
      <c r="BV26" s="70">
        <v>4.194</v>
      </c>
      <c r="BW26" s="70">
        <v>0</v>
      </c>
      <c r="BX26" s="70">
        <v>0</v>
      </c>
      <c r="BY26" s="70">
        <v>0</v>
      </c>
      <c r="BZ26" s="70">
        <v>0</v>
      </c>
      <c r="CA26" s="70">
        <v>0</v>
      </c>
      <c r="CB26" s="70">
        <v>0</v>
      </c>
      <c r="CC26" s="70">
        <v>0</v>
      </c>
      <c r="CD26" s="70">
        <v>0</v>
      </c>
    </row>
    <row r="27" spans="1:82">
      <c r="A27" s="70" t="s">
        <v>1631</v>
      </c>
      <c r="B27" s="70">
        <v>168</v>
      </c>
      <c r="C27" s="70">
        <v>19</v>
      </c>
      <c r="D27" s="70">
        <v>10</v>
      </c>
      <c r="E27" s="70">
        <v>2022</v>
      </c>
      <c r="F27" s="70" t="s">
        <v>161</v>
      </c>
      <c r="G27" s="1064" t="s">
        <v>1629</v>
      </c>
      <c r="H27" s="70" t="s">
        <v>1630</v>
      </c>
      <c r="I27" s="148"/>
      <c r="J27" s="71">
        <v>73.233271471103961</v>
      </c>
      <c r="K27" s="71">
        <v>1.9090631071611266</v>
      </c>
      <c r="L27" s="71">
        <v>14.789712402148496</v>
      </c>
      <c r="M27" s="71">
        <v>23.470190386214263</v>
      </c>
      <c r="N27" s="71">
        <v>34.766767630369166</v>
      </c>
      <c r="O27" s="71">
        <v>13.791515149980631</v>
      </c>
      <c r="P27" s="71">
        <v>18.920650960029697</v>
      </c>
      <c r="Q27" s="71">
        <v>0.8859911297316182</v>
      </c>
      <c r="R27" s="71">
        <v>0</v>
      </c>
      <c r="S27" s="71">
        <v>1.4778365099177819</v>
      </c>
      <c r="T27" s="72"/>
      <c r="U27" s="71">
        <v>4307785</v>
      </c>
      <c r="V27" s="71">
        <v>712</v>
      </c>
      <c r="W27" s="71">
        <v>372</v>
      </c>
      <c r="X27" s="71">
        <v>5079</v>
      </c>
      <c r="Y27" s="71">
        <v>8038</v>
      </c>
      <c r="Z27" s="71">
        <v>9641</v>
      </c>
      <c r="AA27" s="71">
        <v>4134</v>
      </c>
      <c r="AB27" s="71">
        <v>15050</v>
      </c>
      <c r="AC27" s="71">
        <v>0</v>
      </c>
      <c r="AD27" s="71">
        <v>1.4778365099177819</v>
      </c>
      <c r="AE27" s="72"/>
      <c r="AF27" s="71">
        <v>29415820.977779709</v>
      </c>
      <c r="AG27" s="71">
        <v>1362223.6958238599</v>
      </c>
      <c r="AH27" s="71">
        <v>2637863.5979850655</v>
      </c>
      <c r="AI27" s="71">
        <v>31779344.187579583</v>
      </c>
      <c r="AJ27" s="71">
        <v>32729648.328416105</v>
      </c>
      <c r="AK27" s="71">
        <v>0</v>
      </c>
      <c r="AL27" s="71">
        <v>0</v>
      </c>
      <c r="AM27" s="71">
        <v>1943365.7808270892</v>
      </c>
      <c r="AN27" s="71">
        <v>0</v>
      </c>
      <c r="AO27" s="71">
        <v>0</v>
      </c>
      <c r="AP27" s="71">
        <v>99868266.56841141</v>
      </c>
      <c r="AQ27" s="72"/>
      <c r="AR27" s="71">
        <v>90</v>
      </c>
      <c r="AS27" s="71">
        <v>58</v>
      </c>
      <c r="AT27" s="71">
        <v>1</v>
      </c>
      <c r="AU27" s="71">
        <v>0</v>
      </c>
      <c r="AV27" s="71">
        <v>0</v>
      </c>
      <c r="AW27" s="71">
        <v>4</v>
      </c>
      <c r="AX27" s="71"/>
      <c r="AY27" s="72"/>
      <c r="AZ27" s="71">
        <v>537.00799999999981</v>
      </c>
      <c r="BA27" s="71">
        <v>81047.200000000012</v>
      </c>
      <c r="BB27" s="71">
        <v>19.2</v>
      </c>
      <c r="BC27" s="71">
        <v>0</v>
      </c>
      <c r="BD27" s="71">
        <v>0</v>
      </c>
      <c r="BE27" s="71">
        <v>650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1724</v>
      </c>
      <c r="B28" s="70">
        <v>168</v>
      </c>
      <c r="C28" s="70">
        <v>20</v>
      </c>
      <c r="D28" s="70">
        <v>10</v>
      </c>
      <c r="E28" s="70">
        <v>2023</v>
      </c>
      <c r="F28" s="70" t="s">
        <v>1539</v>
      </c>
      <c r="G28" s="70" t="s">
        <v>1629</v>
      </c>
      <c r="H28" s="70" t="s">
        <v>1630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v>
      </c>
      <c r="AS28" s="71">
        <v>58</v>
      </c>
      <c r="AT28" s="71">
        <v>1</v>
      </c>
      <c r="AU28" s="71">
        <v>1</v>
      </c>
      <c r="AV28" s="71">
        <v>0</v>
      </c>
      <c r="AW28" s="71">
        <v>4</v>
      </c>
      <c r="AX28" s="71"/>
      <c r="AY28" s="72"/>
      <c r="AZ28" s="71">
        <v>662.00799999999958</v>
      </c>
      <c r="BA28" s="71">
        <v>81047.200000000012</v>
      </c>
      <c r="BB28" s="71">
        <v>19.2</v>
      </c>
      <c r="BC28" s="71">
        <v>990</v>
      </c>
      <c r="BD28" s="71">
        <v>0</v>
      </c>
      <c r="BE28" s="71">
        <v>650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1628</v>
      </c>
      <c r="B29" s="70">
        <v>168</v>
      </c>
      <c r="C29" s="70">
        <v>21</v>
      </c>
      <c r="D29" s="70">
        <v>10</v>
      </c>
      <c r="E29" s="70">
        <v>2024</v>
      </c>
      <c r="F29" s="70" t="s">
        <v>1554</v>
      </c>
      <c r="G29" s="70" t="s">
        <v>1629</v>
      </c>
      <c r="H29" s="70" t="s">
        <v>1630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1725</v>
      </c>
      <c r="B30" s="70">
        <v>1</v>
      </c>
      <c r="C30" s="70">
        <v>1</v>
      </c>
      <c r="D30" s="70">
        <v>1</v>
      </c>
      <c r="E30" s="70">
        <v>1990</v>
      </c>
      <c r="F30" s="70" t="s">
        <v>787</v>
      </c>
      <c r="G30" s="70" t="s">
        <v>1726</v>
      </c>
      <c r="H30" s="70" t="s">
        <v>1727</v>
      </c>
      <c r="I30" s="148" t="s">
        <v>793</v>
      </c>
      <c r="J30" s="71">
        <v>17.379000445360461</v>
      </c>
      <c r="K30" s="71">
        <v>2.240442362469258</v>
      </c>
      <c r="L30" s="71">
        <v>1.4065001302804609</v>
      </c>
      <c r="M30" s="71">
        <v>10.05013824904308</v>
      </c>
      <c r="N30" s="71">
        <v>20.218495200771841</v>
      </c>
      <c r="O30" s="71">
        <v>17.41744790872632</v>
      </c>
      <c r="P30" s="71">
        <v>20.27090249771544</v>
      </c>
      <c r="Q30" s="71">
        <v>1.2712630603257</v>
      </c>
      <c r="R30" s="71">
        <v>0</v>
      </c>
      <c r="S30" s="71">
        <v>1.099564731853321</v>
      </c>
      <c r="T30" s="72"/>
      <c r="U30" s="71">
        <v>4510193</v>
      </c>
      <c r="V30" s="71">
        <v>659</v>
      </c>
      <c r="W30" s="71">
        <v>19</v>
      </c>
      <c r="X30" s="71">
        <v>3690</v>
      </c>
      <c r="Y30" s="71">
        <v>5942</v>
      </c>
      <c r="Z30" s="71">
        <v>7164</v>
      </c>
      <c r="AA30" s="71">
        <v>4922</v>
      </c>
      <c r="AB30" s="71">
        <v>20641</v>
      </c>
      <c r="AC30" s="71">
        <v>0</v>
      </c>
      <c r="AD30" s="71">
        <v>1.099564731853321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1728</v>
      </c>
      <c r="B31" s="70">
        <v>2</v>
      </c>
      <c r="C31" s="70">
        <v>2</v>
      </c>
      <c r="D31" s="70">
        <v>1</v>
      </c>
      <c r="E31" s="70">
        <v>2005</v>
      </c>
      <c r="F31" s="70" t="s">
        <v>789</v>
      </c>
      <c r="G31" s="70" t="s">
        <v>1726</v>
      </c>
      <c r="H31" s="70" t="s">
        <v>1727</v>
      </c>
      <c r="I31" s="148"/>
      <c r="J31" s="71">
        <v>13.65850181679706</v>
      </c>
      <c r="K31" s="71">
        <v>1.644467646498045</v>
      </c>
      <c r="L31" s="71">
        <v>0</v>
      </c>
      <c r="M31" s="71">
        <v>14.272099245312321</v>
      </c>
      <c r="N31" s="71">
        <v>23.910099374115841</v>
      </c>
      <c r="O31" s="71">
        <v>22.06249773437311</v>
      </c>
      <c r="P31" s="71">
        <v>20.245399283345769</v>
      </c>
      <c r="Q31" s="71">
        <v>1.0936853796830099</v>
      </c>
      <c r="R31" s="71">
        <v>0</v>
      </c>
      <c r="S31" s="71">
        <v>2.639401216917836</v>
      </c>
      <c r="T31" s="72"/>
      <c r="U31" s="71">
        <v>3117808</v>
      </c>
      <c r="V31" s="71">
        <v>678</v>
      </c>
      <c r="W31" s="71">
        <v>0</v>
      </c>
      <c r="X31" s="71">
        <v>2874</v>
      </c>
      <c r="Y31" s="71">
        <v>6418</v>
      </c>
      <c r="Z31" s="71">
        <v>10501</v>
      </c>
      <c r="AA31" s="71">
        <v>4026</v>
      </c>
      <c r="AB31" s="71">
        <v>18564</v>
      </c>
      <c r="AC31" s="71">
        <v>0</v>
      </c>
      <c r="AD31" s="71">
        <v>2.639401216917836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1729</v>
      </c>
      <c r="B32" s="70">
        <v>3</v>
      </c>
      <c r="C32" s="70">
        <v>3</v>
      </c>
      <c r="D32" s="70">
        <v>1</v>
      </c>
      <c r="E32" s="70">
        <v>2006</v>
      </c>
      <c r="F32" s="70" t="s">
        <v>790</v>
      </c>
      <c r="G32" s="70" t="s">
        <v>1726</v>
      </c>
      <c r="H32" s="70" t="s">
        <v>1727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1730</v>
      </c>
      <c r="B33" s="70">
        <v>4</v>
      </c>
      <c r="C33" s="70">
        <v>4</v>
      </c>
      <c r="D33" s="70">
        <v>1</v>
      </c>
      <c r="E33" s="70">
        <v>2007</v>
      </c>
      <c r="F33" s="70" t="s">
        <v>791</v>
      </c>
      <c r="G33" s="70" t="s">
        <v>1726</v>
      </c>
      <c r="H33" s="70" t="s">
        <v>1727</v>
      </c>
      <c r="I33" s="148"/>
      <c r="J33" s="71">
        <v>16.294317742444029</v>
      </c>
      <c r="K33" s="71">
        <v>1.4929774968651359</v>
      </c>
      <c r="L33" s="71">
        <v>0.73095359115902514</v>
      </c>
      <c r="M33" s="71">
        <v>15.75702439854329</v>
      </c>
      <c r="N33" s="71">
        <v>25.13407472503901</v>
      </c>
      <c r="O33" s="71">
        <v>21.101827020070441</v>
      </c>
      <c r="P33" s="71">
        <v>19.864290486408478</v>
      </c>
      <c r="Q33" s="71">
        <v>1.1307997104471601</v>
      </c>
      <c r="R33" s="71">
        <v>0</v>
      </c>
      <c r="S33" s="71">
        <v>2.2614261904059032</v>
      </c>
      <c r="T33" s="72"/>
      <c r="U33" s="71">
        <v>3283978</v>
      </c>
      <c r="V33" s="71">
        <v>535</v>
      </c>
      <c r="W33" s="71">
        <v>11</v>
      </c>
      <c r="X33" s="71">
        <v>3860</v>
      </c>
      <c r="Y33" s="71">
        <v>6479</v>
      </c>
      <c r="Z33" s="71">
        <v>10441</v>
      </c>
      <c r="AA33" s="71">
        <v>3890</v>
      </c>
      <c r="AB33" s="71">
        <v>18179</v>
      </c>
      <c r="AC33" s="71">
        <v>0</v>
      </c>
      <c r="AD33" s="71">
        <v>2.2614261904059032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1731</v>
      </c>
      <c r="B34" s="70">
        <v>5</v>
      </c>
      <c r="C34" s="70">
        <v>5</v>
      </c>
      <c r="D34" s="70">
        <v>1</v>
      </c>
      <c r="E34" s="70">
        <v>2008</v>
      </c>
      <c r="F34" s="70" t="s">
        <v>792</v>
      </c>
      <c r="G34" s="70" t="s">
        <v>1726</v>
      </c>
      <c r="H34" s="70" t="s">
        <v>1727</v>
      </c>
      <c r="I34" s="148"/>
      <c r="J34" s="71">
        <v>14.86140524826499</v>
      </c>
      <c r="K34" s="71">
        <v>1.142886426508644</v>
      </c>
      <c r="L34" s="71">
        <v>0.64731123269997959</v>
      </c>
      <c r="M34" s="71">
        <v>18.96567820631466</v>
      </c>
      <c r="N34" s="71">
        <v>24.272052976580259</v>
      </c>
      <c r="O34" s="71">
        <v>20.40778125850089</v>
      </c>
      <c r="P34" s="71">
        <v>18.98983832710962</v>
      </c>
      <c r="Q34" s="71">
        <v>1.09444830030864</v>
      </c>
      <c r="R34" s="71">
        <v>0</v>
      </c>
      <c r="S34" s="71">
        <v>2.0697322546980139</v>
      </c>
      <c r="T34" s="72"/>
      <c r="U34" s="71">
        <v>3293811</v>
      </c>
      <c r="V34" s="71">
        <v>535</v>
      </c>
      <c r="W34" s="71">
        <v>11</v>
      </c>
      <c r="X34" s="71">
        <v>3860</v>
      </c>
      <c r="Y34" s="71">
        <v>6490</v>
      </c>
      <c r="Z34" s="71">
        <v>10452</v>
      </c>
      <c r="AA34" s="71">
        <v>3723</v>
      </c>
      <c r="AB34" s="71">
        <v>17884</v>
      </c>
      <c r="AC34" s="71">
        <v>0</v>
      </c>
      <c r="AD34" s="71">
        <v>2.0697322546980139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1732</v>
      </c>
      <c r="B35" s="70">
        <v>6</v>
      </c>
      <c r="C35" s="70">
        <v>6</v>
      </c>
      <c r="D35" s="70">
        <v>1</v>
      </c>
      <c r="E35" s="70">
        <v>2009</v>
      </c>
      <c r="F35" s="70" t="s">
        <v>176</v>
      </c>
      <c r="G35" s="70" t="s">
        <v>1726</v>
      </c>
      <c r="H35" s="70" t="s">
        <v>1727</v>
      </c>
      <c r="I35" s="148"/>
      <c r="J35" s="71">
        <v>17.042405163100529</v>
      </c>
      <c r="K35" s="71">
        <v>1.243116202439903</v>
      </c>
      <c r="L35" s="71">
        <v>1.412059281990109</v>
      </c>
      <c r="M35" s="71">
        <v>18.42230396650201</v>
      </c>
      <c r="N35" s="71">
        <v>21.908968409207361</v>
      </c>
      <c r="O35" s="71">
        <v>20.637974156883761</v>
      </c>
      <c r="P35" s="71">
        <v>18.239205200529209</v>
      </c>
      <c r="Q35" s="71">
        <v>1.03402024517091</v>
      </c>
      <c r="R35" s="71">
        <v>0</v>
      </c>
      <c r="S35" s="71">
        <v>2.40022203425506</v>
      </c>
      <c r="T35" s="72"/>
      <c r="U35" s="71">
        <v>2826181</v>
      </c>
      <c r="V35" s="71">
        <v>578</v>
      </c>
      <c r="W35" s="71">
        <v>41</v>
      </c>
      <c r="X35" s="71">
        <v>3899</v>
      </c>
      <c r="Y35" s="71">
        <v>6504</v>
      </c>
      <c r="Z35" s="71">
        <v>10433</v>
      </c>
      <c r="AA35" s="71">
        <v>3671</v>
      </c>
      <c r="AB35" s="71">
        <v>17737</v>
      </c>
      <c r="AC35" s="71">
        <v>0</v>
      </c>
      <c r="AD35" s="71">
        <v>2.40022203425506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17.28</v>
      </c>
      <c r="BK35" s="71">
        <v>0</v>
      </c>
      <c r="BL35" s="71">
        <v>0</v>
      </c>
      <c r="BM35" s="71">
        <v>0</v>
      </c>
      <c r="BN35" s="72"/>
      <c r="BO35" s="71">
        <v>0</v>
      </c>
      <c r="BP35" s="71">
        <v>0</v>
      </c>
      <c r="BQ35" s="71">
        <v>3</v>
      </c>
      <c r="BR35" s="71">
        <v>0</v>
      </c>
      <c r="BS35" s="71">
        <v>0</v>
      </c>
      <c r="BT35" s="71">
        <v>0</v>
      </c>
      <c r="BU35"/>
      <c r="BV35" s="70">
        <v>17.28</v>
      </c>
      <c r="BW35" s="70">
        <v>0</v>
      </c>
      <c r="BX35" s="70">
        <v>0</v>
      </c>
      <c r="BY35" s="70">
        <v>0</v>
      </c>
      <c r="BZ35" s="70">
        <v>0</v>
      </c>
      <c r="CA35" s="70">
        <v>0</v>
      </c>
      <c r="CB35" s="70">
        <v>0</v>
      </c>
      <c r="CC35" s="70">
        <v>0</v>
      </c>
      <c r="CD35" s="70">
        <v>0</v>
      </c>
    </row>
    <row r="36" spans="1:82">
      <c r="A36" s="70" t="s">
        <v>1733</v>
      </c>
      <c r="B36" s="70">
        <v>7</v>
      </c>
      <c r="C36" s="70">
        <v>7</v>
      </c>
      <c r="D36" s="70">
        <v>1</v>
      </c>
      <c r="E36" s="70">
        <v>2010</v>
      </c>
      <c r="F36" s="70" t="s">
        <v>177</v>
      </c>
      <c r="G36" s="70" t="s">
        <v>1726</v>
      </c>
      <c r="H36" s="70" t="s">
        <v>1727</v>
      </c>
      <c r="I36" s="148"/>
      <c r="J36" s="71">
        <v>14.44527998222412</v>
      </c>
      <c r="K36" s="71">
        <v>1.3044486046686941</v>
      </c>
      <c r="L36" s="71">
        <v>1.3300963831308521</v>
      </c>
      <c r="M36" s="71">
        <v>19.075997597063981</v>
      </c>
      <c r="N36" s="71">
        <v>21.493589121610519</v>
      </c>
      <c r="O36" s="71">
        <v>20.505106306473291</v>
      </c>
      <c r="P36" s="71">
        <v>18.426107971498901</v>
      </c>
      <c r="Q36" s="71">
        <v>1.06985322064526</v>
      </c>
      <c r="R36" s="71">
        <v>0</v>
      </c>
      <c r="S36" s="71">
        <v>2.190635840460029</v>
      </c>
      <c r="T36" s="72"/>
      <c r="U36" s="71">
        <v>2832014</v>
      </c>
      <c r="V36" s="71">
        <v>578</v>
      </c>
      <c r="W36" s="71">
        <v>41</v>
      </c>
      <c r="X36" s="71">
        <v>3899</v>
      </c>
      <c r="Y36" s="71">
        <v>6557</v>
      </c>
      <c r="Z36" s="71">
        <v>10414</v>
      </c>
      <c r="AA36" s="71">
        <v>3616</v>
      </c>
      <c r="AB36" s="71">
        <v>17585</v>
      </c>
      <c r="AC36" s="71">
        <v>0</v>
      </c>
      <c r="AD36" s="71">
        <v>2.190635840460029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17.154</v>
      </c>
      <c r="BK36" s="71">
        <v>0</v>
      </c>
      <c r="BL36" s="71">
        <v>0</v>
      </c>
      <c r="BM36" s="71">
        <v>0</v>
      </c>
      <c r="BN36" s="72"/>
      <c r="BO36" s="71">
        <v>0</v>
      </c>
      <c r="BP36" s="71">
        <v>0</v>
      </c>
      <c r="BQ36" s="71">
        <v>3</v>
      </c>
      <c r="BR36" s="71">
        <v>0</v>
      </c>
      <c r="BS36" s="71">
        <v>0</v>
      </c>
      <c r="BT36" s="71">
        <v>0</v>
      </c>
      <c r="BU36"/>
      <c r="BV36" s="70">
        <v>17.154</v>
      </c>
      <c r="BW36" s="70">
        <v>0</v>
      </c>
      <c r="BX36" s="70">
        <v>0</v>
      </c>
      <c r="BY36" s="70">
        <v>0</v>
      </c>
      <c r="BZ36" s="70">
        <v>0</v>
      </c>
      <c r="CA36" s="70">
        <v>0</v>
      </c>
      <c r="CB36" s="70">
        <v>0</v>
      </c>
      <c r="CC36" s="70">
        <v>0</v>
      </c>
      <c r="CD36" s="70">
        <v>0</v>
      </c>
    </row>
    <row r="37" spans="1:82">
      <c r="A37" s="70" t="s">
        <v>1734</v>
      </c>
      <c r="B37" s="70">
        <v>8</v>
      </c>
      <c r="C37" s="70">
        <v>8</v>
      </c>
      <c r="D37" s="70">
        <v>1</v>
      </c>
      <c r="E37" s="70">
        <v>2011</v>
      </c>
      <c r="F37" s="70" t="s">
        <v>178</v>
      </c>
      <c r="G37" s="70" t="s">
        <v>1726</v>
      </c>
      <c r="H37" s="70" t="s">
        <v>1727</v>
      </c>
      <c r="I37" s="148"/>
      <c r="J37" s="71">
        <v>14.443476110362861</v>
      </c>
      <c r="K37" s="71">
        <v>1.506078474213338</v>
      </c>
      <c r="L37" s="71">
        <v>1.3944284515941801</v>
      </c>
      <c r="M37" s="71">
        <v>21.711124121451661</v>
      </c>
      <c r="N37" s="71">
        <v>24.91967060381149</v>
      </c>
      <c r="O37" s="71">
        <v>20.123064598509483</v>
      </c>
      <c r="P37" s="71">
        <v>17.413622780701829</v>
      </c>
      <c r="Q37" s="71">
        <v>1.2159576033317601</v>
      </c>
      <c r="R37" s="71">
        <v>0</v>
      </c>
      <c r="S37" s="71">
        <v>2.9286678269130269</v>
      </c>
      <c r="T37" s="72"/>
      <c r="U37" s="71">
        <v>3067006</v>
      </c>
      <c r="V37" s="71">
        <v>578</v>
      </c>
      <c r="W37" s="71">
        <v>41</v>
      </c>
      <c r="X37" s="71">
        <v>3899</v>
      </c>
      <c r="Y37" s="71">
        <v>6568</v>
      </c>
      <c r="Z37" s="71">
        <v>10442</v>
      </c>
      <c r="AA37" s="71">
        <v>3519</v>
      </c>
      <c r="AB37" s="71">
        <v>17327</v>
      </c>
      <c r="AC37" s="71">
        <v>0</v>
      </c>
      <c r="AD37" s="71">
        <v>2.9286678269130269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12.077</v>
      </c>
      <c r="BK37" s="71">
        <v>0</v>
      </c>
      <c r="BL37" s="71">
        <v>5.2510000000000003</v>
      </c>
      <c r="BM37" s="71">
        <v>0</v>
      </c>
      <c r="BN37" s="72"/>
      <c r="BO37" s="71">
        <v>0</v>
      </c>
      <c r="BP37" s="71">
        <v>0</v>
      </c>
      <c r="BQ37" s="71">
        <v>2</v>
      </c>
      <c r="BR37" s="71">
        <v>0</v>
      </c>
      <c r="BS37" s="71">
        <v>1</v>
      </c>
      <c r="BT37" s="71">
        <v>0</v>
      </c>
      <c r="BU37"/>
      <c r="BV37" s="70">
        <v>17.327999999999999</v>
      </c>
      <c r="BW37" s="70">
        <v>0</v>
      </c>
      <c r="BX37" s="70">
        <v>0</v>
      </c>
      <c r="BY37" s="70">
        <v>0</v>
      </c>
      <c r="BZ37" s="70">
        <v>0</v>
      </c>
      <c r="CA37" s="70">
        <v>0</v>
      </c>
      <c r="CB37" s="70">
        <v>0</v>
      </c>
      <c r="CC37" s="70">
        <v>0</v>
      </c>
      <c r="CD37" s="70">
        <v>0</v>
      </c>
    </row>
    <row r="38" spans="1:82">
      <c r="A38" s="70" t="s">
        <v>1735</v>
      </c>
      <c r="B38" s="70">
        <v>9</v>
      </c>
      <c r="C38" s="70">
        <v>9</v>
      </c>
      <c r="D38" s="70">
        <v>1</v>
      </c>
      <c r="E38" s="70">
        <v>2012</v>
      </c>
      <c r="F38" s="70" t="s">
        <v>179</v>
      </c>
      <c r="G38" s="70" t="s">
        <v>1726</v>
      </c>
      <c r="H38" s="70" t="s">
        <v>1727</v>
      </c>
      <c r="I38" s="148"/>
      <c r="J38" s="71">
        <v>18.879106851197321</v>
      </c>
      <c r="K38" s="71">
        <v>1.441904058366045</v>
      </c>
      <c r="L38" s="71">
        <v>1.373990351890096</v>
      </c>
      <c r="M38" s="71">
        <v>21.362724903534549</v>
      </c>
      <c r="N38" s="71">
        <v>28.85883143616223</v>
      </c>
      <c r="O38" s="71">
        <v>20.184588815615896</v>
      </c>
      <c r="P38" s="71">
        <v>17.308656569890587</v>
      </c>
      <c r="Q38" s="71">
        <v>1.32324832085898</v>
      </c>
      <c r="R38" s="71">
        <v>0</v>
      </c>
      <c r="S38" s="71">
        <v>2.1340761369646009</v>
      </c>
      <c r="T38" s="72"/>
      <c r="U38" s="71">
        <v>3154978</v>
      </c>
      <c r="V38" s="71">
        <v>578</v>
      </c>
      <c r="W38" s="71">
        <v>41</v>
      </c>
      <c r="X38" s="71">
        <v>3899</v>
      </c>
      <c r="Y38" s="71">
        <v>6659</v>
      </c>
      <c r="Z38" s="71">
        <v>10557</v>
      </c>
      <c r="AA38" s="71">
        <v>3478</v>
      </c>
      <c r="AB38" s="71">
        <v>17355</v>
      </c>
      <c r="AC38" s="71">
        <v>0</v>
      </c>
      <c r="AD38" s="71">
        <v>2.1340761369646009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19.03</v>
      </c>
      <c r="BK38" s="71">
        <v>0</v>
      </c>
      <c r="BL38" s="71">
        <v>0</v>
      </c>
      <c r="BM38" s="71">
        <v>0</v>
      </c>
      <c r="BN38" s="72"/>
      <c r="BO38" s="71">
        <v>0</v>
      </c>
      <c r="BP38" s="71">
        <v>0</v>
      </c>
      <c r="BQ38" s="71">
        <v>3</v>
      </c>
      <c r="BR38" s="71">
        <v>0</v>
      </c>
      <c r="BS38" s="71">
        <v>0</v>
      </c>
      <c r="BT38" s="71">
        <v>0</v>
      </c>
      <c r="BU38"/>
      <c r="BV38" s="70">
        <v>19.03</v>
      </c>
      <c r="BW38" s="70">
        <v>0</v>
      </c>
      <c r="BX38" s="70">
        <v>0</v>
      </c>
      <c r="BY38" s="70">
        <v>0</v>
      </c>
      <c r="BZ38" s="70">
        <v>0</v>
      </c>
      <c r="CA38" s="70">
        <v>0</v>
      </c>
      <c r="CB38" s="70">
        <v>0</v>
      </c>
      <c r="CC38" s="70">
        <v>0</v>
      </c>
      <c r="CD38" s="70">
        <v>0</v>
      </c>
    </row>
    <row r="39" spans="1:82">
      <c r="A39" s="70" t="s">
        <v>1736</v>
      </c>
      <c r="B39" s="70">
        <v>10</v>
      </c>
      <c r="C39" s="70">
        <v>10</v>
      </c>
      <c r="D39" s="70">
        <v>1</v>
      </c>
      <c r="E39" s="70">
        <v>2013</v>
      </c>
      <c r="F39" s="70" t="s">
        <v>180</v>
      </c>
      <c r="G39" s="70" t="s">
        <v>1726</v>
      </c>
      <c r="H39" s="70" t="s">
        <v>1727</v>
      </c>
      <c r="I39" s="148"/>
      <c r="J39" s="71">
        <v>22.321660575281971</v>
      </c>
      <c r="K39" s="71">
        <v>1.411915642469231</v>
      </c>
      <c r="L39" s="71">
        <v>1.1278131922712511</v>
      </c>
      <c r="M39" s="71">
        <v>22.089839535978669</v>
      </c>
      <c r="N39" s="71">
        <v>26.383388953530631</v>
      </c>
      <c r="O39" s="71">
        <v>19.482963125549482</v>
      </c>
      <c r="P39" s="71">
        <v>17.39885253296757</v>
      </c>
      <c r="Q39" s="71">
        <v>1.3300400439628299</v>
      </c>
      <c r="R39" s="71">
        <v>0</v>
      </c>
      <c r="S39" s="71">
        <v>2.2573658635707798</v>
      </c>
      <c r="T39" s="72"/>
      <c r="U39" s="71">
        <v>3222251</v>
      </c>
      <c r="V39" s="71">
        <v>578</v>
      </c>
      <c r="W39" s="71">
        <v>41</v>
      </c>
      <c r="X39" s="71">
        <v>3899</v>
      </c>
      <c r="Y39" s="71">
        <v>6647</v>
      </c>
      <c r="Z39" s="71">
        <v>10645</v>
      </c>
      <c r="AA39" s="71">
        <v>3483</v>
      </c>
      <c r="AB39" s="71">
        <v>17194</v>
      </c>
      <c r="AC39" s="71">
        <v>0</v>
      </c>
      <c r="AD39" s="71">
        <v>2.2573658635707798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19.655999999999999</v>
      </c>
      <c r="BK39" s="71">
        <v>0</v>
      </c>
      <c r="BL39" s="71">
        <v>0</v>
      </c>
      <c r="BM39" s="71">
        <v>0</v>
      </c>
      <c r="BN39" s="72"/>
      <c r="BO39" s="71">
        <v>0</v>
      </c>
      <c r="BP39" s="71">
        <v>0</v>
      </c>
      <c r="BQ39" s="71">
        <v>3</v>
      </c>
      <c r="BR39" s="71">
        <v>0</v>
      </c>
      <c r="BS39" s="71">
        <v>0</v>
      </c>
      <c r="BT39" s="71">
        <v>0</v>
      </c>
      <c r="BU39"/>
      <c r="BV39" s="70">
        <v>19.655999999999999</v>
      </c>
      <c r="BW39" s="70">
        <v>0</v>
      </c>
      <c r="BX39" s="70">
        <v>0</v>
      </c>
      <c r="BY39" s="70">
        <v>0</v>
      </c>
      <c r="BZ39" s="70">
        <v>0</v>
      </c>
      <c r="CA39" s="70">
        <v>0</v>
      </c>
      <c r="CB39" s="70">
        <v>0</v>
      </c>
      <c r="CC39" s="70">
        <v>0</v>
      </c>
      <c r="CD39" s="70">
        <v>0</v>
      </c>
    </row>
    <row r="40" spans="1:82">
      <c r="A40" s="70" t="s">
        <v>1737</v>
      </c>
      <c r="B40" s="70">
        <v>11</v>
      </c>
      <c r="C40" s="70">
        <v>11</v>
      </c>
      <c r="D40" s="70">
        <v>1</v>
      </c>
      <c r="E40" s="70">
        <v>2014</v>
      </c>
      <c r="F40" s="70" t="s">
        <v>181</v>
      </c>
      <c r="G40" s="70" t="s">
        <v>1726</v>
      </c>
      <c r="H40" s="70" t="s">
        <v>1727</v>
      </c>
      <c r="I40" s="148"/>
      <c r="J40" s="71">
        <v>19.22802192393258</v>
      </c>
      <c r="K40" s="71">
        <v>1.2901766032577271</v>
      </c>
      <c r="L40" s="71">
        <v>0.65837363396518822</v>
      </c>
      <c r="M40" s="71">
        <v>19.310593694217719</v>
      </c>
      <c r="N40" s="71">
        <v>22.512949633643242</v>
      </c>
      <c r="O40" s="71">
        <v>18.580104183899387</v>
      </c>
      <c r="P40" s="71">
        <v>17.373798542775759</v>
      </c>
      <c r="Q40" s="71">
        <v>1.25449693339415</v>
      </c>
      <c r="R40" s="71">
        <v>0</v>
      </c>
      <c r="S40" s="71">
        <v>2.727303614825372</v>
      </c>
      <c r="T40" s="72"/>
      <c r="U40" s="71">
        <v>3444575</v>
      </c>
      <c r="V40" s="71">
        <v>487</v>
      </c>
      <c r="W40" s="71">
        <v>23</v>
      </c>
      <c r="X40" s="71">
        <v>3542</v>
      </c>
      <c r="Y40" s="71">
        <v>6672</v>
      </c>
      <c r="Z40" s="71">
        <v>10692</v>
      </c>
      <c r="AA40" s="71">
        <v>3460</v>
      </c>
      <c r="AB40" s="71">
        <v>16903</v>
      </c>
      <c r="AC40" s="71">
        <v>0</v>
      </c>
      <c r="AD40" s="71">
        <v>2.727303614825372</v>
      </c>
      <c r="AE40" s="72"/>
      <c r="AF40" s="71"/>
      <c r="AG40" s="71"/>
      <c r="AH40" s="71"/>
      <c r="AI40" s="71"/>
      <c r="AJ40" s="71"/>
      <c r="AK40" s="71"/>
      <c r="AL40" s="71"/>
      <c r="AM40" s="71"/>
      <c r="AN40" s="71"/>
      <c r="AO40" s="71"/>
      <c r="AP40" s="71"/>
      <c r="AQ40" s="72"/>
      <c r="AR40" s="71">
        <v>214</v>
      </c>
      <c r="AS40" s="71">
        <v>59</v>
      </c>
      <c r="AT40" s="71">
        <v>0</v>
      </c>
      <c r="AU40" s="71">
        <v>0</v>
      </c>
      <c r="AV40" s="71">
        <v>0</v>
      </c>
      <c r="AW40" s="71">
        <v>0</v>
      </c>
      <c r="AX40" s="71"/>
      <c r="AY40" s="72"/>
      <c r="AZ40" s="71">
        <v>1047.9000000000001</v>
      </c>
      <c r="BA40" s="71">
        <v>6469.4</v>
      </c>
      <c r="BB40" s="71">
        <v>0</v>
      </c>
      <c r="BC40" s="71">
        <v>0</v>
      </c>
      <c r="BD40" s="71">
        <v>0</v>
      </c>
      <c r="BE40" s="71">
        <v>0</v>
      </c>
      <c r="BF40" s="71"/>
      <c r="BG40" s="72"/>
      <c r="BH40" s="71">
        <v>0</v>
      </c>
      <c r="BI40" s="71">
        <v>0</v>
      </c>
      <c r="BJ40" s="71">
        <v>20.218</v>
      </c>
      <c r="BK40" s="71">
        <v>0</v>
      </c>
      <c r="BL40" s="71">
        <v>0</v>
      </c>
      <c r="BM40" s="71">
        <v>0</v>
      </c>
      <c r="BN40" s="72"/>
      <c r="BO40" s="71">
        <v>0</v>
      </c>
      <c r="BP40" s="71">
        <v>0</v>
      </c>
      <c r="BQ40" s="71">
        <v>3</v>
      </c>
      <c r="BR40" s="71">
        <v>0</v>
      </c>
      <c r="BS40" s="71">
        <v>0</v>
      </c>
      <c r="BT40" s="71">
        <v>0</v>
      </c>
      <c r="BU40"/>
      <c r="BV40" s="70">
        <v>20.218</v>
      </c>
      <c r="BW40" s="70">
        <v>0</v>
      </c>
      <c r="BX40" s="70">
        <v>0</v>
      </c>
      <c r="BY40" s="70">
        <v>0</v>
      </c>
      <c r="BZ40" s="70">
        <v>0</v>
      </c>
      <c r="CA40" s="70">
        <v>0</v>
      </c>
      <c r="CB40" s="70">
        <v>0</v>
      </c>
      <c r="CC40" s="70">
        <v>0</v>
      </c>
      <c r="CD40" s="70">
        <v>0</v>
      </c>
    </row>
    <row r="41" spans="1:82">
      <c r="A41" s="70" t="s">
        <v>1738</v>
      </c>
      <c r="B41" s="70">
        <v>12</v>
      </c>
      <c r="C41" s="70">
        <v>12</v>
      </c>
      <c r="D41" s="70">
        <v>1</v>
      </c>
      <c r="E41" s="70">
        <v>2015</v>
      </c>
      <c r="F41" s="70" t="s">
        <v>182</v>
      </c>
      <c r="G41" s="70" t="s">
        <v>1726</v>
      </c>
      <c r="H41" s="70" t="s">
        <v>1727</v>
      </c>
      <c r="I41" s="148"/>
      <c r="J41" s="71">
        <v>15.54491040400071</v>
      </c>
      <c r="K41" s="71">
        <v>1.1966632479345489</v>
      </c>
      <c r="L41" s="71">
        <v>0.66425960742123202</v>
      </c>
      <c r="M41" s="71">
        <v>17.359743824536341</v>
      </c>
      <c r="N41" s="71">
        <v>23.757130738577711</v>
      </c>
      <c r="O41" s="71">
        <v>18.366850242248574</v>
      </c>
      <c r="P41" s="71">
        <v>17.161386529793436</v>
      </c>
      <c r="Q41" s="71">
        <v>1.2043864220144</v>
      </c>
      <c r="R41" s="71">
        <v>0</v>
      </c>
      <c r="S41" s="71">
        <v>2.5591518551532149</v>
      </c>
      <c r="T41" s="72"/>
      <c r="U41" s="71">
        <v>3154557</v>
      </c>
      <c r="V41" s="71">
        <v>487</v>
      </c>
      <c r="W41" s="71">
        <v>23</v>
      </c>
      <c r="X41" s="71">
        <v>3542</v>
      </c>
      <c r="Y41" s="71">
        <v>6681</v>
      </c>
      <c r="Z41" s="71">
        <v>10671</v>
      </c>
      <c r="AA41" s="71">
        <v>3415</v>
      </c>
      <c r="AB41" s="71">
        <v>16577</v>
      </c>
      <c r="AC41" s="71">
        <v>0</v>
      </c>
      <c r="AD41" s="71">
        <v>2.5591518551532149</v>
      </c>
      <c r="AE41" s="72"/>
      <c r="AF41" s="71">
        <v>23613795.67786118</v>
      </c>
      <c r="AG41" s="71">
        <v>895187.69960520032</v>
      </c>
      <c r="AH41" s="71">
        <v>139566.8372111801</v>
      </c>
      <c r="AI41" s="71">
        <v>22691860.054006752</v>
      </c>
      <c r="AJ41" s="71">
        <v>34686987.93781314</v>
      </c>
      <c r="AK41" s="71">
        <v>0</v>
      </c>
      <c r="AL41" s="71">
        <v>0</v>
      </c>
      <c r="AM41" s="71">
        <v>2271808.3121003699</v>
      </c>
      <c r="AN41" s="71">
        <v>0</v>
      </c>
      <c r="AO41" s="71">
        <v>0</v>
      </c>
      <c r="AP41" s="71">
        <v>84299206.518597826</v>
      </c>
      <c r="AQ41" s="72"/>
      <c r="AR41" s="71">
        <v>234</v>
      </c>
      <c r="AS41" s="71">
        <v>99</v>
      </c>
      <c r="AT41" s="71">
        <v>0</v>
      </c>
      <c r="AU41" s="71">
        <v>0</v>
      </c>
      <c r="AV41" s="71">
        <v>0</v>
      </c>
      <c r="AW41" s="71">
        <v>0</v>
      </c>
      <c r="AX41" s="71"/>
      <c r="AY41" s="72"/>
      <c r="AZ41" s="71">
        <v>1151.9000000000001</v>
      </c>
      <c r="BA41" s="71">
        <v>7718.4</v>
      </c>
      <c r="BB41" s="71">
        <v>0</v>
      </c>
      <c r="BC41" s="71">
        <v>0</v>
      </c>
      <c r="BD41" s="71">
        <v>0</v>
      </c>
      <c r="BE41" s="71">
        <v>0</v>
      </c>
      <c r="BF41" s="71"/>
      <c r="BG41" s="72"/>
      <c r="BH41" s="71">
        <v>0</v>
      </c>
      <c r="BI41" s="71">
        <v>0</v>
      </c>
      <c r="BJ41" s="71">
        <v>10.920999999999999</v>
      </c>
      <c r="BK41" s="71">
        <v>0</v>
      </c>
      <c r="BL41" s="71">
        <v>0</v>
      </c>
      <c r="BM41" s="71">
        <v>0</v>
      </c>
      <c r="BN41" s="72"/>
      <c r="BO41" s="71">
        <v>0</v>
      </c>
      <c r="BP41" s="71">
        <v>0</v>
      </c>
      <c r="BQ41" s="71">
        <v>2</v>
      </c>
      <c r="BR41" s="71">
        <v>0</v>
      </c>
      <c r="BS41" s="71">
        <v>0</v>
      </c>
      <c r="BT41" s="71">
        <v>0</v>
      </c>
      <c r="BU41"/>
      <c r="BV41" s="70">
        <v>10.920999999999999</v>
      </c>
      <c r="BW41" s="70">
        <v>0</v>
      </c>
      <c r="BX41" s="70">
        <v>0</v>
      </c>
      <c r="BY41" s="70">
        <v>0</v>
      </c>
      <c r="BZ41" s="70">
        <v>0</v>
      </c>
      <c r="CA41" s="70">
        <v>0</v>
      </c>
      <c r="CB41" s="70">
        <v>0</v>
      </c>
      <c r="CC41" s="70">
        <v>0</v>
      </c>
      <c r="CD41" s="70">
        <v>0</v>
      </c>
    </row>
    <row r="42" spans="1:82">
      <c r="A42" s="70" t="s">
        <v>1739</v>
      </c>
      <c r="B42" s="70">
        <v>13</v>
      </c>
      <c r="C42" s="70">
        <v>13</v>
      </c>
      <c r="D42" s="70">
        <v>1</v>
      </c>
      <c r="E42" s="70">
        <v>2016</v>
      </c>
      <c r="F42" s="70" t="s">
        <v>155</v>
      </c>
      <c r="G42" s="70" t="s">
        <v>1726</v>
      </c>
      <c r="H42" s="70" t="s">
        <v>1727</v>
      </c>
      <c r="I42" s="148"/>
      <c r="J42" s="71">
        <v>15.977154607748963</v>
      </c>
      <c r="K42" s="71">
        <v>1.3088835901095821</v>
      </c>
      <c r="L42" s="71">
        <v>0.77194667055346733</v>
      </c>
      <c r="M42" s="71">
        <v>14.743507844614726</v>
      </c>
      <c r="N42" s="71">
        <v>22.165085041975093</v>
      </c>
      <c r="O42" s="71">
        <v>18.06049844927632</v>
      </c>
      <c r="P42" s="71">
        <v>16.524513297740501</v>
      </c>
      <c r="Q42" s="71">
        <v>1.1559637678144752</v>
      </c>
      <c r="R42" s="71">
        <v>0</v>
      </c>
      <c r="S42" s="71">
        <v>2.7214909040908704</v>
      </c>
      <c r="T42" s="72"/>
      <c r="U42" s="71">
        <v>3098402</v>
      </c>
      <c r="V42" s="71">
        <v>487</v>
      </c>
      <c r="W42" s="71">
        <v>23</v>
      </c>
      <c r="X42" s="71">
        <v>3542</v>
      </c>
      <c r="Y42" s="71">
        <v>6695</v>
      </c>
      <c r="Z42" s="71">
        <v>10622</v>
      </c>
      <c r="AA42" s="71">
        <v>3401</v>
      </c>
      <c r="AB42" s="71">
        <v>16366</v>
      </c>
      <c r="AC42" s="71">
        <v>0</v>
      </c>
      <c r="AD42" s="71">
        <v>2.7214909040908699</v>
      </c>
      <c r="AE42" s="72"/>
      <c r="AF42" s="71">
        <v>24039812.22595457</v>
      </c>
      <c r="AG42" s="71">
        <v>983307.84587121836</v>
      </c>
      <c r="AH42" s="71">
        <v>132191.84438319661</v>
      </c>
      <c r="AI42" s="71">
        <v>22680177.990176469</v>
      </c>
      <c r="AJ42" s="71">
        <v>30339743.060535599</v>
      </c>
      <c r="AK42" s="71">
        <v>0</v>
      </c>
      <c r="AL42" s="71">
        <v>0</v>
      </c>
      <c r="AM42" s="71">
        <v>2244634.1539514088</v>
      </c>
      <c r="AN42" s="71">
        <v>0</v>
      </c>
      <c r="AO42" s="71">
        <v>0</v>
      </c>
      <c r="AP42" s="71">
        <v>80419867.120872453</v>
      </c>
      <c r="AQ42" s="72"/>
      <c r="AR42" s="71">
        <v>259</v>
      </c>
      <c r="AS42" s="71">
        <v>126</v>
      </c>
      <c r="AT42" s="71">
        <v>0</v>
      </c>
      <c r="AU42" s="71">
        <v>0</v>
      </c>
      <c r="AV42" s="71">
        <v>0</v>
      </c>
      <c r="AW42" s="71">
        <v>0</v>
      </c>
      <c r="AX42" s="71"/>
      <c r="AY42" s="72"/>
      <c r="AZ42" s="71">
        <v>1295.8</v>
      </c>
      <c r="BA42" s="71">
        <v>8341.7999999999993</v>
      </c>
      <c r="BB42" s="71">
        <v>0</v>
      </c>
      <c r="BC42" s="71">
        <v>0</v>
      </c>
      <c r="BD42" s="71">
        <v>0</v>
      </c>
      <c r="BE42" s="71">
        <v>0</v>
      </c>
      <c r="BF42" s="71"/>
      <c r="BG42" s="72"/>
      <c r="BH42" s="71">
        <v>0</v>
      </c>
      <c r="BI42" s="71">
        <v>0</v>
      </c>
      <c r="BJ42" s="71">
        <v>9.4789999999999992</v>
      </c>
      <c r="BK42" s="71">
        <v>0</v>
      </c>
      <c r="BL42" s="71">
        <v>0</v>
      </c>
      <c r="BM42" s="71">
        <v>0</v>
      </c>
      <c r="BN42" s="72"/>
      <c r="BO42" s="71">
        <v>0</v>
      </c>
      <c r="BP42" s="71">
        <v>0</v>
      </c>
      <c r="BQ42" s="71">
        <v>2</v>
      </c>
      <c r="BR42" s="71">
        <v>0</v>
      </c>
      <c r="BS42" s="71">
        <v>0</v>
      </c>
      <c r="BT42" s="71">
        <v>0</v>
      </c>
      <c r="BU42"/>
      <c r="BV42" s="70">
        <v>9.4789999999999992</v>
      </c>
      <c r="BW42" s="70">
        <v>0</v>
      </c>
      <c r="BX42" s="70">
        <v>0</v>
      </c>
      <c r="BY42" s="70">
        <v>0</v>
      </c>
      <c r="BZ42" s="70">
        <v>0</v>
      </c>
      <c r="CA42" s="70">
        <v>0</v>
      </c>
      <c r="CB42" s="70">
        <v>0</v>
      </c>
      <c r="CC42" s="70">
        <v>0</v>
      </c>
      <c r="CD42" s="70">
        <v>0</v>
      </c>
    </row>
    <row r="43" spans="1:82">
      <c r="A43" s="70" t="s">
        <v>1740</v>
      </c>
      <c r="B43" s="70">
        <v>14</v>
      </c>
      <c r="C43" s="70">
        <v>14</v>
      </c>
      <c r="D43" s="70">
        <v>1</v>
      </c>
      <c r="E43" s="70">
        <v>2017</v>
      </c>
      <c r="F43" s="70" t="s">
        <v>156</v>
      </c>
      <c r="G43" s="70" t="s">
        <v>1726</v>
      </c>
      <c r="H43" s="70" t="s">
        <v>1727</v>
      </c>
      <c r="I43" s="148"/>
      <c r="J43" s="71">
        <v>14.345119141491759</v>
      </c>
      <c r="K43" s="71">
        <v>1.310260665550089</v>
      </c>
      <c r="L43" s="71">
        <v>0.7196545078999268</v>
      </c>
      <c r="M43" s="71">
        <v>14.901395504471843</v>
      </c>
      <c r="N43" s="71">
        <v>23.879520376276712</v>
      </c>
      <c r="O43" s="71">
        <v>17.767466695117161</v>
      </c>
      <c r="P43" s="71">
        <v>15.970837645789405</v>
      </c>
      <c r="Q43" s="71">
        <v>1.0996058616534701</v>
      </c>
      <c r="R43" s="71">
        <v>0</v>
      </c>
      <c r="S43" s="71">
        <v>2.2382939073911996</v>
      </c>
      <c r="T43" s="72"/>
      <c r="U43" s="71">
        <v>3312828</v>
      </c>
      <c r="V43" s="71">
        <v>487</v>
      </c>
      <c r="W43" s="71">
        <v>23</v>
      </c>
      <c r="X43" s="71">
        <v>3542</v>
      </c>
      <c r="Y43" s="71">
        <v>6679</v>
      </c>
      <c r="Z43" s="71">
        <v>10623</v>
      </c>
      <c r="AA43" s="71">
        <v>3308</v>
      </c>
      <c r="AB43" s="71">
        <v>16099</v>
      </c>
      <c r="AC43" s="71">
        <v>0</v>
      </c>
      <c r="AD43" s="71">
        <v>2.2382939073912</v>
      </c>
      <c r="AE43" s="72"/>
      <c r="AF43" s="71">
        <v>22511858.608946599</v>
      </c>
      <c r="AG43" s="71">
        <v>999047.09140334709</v>
      </c>
      <c r="AH43" s="71">
        <v>158146.40684036919</v>
      </c>
      <c r="AI43" s="71">
        <v>23559827.439115152</v>
      </c>
      <c r="AJ43" s="71">
        <v>34441751.067448683</v>
      </c>
      <c r="AK43" s="71">
        <v>0</v>
      </c>
      <c r="AL43" s="71">
        <v>0</v>
      </c>
      <c r="AM43" s="71">
        <v>2211469.4361422332</v>
      </c>
      <c r="AN43" s="71">
        <v>0</v>
      </c>
      <c r="AO43" s="71">
        <v>0</v>
      </c>
      <c r="AP43" s="71">
        <v>83882100.049896389</v>
      </c>
      <c r="AQ43" s="72"/>
      <c r="AR43" s="71">
        <v>276</v>
      </c>
      <c r="AS43" s="71">
        <v>140</v>
      </c>
      <c r="AT43" s="71">
        <v>0</v>
      </c>
      <c r="AU43" s="71">
        <v>0</v>
      </c>
      <c r="AV43" s="71">
        <v>0</v>
      </c>
      <c r="AW43" s="71">
        <v>0</v>
      </c>
      <c r="AX43" s="71"/>
      <c r="AY43" s="72"/>
      <c r="AZ43" s="71">
        <v>1382.3</v>
      </c>
      <c r="BA43" s="71">
        <v>8632.0999999999985</v>
      </c>
      <c r="BB43" s="71">
        <v>0</v>
      </c>
      <c r="BC43" s="71">
        <v>0</v>
      </c>
      <c r="BD43" s="71">
        <v>0</v>
      </c>
      <c r="BE43" s="71">
        <v>0</v>
      </c>
      <c r="BF43" s="71"/>
      <c r="BG43" s="72"/>
      <c r="BH43" s="71">
        <v>0</v>
      </c>
      <c r="BI43" s="71">
        <v>0</v>
      </c>
      <c r="BJ43" s="71">
        <v>6.069</v>
      </c>
      <c r="BK43" s="71">
        <v>0</v>
      </c>
      <c r="BL43" s="71">
        <v>0</v>
      </c>
      <c r="BM43" s="71">
        <v>0</v>
      </c>
      <c r="BN43" s="72"/>
      <c r="BO43" s="71">
        <v>0</v>
      </c>
      <c r="BP43" s="71">
        <v>0</v>
      </c>
      <c r="BQ43" s="71">
        <v>1</v>
      </c>
      <c r="BR43" s="71">
        <v>0</v>
      </c>
      <c r="BS43" s="71">
        <v>0</v>
      </c>
      <c r="BT43" s="71">
        <v>0</v>
      </c>
      <c r="BU43"/>
      <c r="BV43" s="70">
        <v>6.069</v>
      </c>
      <c r="BW43" s="70">
        <v>0</v>
      </c>
      <c r="BX43" s="70">
        <v>0</v>
      </c>
      <c r="BY43" s="70">
        <v>0</v>
      </c>
      <c r="BZ43" s="70">
        <v>0</v>
      </c>
      <c r="CA43" s="70">
        <v>0</v>
      </c>
      <c r="CB43" s="70">
        <v>0</v>
      </c>
      <c r="CC43" s="70">
        <v>0</v>
      </c>
      <c r="CD43" s="70">
        <v>0</v>
      </c>
    </row>
    <row r="44" spans="1:82">
      <c r="A44" s="70" t="s">
        <v>1741</v>
      </c>
      <c r="B44" s="70">
        <v>15</v>
      </c>
      <c r="C44" s="70">
        <v>15</v>
      </c>
      <c r="D44" s="70">
        <v>1</v>
      </c>
      <c r="E44" s="70">
        <v>2018</v>
      </c>
      <c r="F44" s="70" t="s">
        <v>183</v>
      </c>
      <c r="G44" s="70" t="s">
        <v>1726</v>
      </c>
      <c r="H44" s="70" t="s">
        <v>1727</v>
      </c>
      <c r="I44" s="148"/>
      <c r="J44" s="71">
        <v>12.4215125669801</v>
      </c>
      <c r="K44" s="71">
        <v>1.2510006347399261</v>
      </c>
      <c r="L44" s="71">
        <v>0.63682863038091519</v>
      </c>
      <c r="M44" s="71">
        <v>13.850869561283481</v>
      </c>
      <c r="N44" s="71">
        <v>22.06918141229961</v>
      </c>
      <c r="O44" s="71">
        <v>17.409037920144844</v>
      </c>
      <c r="P44" s="71">
        <v>15.620664730338657</v>
      </c>
      <c r="Q44" s="71">
        <v>1.0105440074138901</v>
      </c>
      <c r="R44" s="71">
        <v>0</v>
      </c>
      <c r="S44" s="71">
        <v>2.6727775991904359</v>
      </c>
      <c r="T44" s="72"/>
      <c r="U44" s="71">
        <v>2911709</v>
      </c>
      <c r="V44" s="71">
        <v>487</v>
      </c>
      <c r="W44" s="71">
        <v>23</v>
      </c>
      <c r="X44" s="71">
        <v>3542</v>
      </c>
      <c r="Y44" s="71">
        <v>6694</v>
      </c>
      <c r="Z44" s="71">
        <v>10608</v>
      </c>
      <c r="AA44" s="71">
        <v>3268</v>
      </c>
      <c r="AB44" s="71">
        <v>15944</v>
      </c>
      <c r="AC44" s="71">
        <v>0</v>
      </c>
      <c r="AD44" s="71">
        <v>2.6727775991904359</v>
      </c>
      <c r="AE44" s="72"/>
      <c r="AF44" s="71">
        <v>19002868.524697442</v>
      </c>
      <c r="AG44" s="71">
        <v>901606.74004013906</v>
      </c>
      <c r="AH44" s="71">
        <v>147793.30561500011</v>
      </c>
      <c r="AI44" s="71">
        <v>21625969.188375998</v>
      </c>
      <c r="AJ44" s="71">
        <v>30843085.2174812</v>
      </c>
      <c r="AK44" s="71">
        <v>0</v>
      </c>
      <c r="AL44" s="71">
        <v>0</v>
      </c>
      <c r="AM44" s="71">
        <v>2194709.3091865298</v>
      </c>
      <c r="AN44" s="71">
        <v>0</v>
      </c>
      <c r="AO44" s="71">
        <v>0</v>
      </c>
      <c r="AP44" s="71">
        <v>74716032.285396308</v>
      </c>
      <c r="AQ44" s="72"/>
      <c r="AR44" s="71">
        <v>300</v>
      </c>
      <c r="AS44" s="71">
        <v>151</v>
      </c>
      <c r="AT44" s="71">
        <v>0</v>
      </c>
      <c r="AU44" s="71">
        <v>1</v>
      </c>
      <c r="AV44" s="71">
        <v>0</v>
      </c>
      <c r="AW44" s="71">
        <v>0</v>
      </c>
      <c r="AX44" s="71"/>
      <c r="AY44" s="72"/>
      <c r="AZ44" s="71">
        <v>1509.6</v>
      </c>
      <c r="BA44" s="71">
        <v>8796</v>
      </c>
      <c r="BB44" s="71">
        <v>0</v>
      </c>
      <c r="BC44" s="71">
        <v>627</v>
      </c>
      <c r="BD44" s="71">
        <v>0</v>
      </c>
      <c r="BE44" s="71">
        <v>0</v>
      </c>
      <c r="BF44" s="71"/>
      <c r="BG44" s="72"/>
      <c r="BH44" s="71">
        <v>0</v>
      </c>
      <c r="BI44" s="71">
        <v>0</v>
      </c>
      <c r="BJ44" s="71">
        <v>5.8730000000000002</v>
      </c>
      <c r="BK44" s="71">
        <v>0</v>
      </c>
      <c r="BL44" s="71">
        <v>0</v>
      </c>
      <c r="BM44" s="71">
        <v>0</v>
      </c>
      <c r="BN44" s="72"/>
      <c r="BO44" s="71">
        <v>0</v>
      </c>
      <c r="BP44" s="71">
        <v>0</v>
      </c>
      <c r="BQ44" s="71">
        <v>1</v>
      </c>
      <c r="BR44" s="71">
        <v>0</v>
      </c>
      <c r="BS44" s="71">
        <v>0</v>
      </c>
      <c r="BT44" s="71">
        <v>0</v>
      </c>
      <c r="BU44"/>
      <c r="BV44" s="70">
        <v>5.8730000000000002</v>
      </c>
      <c r="BW44" s="70">
        <v>0</v>
      </c>
      <c r="BX44" s="70">
        <v>0</v>
      </c>
      <c r="BY44" s="70">
        <v>0</v>
      </c>
      <c r="BZ44" s="70">
        <v>0</v>
      </c>
      <c r="CA44" s="70">
        <v>0</v>
      </c>
      <c r="CB44" s="70">
        <v>0</v>
      </c>
      <c r="CC44" s="70">
        <v>0</v>
      </c>
      <c r="CD44" s="70">
        <v>0</v>
      </c>
    </row>
    <row r="45" spans="1:82">
      <c r="A45" s="70" t="s">
        <v>1742</v>
      </c>
      <c r="B45" s="70">
        <v>16</v>
      </c>
      <c r="C45" s="70">
        <v>16</v>
      </c>
      <c r="D45" s="70">
        <v>1</v>
      </c>
      <c r="E45" s="70">
        <v>2019</v>
      </c>
      <c r="F45" s="70" t="s">
        <v>158</v>
      </c>
      <c r="G45" s="1064" t="s">
        <v>1726</v>
      </c>
      <c r="H45" s="70" t="s">
        <v>1727</v>
      </c>
      <c r="I45" s="148"/>
      <c r="J45" s="71">
        <v>14.869055869783706</v>
      </c>
      <c r="K45" s="71">
        <v>1.1286363088222411</v>
      </c>
      <c r="L45" s="71">
        <v>0.64193231097047498</v>
      </c>
      <c r="M45" s="71">
        <v>13.46253746532274</v>
      </c>
      <c r="N45" s="71">
        <v>19.211031956494832</v>
      </c>
      <c r="O45" s="71">
        <v>16.935886663464998</v>
      </c>
      <c r="P45" s="71">
        <v>15.410984840473047</v>
      </c>
      <c r="Q45" s="71">
        <v>0.96854189574267802</v>
      </c>
      <c r="R45" s="71">
        <v>0</v>
      </c>
      <c r="S45" s="71">
        <v>2.1095522703503788</v>
      </c>
      <c r="T45" s="72"/>
      <c r="U45" s="71">
        <v>3490349</v>
      </c>
      <c r="V45" s="71">
        <v>487</v>
      </c>
      <c r="W45" s="71">
        <v>23</v>
      </c>
      <c r="X45" s="71">
        <v>3542</v>
      </c>
      <c r="Y45" s="71">
        <v>6665</v>
      </c>
      <c r="Z45" s="71">
        <v>10603</v>
      </c>
      <c r="AA45" s="71">
        <v>3200</v>
      </c>
      <c r="AB45" s="71">
        <v>15695</v>
      </c>
      <c r="AC45" s="71">
        <v>0</v>
      </c>
      <c r="AD45" s="71">
        <v>2.1095522703503788</v>
      </c>
      <c r="AE45" s="72"/>
      <c r="AF45" s="71">
        <v>23346448.955253869</v>
      </c>
      <c r="AG45" s="71">
        <v>843159.85364639678</v>
      </c>
      <c r="AH45" s="71">
        <v>157424.39911405029</v>
      </c>
      <c r="AI45" s="71">
        <v>21655971.080943272</v>
      </c>
      <c r="AJ45" s="71">
        <v>27708242.820983529</v>
      </c>
      <c r="AK45" s="71">
        <v>0</v>
      </c>
      <c r="AL45" s="71">
        <v>0</v>
      </c>
      <c r="AM45" s="71">
        <v>2137540.8481032583</v>
      </c>
      <c r="AN45" s="71">
        <v>0</v>
      </c>
      <c r="AO45" s="71">
        <v>0</v>
      </c>
      <c r="AP45" s="71">
        <v>75848787.95804438</v>
      </c>
      <c r="AQ45" s="72"/>
      <c r="AR45" s="71">
        <v>328</v>
      </c>
      <c r="AS45" s="71">
        <v>159</v>
      </c>
      <c r="AT45" s="71">
        <v>0</v>
      </c>
      <c r="AU45" s="71">
        <v>1</v>
      </c>
      <c r="AV45" s="71">
        <v>0</v>
      </c>
      <c r="AW45" s="71">
        <v>0</v>
      </c>
      <c r="AX45" s="71"/>
      <c r="AY45" s="72"/>
      <c r="AZ45" s="71">
        <v>1658.400000000001</v>
      </c>
      <c r="BA45" s="71">
        <v>8997.9999999999982</v>
      </c>
      <c r="BB45" s="71">
        <v>0</v>
      </c>
      <c r="BC45" s="71">
        <v>627</v>
      </c>
      <c r="BD45" s="71">
        <v>0</v>
      </c>
      <c r="BE45" s="71">
        <v>0</v>
      </c>
      <c r="BF45" s="71"/>
      <c r="BG45" s="72"/>
      <c r="BH45" s="71">
        <v>0</v>
      </c>
      <c r="BI45" s="71">
        <v>0</v>
      </c>
      <c r="BJ45" s="71">
        <v>5.5620000000000003</v>
      </c>
      <c r="BK45" s="71">
        <v>0</v>
      </c>
      <c r="BL45" s="71">
        <v>0</v>
      </c>
      <c r="BM45" s="71">
        <v>0</v>
      </c>
      <c r="BN45" s="72"/>
      <c r="BO45" s="71">
        <v>0</v>
      </c>
      <c r="BP45" s="71">
        <v>0</v>
      </c>
      <c r="BQ45" s="71">
        <v>1</v>
      </c>
      <c r="BR45" s="71">
        <v>0</v>
      </c>
      <c r="BS45" s="71">
        <v>0</v>
      </c>
      <c r="BT45" s="71">
        <v>0</v>
      </c>
      <c r="BU45"/>
      <c r="BV45" s="70">
        <v>5.5620000000000003</v>
      </c>
      <c r="BW45" s="70">
        <v>0</v>
      </c>
      <c r="BX45" s="70">
        <v>0</v>
      </c>
      <c r="BY45" s="70">
        <v>0</v>
      </c>
      <c r="BZ45" s="70">
        <v>0</v>
      </c>
      <c r="CA45" s="70">
        <v>0</v>
      </c>
      <c r="CB45" s="70">
        <v>0</v>
      </c>
      <c r="CC45" s="70">
        <v>0</v>
      </c>
      <c r="CD45" s="70">
        <v>0</v>
      </c>
    </row>
    <row r="46" spans="1:82">
      <c r="A46" s="70" t="s">
        <v>1743</v>
      </c>
      <c r="B46" s="70">
        <v>17</v>
      </c>
      <c r="C46" s="70">
        <v>17</v>
      </c>
      <c r="D46" s="70">
        <v>1</v>
      </c>
      <c r="E46" s="70">
        <v>2020</v>
      </c>
      <c r="F46" s="70" t="s">
        <v>159</v>
      </c>
      <c r="G46" s="1064" t="s">
        <v>1726</v>
      </c>
      <c r="H46" s="70" t="s">
        <v>1727</v>
      </c>
      <c r="I46" s="148"/>
      <c r="J46" s="71">
        <v>10.85272022120375</v>
      </c>
      <c r="K46" s="71">
        <v>1.0012193297039709</v>
      </c>
      <c r="L46" s="71">
        <v>0.10071394876373546</v>
      </c>
      <c r="M46" s="71">
        <v>12.100803161756614</v>
      </c>
      <c r="N46" s="71">
        <v>18.953477399198114</v>
      </c>
      <c r="O46" s="71">
        <v>14.855024408164988</v>
      </c>
      <c r="P46" s="71">
        <v>14.435637159539636</v>
      </c>
      <c r="Q46" s="71">
        <v>0.91383225195985895</v>
      </c>
      <c r="R46" s="71">
        <v>0</v>
      </c>
      <c r="S46" s="71">
        <v>2.2769864293192281</v>
      </c>
      <c r="T46" s="72"/>
      <c r="U46" s="71">
        <v>2710074</v>
      </c>
      <c r="V46" s="71">
        <v>374</v>
      </c>
      <c r="W46" s="71">
        <v>4</v>
      </c>
      <c r="X46" s="71">
        <v>3253</v>
      </c>
      <c r="Y46" s="71">
        <v>6684</v>
      </c>
      <c r="Z46" s="71">
        <v>10615</v>
      </c>
      <c r="AA46" s="71">
        <v>3186</v>
      </c>
      <c r="AB46" s="71">
        <v>15499</v>
      </c>
      <c r="AC46" s="71">
        <v>0</v>
      </c>
      <c r="AD46" s="71">
        <v>2.2769864293192281</v>
      </c>
      <c r="AE46" s="72"/>
      <c r="AF46" s="71">
        <v>17539975.62189915</v>
      </c>
      <c r="AG46" s="71">
        <v>766383.32259699306</v>
      </c>
      <c r="AH46" s="71">
        <v>26167.260056120944</v>
      </c>
      <c r="AI46" s="71">
        <v>19835521.196317114</v>
      </c>
      <c r="AJ46" s="71">
        <v>29745754.58737037</v>
      </c>
      <c r="AK46" s="71"/>
      <c r="AL46" s="71"/>
      <c r="AM46" s="71">
        <v>2022791.697481531</v>
      </c>
      <c r="AN46" s="71"/>
      <c r="AO46" s="71"/>
      <c r="AP46" s="71">
        <v>69936593.685721278</v>
      </c>
      <c r="AQ46" s="72"/>
      <c r="AR46" s="71">
        <v>349</v>
      </c>
      <c r="AS46" s="71">
        <v>170</v>
      </c>
      <c r="AT46" s="71">
        <v>0</v>
      </c>
      <c r="AU46" s="71">
        <v>1</v>
      </c>
      <c r="AV46" s="71">
        <v>0</v>
      </c>
      <c r="AW46" s="71">
        <v>0</v>
      </c>
      <c r="AX46" s="71"/>
      <c r="AY46" s="72"/>
      <c r="AZ46" s="71">
        <v>1770.600000000001</v>
      </c>
      <c r="BA46" s="71">
        <v>9421.8000000000047</v>
      </c>
      <c r="BB46" s="71">
        <v>0</v>
      </c>
      <c r="BC46" s="71">
        <v>627</v>
      </c>
      <c r="BD46" s="71">
        <v>0</v>
      </c>
      <c r="BE46" s="71">
        <v>0</v>
      </c>
      <c r="BF46" s="71"/>
      <c r="BG46" s="72"/>
      <c r="BH46" s="71">
        <v>0</v>
      </c>
      <c r="BI46" s="71">
        <v>0</v>
      </c>
      <c r="BJ46" s="71">
        <v>4.4210000000000003</v>
      </c>
      <c r="BK46" s="71">
        <v>0</v>
      </c>
      <c r="BL46" s="71">
        <v>0</v>
      </c>
      <c r="BM46" s="71">
        <v>0</v>
      </c>
      <c r="BN46" s="72"/>
      <c r="BO46" s="71">
        <v>0</v>
      </c>
      <c r="BP46" s="71">
        <v>0</v>
      </c>
      <c r="BQ46" s="71">
        <v>1</v>
      </c>
      <c r="BR46" s="71">
        <v>0</v>
      </c>
      <c r="BS46" s="71">
        <v>0</v>
      </c>
      <c r="BT46" s="71">
        <v>0</v>
      </c>
      <c r="BU46"/>
      <c r="BV46" s="70">
        <v>4.4210000000000003</v>
      </c>
      <c r="BW46" s="70">
        <v>0</v>
      </c>
      <c r="BX46" s="70">
        <v>0</v>
      </c>
      <c r="BY46" s="70">
        <v>0</v>
      </c>
      <c r="BZ46" s="70">
        <v>0</v>
      </c>
      <c r="CA46" s="70">
        <v>0</v>
      </c>
      <c r="CB46" s="70">
        <v>0</v>
      </c>
      <c r="CC46" s="70">
        <v>0</v>
      </c>
      <c r="CD46" s="70">
        <v>0</v>
      </c>
    </row>
    <row r="47" spans="1:82">
      <c r="A47" s="70" t="s">
        <v>1744</v>
      </c>
      <c r="B47" s="70">
        <v>17</v>
      </c>
      <c r="C47" s="70">
        <v>18</v>
      </c>
      <c r="D47" s="70">
        <v>1</v>
      </c>
      <c r="E47" s="70">
        <v>2021</v>
      </c>
      <c r="F47" s="70" t="s">
        <v>160</v>
      </c>
      <c r="G47" s="70" t="s">
        <v>1726</v>
      </c>
      <c r="H47" s="70" t="s">
        <v>1727</v>
      </c>
      <c r="I47" s="148"/>
      <c r="J47" s="71">
        <v>11.757381521684284</v>
      </c>
      <c r="K47" s="71">
        <v>1.047498254385349</v>
      </c>
      <c r="L47" s="71">
        <v>9.1373611182828773E-2</v>
      </c>
      <c r="M47" s="71">
        <v>13.550151262063835</v>
      </c>
      <c r="N47" s="71">
        <v>18.783743734420742</v>
      </c>
      <c r="O47" s="71">
        <v>14.18665809473095</v>
      </c>
      <c r="P47" s="71">
        <v>14.734399998062219</v>
      </c>
      <c r="Q47" s="71">
        <v>0.88725048401143802</v>
      </c>
      <c r="R47" s="71">
        <v>0</v>
      </c>
      <c r="S47" s="71">
        <v>2.05953187610206</v>
      </c>
      <c r="T47" s="72"/>
      <c r="U47" s="71">
        <v>3130038</v>
      </c>
      <c r="V47" s="71">
        <v>374</v>
      </c>
      <c r="W47" s="71">
        <v>4</v>
      </c>
      <c r="X47" s="71">
        <v>3253</v>
      </c>
      <c r="Y47" s="71">
        <v>6660</v>
      </c>
      <c r="Z47" s="71">
        <v>10438</v>
      </c>
      <c r="AA47" s="71">
        <v>3171</v>
      </c>
      <c r="AB47" s="71">
        <v>15196</v>
      </c>
      <c r="AC47" s="71">
        <v>0</v>
      </c>
      <c r="AD47" s="71">
        <v>2.05953187610206</v>
      </c>
      <c r="AE47" s="72"/>
      <c r="AF47" s="71">
        <v>18915494.296943851</v>
      </c>
      <c r="AG47" s="71">
        <v>741314.93541317817</v>
      </c>
      <c r="AH47" s="71">
        <v>22963.037449593066</v>
      </c>
      <c r="AI47" s="71">
        <v>21968466.165950991</v>
      </c>
      <c r="AJ47" s="71">
        <v>26174708.10799225</v>
      </c>
      <c r="AK47" s="71">
        <v>0</v>
      </c>
      <c r="AL47" s="71">
        <v>0</v>
      </c>
      <c r="AM47" s="71">
        <v>1994686.0391273731</v>
      </c>
      <c r="AN47" s="71">
        <v>0</v>
      </c>
      <c r="AO47" s="71">
        <v>0</v>
      </c>
      <c r="AP47" s="71">
        <v>69817632.582877249</v>
      </c>
      <c r="AQ47" s="72"/>
      <c r="AR47" s="71">
        <v>382</v>
      </c>
      <c r="AS47" s="71">
        <v>172</v>
      </c>
      <c r="AT47" s="71">
        <v>0</v>
      </c>
      <c r="AU47" s="71">
        <v>1</v>
      </c>
      <c r="AV47" s="71">
        <v>0</v>
      </c>
      <c r="AW47" s="71">
        <v>0</v>
      </c>
      <c r="AX47" s="71"/>
      <c r="AY47" s="72"/>
      <c r="AZ47" s="71">
        <v>1973.100000000002</v>
      </c>
      <c r="BA47" s="71">
        <v>9520.8000000000047</v>
      </c>
      <c r="BB47" s="71">
        <v>0</v>
      </c>
      <c r="BC47" s="71">
        <v>627</v>
      </c>
      <c r="BD47" s="71">
        <v>0</v>
      </c>
      <c r="BE47" s="71">
        <v>0</v>
      </c>
      <c r="BF47" s="71"/>
      <c r="BG47" s="72"/>
      <c r="BH47" s="71">
        <v>0</v>
      </c>
      <c r="BI47" s="71">
        <v>0</v>
      </c>
      <c r="BJ47" s="71">
        <v>4.8499999999999996</v>
      </c>
      <c r="BK47" s="71">
        <v>0</v>
      </c>
      <c r="BL47" s="71">
        <v>0</v>
      </c>
      <c r="BM47" s="71">
        <v>0</v>
      </c>
      <c r="BN47" s="72"/>
      <c r="BO47" s="71">
        <v>0</v>
      </c>
      <c r="BP47" s="71">
        <v>0</v>
      </c>
      <c r="BQ47" s="71">
        <v>1</v>
      </c>
      <c r="BR47" s="71">
        <v>0</v>
      </c>
      <c r="BS47" s="71">
        <v>0</v>
      </c>
      <c r="BT47" s="71">
        <v>0</v>
      </c>
      <c r="BU47"/>
      <c r="BV47" s="70">
        <v>4.8499999999999996</v>
      </c>
      <c r="BW47" s="70">
        <v>0</v>
      </c>
      <c r="BX47" s="70">
        <v>0</v>
      </c>
      <c r="BY47" s="70">
        <v>0</v>
      </c>
      <c r="BZ47" s="70">
        <v>0</v>
      </c>
      <c r="CA47" s="70">
        <v>0</v>
      </c>
      <c r="CB47" s="70">
        <v>0</v>
      </c>
      <c r="CC47" s="70">
        <v>0</v>
      </c>
      <c r="CD47" s="70">
        <v>0</v>
      </c>
    </row>
    <row r="48" spans="1:82">
      <c r="A48" s="70" t="s">
        <v>1745</v>
      </c>
      <c r="B48" s="70">
        <v>17</v>
      </c>
      <c r="C48" s="70">
        <v>19</v>
      </c>
      <c r="D48" s="70">
        <v>1</v>
      </c>
      <c r="E48" s="70">
        <v>2022</v>
      </c>
      <c r="F48" s="70" t="s">
        <v>161</v>
      </c>
      <c r="G48" s="70" t="s">
        <v>1726</v>
      </c>
      <c r="H48" s="70" t="s">
        <v>1727</v>
      </c>
      <c r="I48" s="148"/>
      <c r="J48" s="71">
        <v>13.725088958324061</v>
      </c>
      <c r="K48" s="71">
        <v>0.99592020015481064</v>
      </c>
      <c r="L48" s="71">
        <v>7.4382749269333276E-2</v>
      </c>
      <c r="M48" s="71">
        <v>12.338970873276091</v>
      </c>
      <c r="N48" s="71">
        <v>20.233600914713122</v>
      </c>
      <c r="O48" s="71">
        <v>14.901588353630146</v>
      </c>
      <c r="P48" s="71">
        <v>14.59553844013902</v>
      </c>
      <c r="Q48" s="71">
        <v>0.88163476138609387</v>
      </c>
      <c r="R48" s="71">
        <v>0</v>
      </c>
      <c r="S48" s="71">
        <v>2.441025277414298</v>
      </c>
      <c r="T48" s="72"/>
      <c r="U48" s="71">
        <v>3769173</v>
      </c>
      <c r="V48" s="71">
        <v>374</v>
      </c>
      <c r="W48" s="71">
        <v>4</v>
      </c>
      <c r="X48" s="71">
        <v>3253</v>
      </c>
      <c r="Y48" s="71">
        <v>6643</v>
      </c>
      <c r="Z48" s="71">
        <v>10417</v>
      </c>
      <c r="AA48" s="71">
        <v>3189</v>
      </c>
      <c r="AB48" s="71">
        <v>14976</v>
      </c>
      <c r="AC48" s="71">
        <v>0</v>
      </c>
      <c r="AD48" s="71">
        <v>2.441025277414298</v>
      </c>
      <c r="AE48" s="72"/>
      <c r="AF48" s="71">
        <v>20721016.769195668</v>
      </c>
      <c r="AG48" s="71">
        <v>737543.05644474144</v>
      </c>
      <c r="AH48" s="71">
        <v>22427.812354212689</v>
      </c>
      <c r="AI48" s="71">
        <v>19557531.625063367</v>
      </c>
      <c r="AJ48" s="71">
        <v>29023629.888965681</v>
      </c>
      <c r="AK48" s="71">
        <v>0</v>
      </c>
      <c r="AL48" s="71">
        <v>0</v>
      </c>
      <c r="AM48" s="71">
        <v>1933810.3610409626</v>
      </c>
      <c r="AN48" s="71">
        <v>0</v>
      </c>
      <c r="AO48" s="71">
        <v>0</v>
      </c>
      <c r="AP48" s="71">
        <v>71995959.513064638</v>
      </c>
      <c r="AQ48" s="72"/>
      <c r="AR48" s="71">
        <v>409</v>
      </c>
      <c r="AS48" s="71">
        <v>173</v>
      </c>
      <c r="AT48" s="71">
        <v>0</v>
      </c>
      <c r="AU48" s="71">
        <v>1</v>
      </c>
      <c r="AV48" s="71">
        <v>0</v>
      </c>
      <c r="AW48" s="71">
        <v>0</v>
      </c>
      <c r="AX48" s="71"/>
      <c r="AY48" s="72"/>
      <c r="AZ48" s="71">
        <v>2139.7000000000016</v>
      </c>
      <c r="BA48" s="71">
        <v>9531.4000000000051</v>
      </c>
      <c r="BB48" s="71">
        <v>0</v>
      </c>
      <c r="BC48" s="71">
        <v>627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1746</v>
      </c>
      <c r="B49" s="70">
        <v>17</v>
      </c>
      <c r="C49" s="70">
        <v>20</v>
      </c>
      <c r="D49" s="70">
        <v>1</v>
      </c>
      <c r="E49" s="70">
        <v>2023</v>
      </c>
      <c r="F49" s="70" t="s">
        <v>1539</v>
      </c>
      <c r="G49" s="70" t="s">
        <v>1726</v>
      </c>
      <c r="H49" s="70" t="s">
        <v>1727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431</v>
      </c>
      <c r="AS49" s="71">
        <v>173</v>
      </c>
      <c r="AT49" s="71">
        <v>0</v>
      </c>
      <c r="AU49" s="71">
        <v>1</v>
      </c>
      <c r="AV49" s="71">
        <v>0</v>
      </c>
      <c r="AW49" s="71">
        <v>0</v>
      </c>
      <c r="AX49" s="71"/>
      <c r="AY49" s="72"/>
      <c r="AZ49" s="71">
        <v>2264.9000000000019</v>
      </c>
      <c r="BA49" s="71">
        <v>9531.4000000000051</v>
      </c>
      <c r="BB49" s="71">
        <v>0</v>
      </c>
      <c r="BC49" s="71">
        <v>627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1747</v>
      </c>
      <c r="B50" s="70">
        <v>17</v>
      </c>
      <c r="C50" s="70">
        <v>21</v>
      </c>
      <c r="D50" s="70">
        <v>1</v>
      </c>
      <c r="E50" s="70">
        <v>2024</v>
      </c>
      <c r="F50" s="70" t="s">
        <v>1554</v>
      </c>
      <c r="G50" s="70" t="s">
        <v>1726</v>
      </c>
      <c r="H50" s="70" t="s">
        <v>1727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1748</v>
      </c>
      <c r="B51" s="70">
        <v>188</v>
      </c>
      <c r="C51" s="70">
        <v>1</v>
      </c>
      <c r="D51" s="70">
        <v>12</v>
      </c>
      <c r="E51" s="70">
        <v>1990</v>
      </c>
      <c r="F51" s="70" t="s">
        <v>787</v>
      </c>
      <c r="G51" s="70" t="s">
        <v>1749</v>
      </c>
      <c r="H51" s="70" t="s">
        <v>1750</v>
      </c>
      <c r="I51" s="148"/>
      <c r="J51" s="71">
        <v>6.8330122705724774</v>
      </c>
      <c r="K51" s="71">
        <v>1.645102611626716</v>
      </c>
      <c r="L51" s="71">
        <v>0.51090652743069198</v>
      </c>
      <c r="M51" s="71">
        <v>6.4565096680281684</v>
      </c>
      <c r="N51" s="71">
        <v>8.1885702868657209</v>
      </c>
      <c r="O51" s="71">
        <v>12.479586839125099</v>
      </c>
      <c r="P51" s="71">
        <v>14.55040603909562</v>
      </c>
      <c r="Q51" s="71">
        <v>0.69953034442029605</v>
      </c>
      <c r="R51" s="71">
        <v>0</v>
      </c>
      <c r="S51" s="71">
        <v>0.74302172349098405</v>
      </c>
      <c r="T51" s="72"/>
      <c r="U51" s="71">
        <v>1323324</v>
      </c>
      <c r="V51" s="71">
        <v>580</v>
      </c>
      <c r="W51" s="71">
        <v>7</v>
      </c>
      <c r="X51" s="71">
        <v>2567</v>
      </c>
      <c r="Y51" s="71">
        <v>2864</v>
      </c>
      <c r="Z51" s="71">
        <v>5133</v>
      </c>
      <c r="AA51" s="71">
        <v>3533</v>
      </c>
      <c r="AB51" s="71">
        <v>11358</v>
      </c>
      <c r="AC51" s="71">
        <v>0</v>
      </c>
      <c r="AD51" s="71">
        <v>0.74302172349098405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1751</v>
      </c>
      <c r="B52" s="70">
        <v>189</v>
      </c>
      <c r="C52" s="70">
        <v>2</v>
      </c>
      <c r="D52" s="70">
        <v>12</v>
      </c>
      <c r="E52" s="70">
        <v>2005</v>
      </c>
      <c r="F52" s="70" t="s">
        <v>789</v>
      </c>
      <c r="G52" s="70" t="s">
        <v>1749</v>
      </c>
      <c r="H52" s="70" t="s">
        <v>1750</v>
      </c>
      <c r="I52" s="148"/>
      <c r="J52" s="71">
        <v>13.58407679852988</v>
      </c>
      <c r="K52" s="71">
        <v>1.216275799341048</v>
      </c>
      <c r="L52" s="71">
        <v>0.2346414479535138</v>
      </c>
      <c r="M52" s="71">
        <v>5.077946235024581</v>
      </c>
      <c r="N52" s="71">
        <v>16.244999019084659</v>
      </c>
      <c r="O52" s="71">
        <v>22.224273977163961</v>
      </c>
      <c r="P52" s="71">
        <v>18.09815996541516</v>
      </c>
      <c r="Q52" s="71">
        <v>0.85219559454399796</v>
      </c>
      <c r="R52" s="71">
        <v>0</v>
      </c>
      <c r="S52" s="71">
        <v>0.94590044812328189</v>
      </c>
      <c r="T52" s="72"/>
      <c r="U52" s="71">
        <v>2412444</v>
      </c>
      <c r="V52" s="71">
        <v>540</v>
      </c>
      <c r="W52" s="71">
        <v>3</v>
      </c>
      <c r="X52" s="71">
        <v>1105</v>
      </c>
      <c r="Y52" s="71">
        <v>4750</v>
      </c>
      <c r="Z52" s="71">
        <v>10578</v>
      </c>
      <c r="AA52" s="71">
        <v>3599</v>
      </c>
      <c r="AB52" s="71">
        <v>14465</v>
      </c>
      <c r="AC52" s="71">
        <v>0</v>
      </c>
      <c r="AD52" s="71">
        <v>0.94590044812328189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1752</v>
      </c>
      <c r="B53" s="70">
        <v>190</v>
      </c>
      <c r="C53" s="70">
        <v>3</v>
      </c>
      <c r="D53" s="70">
        <v>12</v>
      </c>
      <c r="E53" s="70">
        <v>2006</v>
      </c>
      <c r="F53" s="70" t="s">
        <v>790</v>
      </c>
      <c r="G53" s="70" t="s">
        <v>1749</v>
      </c>
      <c r="H53" s="70" t="s">
        <v>1750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1753</v>
      </c>
      <c r="B54" s="70">
        <v>191</v>
      </c>
      <c r="C54" s="70">
        <v>4</v>
      </c>
      <c r="D54" s="70">
        <v>12</v>
      </c>
      <c r="E54" s="70">
        <v>2007</v>
      </c>
      <c r="F54" s="70" t="s">
        <v>791</v>
      </c>
      <c r="G54" s="70" t="s">
        <v>1749</v>
      </c>
      <c r="H54" s="70" t="s">
        <v>1750</v>
      </c>
      <c r="I54" s="148"/>
      <c r="J54" s="71">
        <v>13.75732871992652</v>
      </c>
      <c r="K54" s="71">
        <v>1.2598103499284521</v>
      </c>
      <c r="L54" s="71">
        <v>0.96848800741145846</v>
      </c>
      <c r="M54" s="71">
        <v>11.599552510352289</v>
      </c>
      <c r="N54" s="71">
        <v>16.57887318050291</v>
      </c>
      <c r="O54" s="71">
        <v>22.205322619434341</v>
      </c>
      <c r="P54" s="71">
        <v>18.24042303790517</v>
      </c>
      <c r="Q54" s="71">
        <v>0.90817293429389201</v>
      </c>
      <c r="R54" s="71">
        <v>0</v>
      </c>
      <c r="S54" s="71">
        <v>1.55181108683132</v>
      </c>
      <c r="T54" s="72"/>
      <c r="U54" s="71">
        <v>2464276</v>
      </c>
      <c r="V54" s="71">
        <v>538</v>
      </c>
      <c r="W54" s="71">
        <v>23</v>
      </c>
      <c r="X54" s="71">
        <v>2705</v>
      </c>
      <c r="Y54" s="71">
        <v>4929</v>
      </c>
      <c r="Z54" s="71">
        <v>10987</v>
      </c>
      <c r="AA54" s="71">
        <v>3572</v>
      </c>
      <c r="AB54" s="71">
        <v>14600</v>
      </c>
      <c r="AC54" s="71">
        <v>0</v>
      </c>
      <c r="AD54" s="71">
        <v>1.55181108683132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1754</v>
      </c>
      <c r="B55" s="70">
        <v>192</v>
      </c>
      <c r="C55" s="70">
        <v>5</v>
      </c>
      <c r="D55" s="70">
        <v>12</v>
      </c>
      <c r="E55" s="70">
        <v>2008</v>
      </c>
      <c r="F55" s="70" t="s">
        <v>792</v>
      </c>
      <c r="G55" s="70" t="s">
        <v>1749</v>
      </c>
      <c r="H55" s="70" t="s">
        <v>1750</v>
      </c>
      <c r="I55" s="148"/>
      <c r="J55" s="71">
        <v>13.941462251018629</v>
      </c>
      <c r="K55" s="71">
        <v>0.94117016418910004</v>
      </c>
      <c r="L55" s="71">
        <v>0.8535463171287323</v>
      </c>
      <c r="M55" s="71">
        <v>12.297349299319141</v>
      </c>
      <c r="N55" s="71">
        <v>17.382365225379111</v>
      </c>
      <c r="O55" s="71">
        <v>21.155597965543159</v>
      </c>
      <c r="P55" s="71">
        <v>17.510640606222751</v>
      </c>
      <c r="Q55" s="71">
        <v>0.89353833777714797</v>
      </c>
      <c r="R55" s="71">
        <v>0</v>
      </c>
      <c r="S55" s="71">
        <v>1.7409044871056609</v>
      </c>
      <c r="T55" s="72"/>
      <c r="U55" s="71">
        <v>2618777</v>
      </c>
      <c r="V55" s="71">
        <v>538</v>
      </c>
      <c r="W55" s="71">
        <v>23</v>
      </c>
      <c r="X55" s="71">
        <v>2705</v>
      </c>
      <c r="Y55" s="71">
        <v>5001</v>
      </c>
      <c r="Z55" s="71">
        <v>10835</v>
      </c>
      <c r="AA55" s="71">
        <v>3433</v>
      </c>
      <c r="AB55" s="71">
        <v>14601</v>
      </c>
      <c r="AC55" s="71">
        <v>0</v>
      </c>
      <c r="AD55" s="71">
        <v>1.7409044871056609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1755</v>
      </c>
      <c r="B56" s="70">
        <v>193</v>
      </c>
      <c r="C56" s="70">
        <v>6</v>
      </c>
      <c r="D56" s="70">
        <v>12</v>
      </c>
      <c r="E56" s="70">
        <v>2009</v>
      </c>
      <c r="F56" s="70" t="s">
        <v>176</v>
      </c>
      <c r="G56" s="70" t="s">
        <v>1749</v>
      </c>
      <c r="H56" s="70" t="s">
        <v>1750</v>
      </c>
      <c r="I56" s="148"/>
      <c r="J56" s="71">
        <v>13.08611882783881</v>
      </c>
      <c r="K56" s="71">
        <v>1.0012334433844501</v>
      </c>
      <c r="L56" s="71">
        <v>1.1534899958901721</v>
      </c>
      <c r="M56" s="71">
        <v>12.89122537991547</v>
      </c>
      <c r="N56" s="71">
        <v>15.71327537010152</v>
      </c>
      <c r="O56" s="71">
        <v>21.87035773780379</v>
      </c>
      <c r="P56" s="71">
        <v>16.53502449124522</v>
      </c>
      <c r="Q56" s="71">
        <v>0.85172440558984497</v>
      </c>
      <c r="R56" s="71">
        <v>0</v>
      </c>
      <c r="S56" s="71">
        <v>1.5934912690697609</v>
      </c>
      <c r="T56" s="72"/>
      <c r="U56" s="71">
        <v>2213840</v>
      </c>
      <c r="V56" s="71">
        <v>605</v>
      </c>
      <c r="W56" s="71">
        <v>45</v>
      </c>
      <c r="X56" s="71">
        <v>3034</v>
      </c>
      <c r="Y56" s="71">
        <v>5098</v>
      </c>
      <c r="Z56" s="71">
        <v>11056</v>
      </c>
      <c r="AA56" s="71">
        <v>3328</v>
      </c>
      <c r="AB56" s="71">
        <v>14610</v>
      </c>
      <c r="AC56" s="71">
        <v>0</v>
      </c>
      <c r="AD56" s="71">
        <v>1.5934912690697609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v>
      </c>
      <c r="BM56" s="71">
        <v>0</v>
      </c>
      <c r="BN56" s="72"/>
      <c r="BO56" s="71">
        <v>0</v>
      </c>
      <c r="BP56" s="71">
        <v>0</v>
      </c>
      <c r="BQ56" s="71">
        <v>0</v>
      </c>
      <c r="BR56" s="71">
        <v>0</v>
      </c>
      <c r="BS56" s="71">
        <v>1</v>
      </c>
      <c r="BT56" s="71">
        <v>0</v>
      </c>
      <c r="BU56"/>
      <c r="BV56" s="70">
        <v>3.4</v>
      </c>
      <c r="BW56" s="70">
        <v>0</v>
      </c>
      <c r="BX56" s="70">
        <v>0</v>
      </c>
      <c r="BY56" s="70">
        <v>0</v>
      </c>
      <c r="BZ56" s="70">
        <v>0</v>
      </c>
      <c r="CA56" s="70">
        <v>0</v>
      </c>
      <c r="CB56" s="70">
        <v>0</v>
      </c>
      <c r="CC56" s="70">
        <v>0</v>
      </c>
      <c r="CD56" s="70">
        <v>0</v>
      </c>
    </row>
    <row r="57" spans="1:82">
      <c r="A57" s="70" t="s">
        <v>1756</v>
      </c>
      <c r="B57" s="70">
        <v>194</v>
      </c>
      <c r="C57" s="70">
        <v>7</v>
      </c>
      <c r="D57" s="70">
        <v>12</v>
      </c>
      <c r="E57" s="70">
        <v>2010</v>
      </c>
      <c r="F57" s="70" t="s">
        <v>177</v>
      </c>
      <c r="G57" s="70" t="s">
        <v>1749</v>
      </c>
      <c r="H57" s="70" t="s">
        <v>1750</v>
      </c>
      <c r="I57" s="148"/>
      <c r="J57" s="71">
        <v>11.929829054890151</v>
      </c>
      <c r="K57" s="71">
        <v>1.0676683900471831</v>
      </c>
      <c r="L57" s="71">
        <v>1.1085564839197799</v>
      </c>
      <c r="M57" s="71">
        <v>13.345294288802201</v>
      </c>
      <c r="N57" s="71">
        <v>16.81687892981552</v>
      </c>
      <c r="O57" s="71">
        <v>22.143309537411049</v>
      </c>
      <c r="P57" s="71">
        <v>16.591650319469139</v>
      </c>
      <c r="Q57" s="71">
        <v>0.889648202757791</v>
      </c>
      <c r="R57" s="71">
        <v>0</v>
      </c>
      <c r="S57" s="71">
        <v>1.259872595998869</v>
      </c>
      <c r="T57" s="72"/>
      <c r="U57" s="71">
        <v>2170331</v>
      </c>
      <c r="V57" s="71">
        <v>605</v>
      </c>
      <c r="W57" s="71">
        <v>45</v>
      </c>
      <c r="X57" s="71">
        <v>3034</v>
      </c>
      <c r="Y57" s="71">
        <v>5127</v>
      </c>
      <c r="Z57" s="71">
        <v>11246</v>
      </c>
      <c r="AA57" s="71">
        <v>3256</v>
      </c>
      <c r="AB57" s="71">
        <v>14623</v>
      </c>
      <c r="AC57" s="71">
        <v>0</v>
      </c>
      <c r="AD57" s="71">
        <v>1.259872595998869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2.5310000000000001</v>
      </c>
      <c r="BM57" s="71">
        <v>0</v>
      </c>
      <c r="BN57" s="72"/>
      <c r="BO57" s="71">
        <v>0</v>
      </c>
      <c r="BP57" s="71">
        <v>0</v>
      </c>
      <c r="BQ57" s="71">
        <v>0</v>
      </c>
      <c r="BR57" s="71">
        <v>0</v>
      </c>
      <c r="BS57" s="71">
        <v>1</v>
      </c>
      <c r="BT57" s="71">
        <v>0</v>
      </c>
      <c r="BU57"/>
      <c r="BV57" s="70">
        <v>2.5310000000000001</v>
      </c>
      <c r="BW57" s="70">
        <v>0</v>
      </c>
      <c r="BX57" s="70">
        <v>0</v>
      </c>
      <c r="BY57" s="70">
        <v>0</v>
      </c>
      <c r="BZ57" s="70">
        <v>0</v>
      </c>
      <c r="CA57" s="70">
        <v>0</v>
      </c>
      <c r="CB57" s="70">
        <v>0</v>
      </c>
      <c r="CC57" s="70">
        <v>0</v>
      </c>
      <c r="CD57" s="70">
        <v>0</v>
      </c>
    </row>
    <row r="58" spans="1:82">
      <c r="A58" s="70" t="s">
        <v>1757</v>
      </c>
      <c r="B58" s="70">
        <v>195</v>
      </c>
      <c r="C58" s="70">
        <v>8</v>
      </c>
      <c r="D58" s="70">
        <v>12</v>
      </c>
      <c r="E58" s="70">
        <v>2011</v>
      </c>
      <c r="F58" s="70" t="s">
        <v>178</v>
      </c>
      <c r="G58" s="70" t="s">
        <v>1749</v>
      </c>
      <c r="H58" s="70" t="s">
        <v>1750</v>
      </c>
      <c r="I58" s="148"/>
      <c r="J58" s="71">
        <v>15.73749250997918</v>
      </c>
      <c r="K58" s="71">
        <v>1.3954540280516139</v>
      </c>
      <c r="L58" s="71">
        <v>1.7455852646545029</v>
      </c>
      <c r="M58" s="71">
        <v>15.750993513700161</v>
      </c>
      <c r="N58" s="71">
        <v>18.09029843220959</v>
      </c>
      <c r="O58" s="71">
        <v>21.820863862183771</v>
      </c>
      <c r="P58" s="71">
        <v>16.082487649127863</v>
      </c>
      <c r="Q58" s="71">
        <v>1.0260585282110899</v>
      </c>
      <c r="R58" s="71">
        <v>0</v>
      </c>
      <c r="S58" s="71">
        <v>1.516442430349707</v>
      </c>
      <c r="T58" s="72"/>
      <c r="U58" s="71">
        <v>2541864</v>
      </c>
      <c r="V58" s="71">
        <v>605</v>
      </c>
      <c r="W58" s="71">
        <v>45</v>
      </c>
      <c r="X58" s="71">
        <v>3034</v>
      </c>
      <c r="Y58" s="71">
        <v>5197</v>
      </c>
      <c r="Z58" s="71">
        <v>11323</v>
      </c>
      <c r="AA58" s="71">
        <v>3250</v>
      </c>
      <c r="AB58" s="71">
        <v>14621</v>
      </c>
      <c r="AC58" s="71">
        <v>0</v>
      </c>
      <c r="AD58" s="71">
        <v>1.516442430349707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2.5939999999999999</v>
      </c>
      <c r="BK58" s="71">
        <v>0</v>
      </c>
      <c r="BL58" s="71">
        <v>2.198</v>
      </c>
      <c r="BM58" s="71">
        <v>0</v>
      </c>
      <c r="BN58" s="72"/>
      <c r="BO58" s="71">
        <v>0</v>
      </c>
      <c r="BP58" s="71">
        <v>0</v>
      </c>
      <c r="BQ58" s="71">
        <v>1</v>
      </c>
      <c r="BR58" s="71">
        <v>0</v>
      </c>
      <c r="BS58" s="71">
        <v>1</v>
      </c>
      <c r="BT58" s="71">
        <v>0</v>
      </c>
      <c r="BU58"/>
      <c r="BV58" s="70">
        <v>4.7919999999999998</v>
      </c>
      <c r="BW58" s="70">
        <v>0</v>
      </c>
      <c r="BX58" s="70">
        <v>0</v>
      </c>
      <c r="BY58" s="70">
        <v>0</v>
      </c>
      <c r="BZ58" s="70">
        <v>0</v>
      </c>
      <c r="CA58" s="70">
        <v>0</v>
      </c>
      <c r="CB58" s="70">
        <v>0</v>
      </c>
      <c r="CC58" s="70">
        <v>0</v>
      </c>
      <c r="CD58" s="70">
        <v>0</v>
      </c>
    </row>
    <row r="59" spans="1:82">
      <c r="A59" s="70" t="s">
        <v>1758</v>
      </c>
      <c r="B59" s="70">
        <v>196</v>
      </c>
      <c r="C59" s="70">
        <v>9</v>
      </c>
      <c r="D59" s="70">
        <v>12</v>
      </c>
      <c r="E59" s="70">
        <v>2012</v>
      </c>
      <c r="F59" s="70" t="s">
        <v>179</v>
      </c>
      <c r="G59" s="70" t="s">
        <v>1749</v>
      </c>
      <c r="H59" s="70" t="s">
        <v>1750</v>
      </c>
      <c r="I59" s="148"/>
      <c r="J59" s="71">
        <v>13.872435845244111</v>
      </c>
      <c r="K59" s="71">
        <v>1.3277317189657309</v>
      </c>
      <c r="L59" s="71">
        <v>1.728161317255327</v>
      </c>
      <c r="M59" s="71">
        <v>16.05578078563115</v>
      </c>
      <c r="N59" s="71">
        <v>21.58368445766542</v>
      </c>
      <c r="O59" s="71">
        <v>21.777253633595251</v>
      </c>
      <c r="P59" s="71">
        <v>15.770883458879606</v>
      </c>
      <c r="Q59" s="71">
        <v>1.11700304814658</v>
      </c>
      <c r="R59" s="71">
        <v>0</v>
      </c>
      <c r="S59" s="71">
        <v>1.9087165155104591</v>
      </c>
      <c r="T59" s="72"/>
      <c r="U59" s="71">
        <v>2119433</v>
      </c>
      <c r="V59" s="71">
        <v>605</v>
      </c>
      <c r="W59" s="71">
        <v>45</v>
      </c>
      <c r="X59" s="71">
        <v>3034</v>
      </c>
      <c r="Y59" s="71">
        <v>5283</v>
      </c>
      <c r="Z59" s="71">
        <v>11390</v>
      </c>
      <c r="AA59" s="71">
        <v>3169</v>
      </c>
      <c r="AB59" s="71">
        <v>14650</v>
      </c>
      <c r="AC59" s="71">
        <v>0</v>
      </c>
      <c r="AD59" s="71">
        <v>1.9087165155104591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3.9430000000000001</v>
      </c>
      <c r="BK59" s="71">
        <v>0</v>
      </c>
      <c r="BL59" s="71">
        <v>1.835</v>
      </c>
      <c r="BM59" s="71">
        <v>0</v>
      </c>
      <c r="BN59" s="72"/>
      <c r="BO59" s="71">
        <v>0</v>
      </c>
      <c r="BP59" s="71">
        <v>0</v>
      </c>
      <c r="BQ59" s="71">
        <v>1</v>
      </c>
      <c r="BR59" s="71">
        <v>0</v>
      </c>
      <c r="BS59" s="71">
        <v>1</v>
      </c>
      <c r="BT59" s="71">
        <v>0</v>
      </c>
      <c r="BU59"/>
      <c r="BV59" s="70">
        <v>5.7779999999999996</v>
      </c>
      <c r="BW59" s="70">
        <v>0</v>
      </c>
      <c r="BX59" s="70">
        <v>0</v>
      </c>
      <c r="BY59" s="70">
        <v>0</v>
      </c>
      <c r="BZ59" s="70">
        <v>0</v>
      </c>
      <c r="CA59" s="70">
        <v>0</v>
      </c>
      <c r="CB59" s="70">
        <v>0</v>
      </c>
      <c r="CC59" s="70">
        <v>0</v>
      </c>
      <c r="CD59" s="70">
        <v>0</v>
      </c>
    </row>
    <row r="60" spans="1:82">
      <c r="A60" s="70" t="s">
        <v>1759</v>
      </c>
      <c r="B60" s="70">
        <v>197</v>
      </c>
      <c r="C60" s="70">
        <v>10</v>
      </c>
      <c r="D60" s="70">
        <v>12</v>
      </c>
      <c r="E60" s="70">
        <v>2013</v>
      </c>
      <c r="F60" s="70" t="s">
        <v>180</v>
      </c>
      <c r="G60" s="70" t="s">
        <v>1749</v>
      </c>
      <c r="H60" s="70" t="s">
        <v>1750</v>
      </c>
      <c r="I60" s="148"/>
      <c r="J60" s="71">
        <v>14.3966528579826</v>
      </c>
      <c r="K60" s="71">
        <v>1.1434612305196299</v>
      </c>
      <c r="L60" s="71">
        <v>1.6702953114131509</v>
      </c>
      <c r="M60" s="71">
        <v>15.26247881759314</v>
      </c>
      <c r="N60" s="71">
        <v>18.17793630884222</v>
      </c>
      <c r="O60" s="71">
        <v>21.245489521970725</v>
      </c>
      <c r="P60" s="71">
        <v>15.720410255885428</v>
      </c>
      <c r="Q60" s="71">
        <v>1.1363433898926401</v>
      </c>
      <c r="R60" s="71">
        <v>0</v>
      </c>
      <c r="S60" s="71">
        <v>2.181066466162989</v>
      </c>
      <c r="T60" s="72"/>
      <c r="U60" s="71">
        <v>2117652</v>
      </c>
      <c r="V60" s="71">
        <v>605</v>
      </c>
      <c r="W60" s="71">
        <v>45</v>
      </c>
      <c r="X60" s="71">
        <v>3034</v>
      </c>
      <c r="Y60" s="71">
        <v>5389</v>
      </c>
      <c r="Z60" s="71">
        <v>11608</v>
      </c>
      <c r="AA60" s="71">
        <v>3147</v>
      </c>
      <c r="AB60" s="71">
        <v>14690</v>
      </c>
      <c r="AC60" s="71">
        <v>0</v>
      </c>
      <c r="AD60" s="71">
        <v>2.181066466162989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4.22</v>
      </c>
      <c r="BK60" s="71">
        <v>0</v>
      </c>
      <c r="BL60" s="71">
        <v>0</v>
      </c>
      <c r="BM60" s="71">
        <v>0</v>
      </c>
      <c r="BN60" s="72"/>
      <c r="BO60" s="71">
        <v>0</v>
      </c>
      <c r="BP60" s="71">
        <v>0</v>
      </c>
      <c r="BQ60" s="71">
        <v>1</v>
      </c>
      <c r="BR60" s="71">
        <v>0</v>
      </c>
      <c r="BS60" s="71">
        <v>0</v>
      </c>
      <c r="BT60" s="71">
        <v>0</v>
      </c>
      <c r="BU60"/>
      <c r="BV60" s="70">
        <v>4.22</v>
      </c>
      <c r="BW60" s="70">
        <v>0</v>
      </c>
      <c r="BX60" s="70">
        <v>0</v>
      </c>
      <c r="BY60" s="70">
        <v>0</v>
      </c>
      <c r="BZ60" s="70">
        <v>0</v>
      </c>
      <c r="CA60" s="70">
        <v>0</v>
      </c>
      <c r="CB60" s="70">
        <v>0</v>
      </c>
      <c r="CC60" s="70">
        <v>0</v>
      </c>
      <c r="CD60" s="70">
        <v>0</v>
      </c>
    </row>
    <row r="61" spans="1:82">
      <c r="A61" s="70" t="s">
        <v>1760</v>
      </c>
      <c r="B61" s="70">
        <v>198</v>
      </c>
      <c r="C61" s="70">
        <v>11</v>
      </c>
      <c r="D61" s="70">
        <v>12</v>
      </c>
      <c r="E61" s="70">
        <v>2014</v>
      </c>
      <c r="F61" s="70" t="s">
        <v>181</v>
      </c>
      <c r="G61" s="70" t="s">
        <v>1749</v>
      </c>
      <c r="H61" s="70" t="s">
        <v>1750</v>
      </c>
      <c r="I61" s="148"/>
      <c r="J61" s="71">
        <v>9.7997721524724337</v>
      </c>
      <c r="K61" s="71">
        <v>1.0835239065599021</v>
      </c>
      <c r="L61" s="71">
        <v>1.2243876111537499</v>
      </c>
      <c r="M61" s="71">
        <v>15.999029370691391</v>
      </c>
      <c r="N61" s="71">
        <v>19.16768736039683</v>
      </c>
      <c r="O61" s="71">
        <v>20.25877801869613</v>
      </c>
      <c r="P61" s="71">
        <v>15.701695966260059</v>
      </c>
      <c r="Q61" s="71">
        <v>1.09032801564772</v>
      </c>
      <c r="R61" s="71">
        <v>0</v>
      </c>
      <c r="S61" s="71">
        <v>2.3543925458972881</v>
      </c>
      <c r="T61" s="72"/>
      <c r="U61" s="71">
        <v>1725720</v>
      </c>
      <c r="V61" s="71">
        <v>510</v>
      </c>
      <c r="W61" s="71">
        <v>52</v>
      </c>
      <c r="X61" s="71">
        <v>3280</v>
      </c>
      <c r="Y61" s="71">
        <v>5496</v>
      </c>
      <c r="Z61" s="71">
        <v>11658</v>
      </c>
      <c r="AA61" s="71">
        <v>3127</v>
      </c>
      <c r="AB61" s="71">
        <v>14691</v>
      </c>
      <c r="AC61" s="71">
        <v>0</v>
      </c>
      <c r="AD61" s="71">
        <v>2.3543925458972881</v>
      </c>
      <c r="AE61" s="72"/>
      <c r="AF61" s="71"/>
      <c r="AG61" s="71"/>
      <c r="AH61" s="71"/>
      <c r="AI61" s="71"/>
      <c r="AJ61" s="71"/>
      <c r="AK61" s="71"/>
      <c r="AL61" s="71"/>
      <c r="AM61" s="71"/>
      <c r="AN61" s="71"/>
      <c r="AO61" s="71"/>
      <c r="AP61" s="71"/>
      <c r="AQ61" s="72"/>
      <c r="AR61" s="71">
        <v>190</v>
      </c>
      <c r="AS61" s="71">
        <v>56</v>
      </c>
      <c r="AT61" s="71">
        <v>0</v>
      </c>
      <c r="AU61" s="71">
        <v>0</v>
      </c>
      <c r="AV61" s="71">
        <v>0</v>
      </c>
      <c r="AW61" s="71">
        <v>0</v>
      </c>
      <c r="AX61" s="71"/>
      <c r="AY61" s="72"/>
      <c r="AZ61" s="71">
        <v>893</v>
      </c>
      <c r="BA61" s="71">
        <v>5979.5</v>
      </c>
      <c r="BB61" s="71">
        <v>0</v>
      </c>
      <c r="BC61" s="71">
        <v>0</v>
      </c>
      <c r="BD61" s="71">
        <v>0</v>
      </c>
      <c r="BE61" s="71">
        <v>0</v>
      </c>
      <c r="BF61" s="71"/>
      <c r="BG61" s="72"/>
      <c r="BH61" s="71">
        <v>0</v>
      </c>
      <c r="BI61" s="71">
        <v>0</v>
      </c>
      <c r="BJ61" s="71">
        <v>4.0170000000000003</v>
      </c>
      <c r="BK61" s="71">
        <v>0</v>
      </c>
      <c r="BL61" s="71">
        <v>0</v>
      </c>
      <c r="BM61" s="71">
        <v>0</v>
      </c>
      <c r="BN61" s="72"/>
      <c r="BO61" s="71">
        <v>0</v>
      </c>
      <c r="BP61" s="71">
        <v>0</v>
      </c>
      <c r="BQ61" s="71">
        <v>1</v>
      </c>
      <c r="BR61" s="71">
        <v>0</v>
      </c>
      <c r="BS61" s="71">
        <v>0</v>
      </c>
      <c r="BT61" s="71">
        <v>0</v>
      </c>
      <c r="BU61"/>
      <c r="BV61" s="70">
        <v>4.0170000000000003</v>
      </c>
      <c r="BW61" s="70">
        <v>0</v>
      </c>
      <c r="BX61" s="70">
        <v>0</v>
      </c>
      <c r="BY61" s="70">
        <v>0</v>
      </c>
      <c r="BZ61" s="70">
        <v>0</v>
      </c>
      <c r="CA61" s="70">
        <v>0</v>
      </c>
      <c r="CB61" s="70">
        <v>0</v>
      </c>
      <c r="CC61" s="70">
        <v>0</v>
      </c>
      <c r="CD61" s="70">
        <v>0</v>
      </c>
    </row>
    <row r="62" spans="1:82">
      <c r="A62" s="70" t="s">
        <v>1761</v>
      </c>
      <c r="B62" s="70">
        <v>199</v>
      </c>
      <c r="C62" s="70">
        <v>12</v>
      </c>
      <c r="D62" s="70">
        <v>12</v>
      </c>
      <c r="E62" s="70">
        <v>2015</v>
      </c>
      <c r="F62" s="70" t="s">
        <v>182</v>
      </c>
      <c r="G62" s="70" t="s">
        <v>1749</v>
      </c>
      <c r="H62" s="70" t="s">
        <v>1750</v>
      </c>
      <c r="I62" s="148"/>
      <c r="J62" s="71">
        <v>12.786411975696421</v>
      </c>
      <c r="K62" s="71">
        <v>1.087877038257723</v>
      </c>
      <c r="L62" s="71">
        <v>1.316509302924705</v>
      </c>
      <c r="M62" s="71">
        <v>15.90580134419557</v>
      </c>
      <c r="N62" s="71">
        <v>17.969468464032371</v>
      </c>
      <c r="O62" s="71">
        <v>19.943463007865638</v>
      </c>
      <c r="P62" s="71">
        <v>15.809581851458317</v>
      </c>
      <c r="Q62" s="71">
        <v>1.0678694354085601</v>
      </c>
      <c r="R62" s="71">
        <v>0</v>
      </c>
      <c r="S62" s="71">
        <v>2.3008019718303241</v>
      </c>
      <c r="T62" s="72"/>
      <c r="U62" s="71">
        <v>2587359</v>
      </c>
      <c r="V62" s="71">
        <v>510</v>
      </c>
      <c r="W62" s="71">
        <v>52</v>
      </c>
      <c r="X62" s="71">
        <v>3280</v>
      </c>
      <c r="Y62" s="71">
        <v>5592</v>
      </c>
      <c r="Z62" s="71">
        <v>11587</v>
      </c>
      <c r="AA62" s="71">
        <v>3146</v>
      </c>
      <c r="AB62" s="71">
        <v>14698</v>
      </c>
      <c r="AC62" s="71">
        <v>0</v>
      </c>
      <c r="AD62" s="71">
        <v>2.3008019718303241</v>
      </c>
      <c r="AE62" s="72"/>
      <c r="AF62" s="71">
        <v>17649136.45076162</v>
      </c>
      <c r="AG62" s="71">
        <v>848993.03360996733</v>
      </c>
      <c r="AH62" s="71">
        <v>277980.62679627928</v>
      </c>
      <c r="AI62" s="71">
        <v>20903360.316313889</v>
      </c>
      <c r="AJ62" s="71">
        <v>25128535.73640155</v>
      </c>
      <c r="AK62" s="71">
        <v>0</v>
      </c>
      <c r="AL62" s="71">
        <v>0</v>
      </c>
      <c r="AM62" s="71">
        <v>2014299.2442089189</v>
      </c>
      <c r="AN62" s="71">
        <v>0</v>
      </c>
      <c r="AO62" s="71">
        <v>0</v>
      </c>
      <c r="AP62" s="71">
        <v>66822305.408092223</v>
      </c>
      <c r="AQ62" s="72"/>
      <c r="AR62" s="71">
        <v>250</v>
      </c>
      <c r="AS62" s="71">
        <v>111</v>
      </c>
      <c r="AT62" s="71">
        <v>0</v>
      </c>
      <c r="AU62" s="71">
        <v>0</v>
      </c>
      <c r="AV62" s="71">
        <v>0</v>
      </c>
      <c r="AW62" s="71">
        <v>0</v>
      </c>
      <c r="AX62" s="71"/>
      <c r="AY62" s="72"/>
      <c r="AZ62" s="71">
        <v>1146.0999999999999</v>
      </c>
      <c r="BA62" s="71">
        <v>9950.7999999999993</v>
      </c>
      <c r="BB62" s="71">
        <v>0</v>
      </c>
      <c r="BC62" s="71">
        <v>0</v>
      </c>
      <c r="BD62" s="71">
        <v>0</v>
      </c>
      <c r="BE62" s="71">
        <v>0</v>
      </c>
      <c r="BF62" s="71"/>
      <c r="BG62" s="72"/>
      <c r="BH62" s="71">
        <v>0</v>
      </c>
      <c r="BI62" s="71">
        <v>0</v>
      </c>
      <c r="BJ62" s="71">
        <v>4.7649999999999997</v>
      </c>
      <c r="BK62" s="71">
        <v>0</v>
      </c>
      <c r="BL62" s="71">
        <v>0</v>
      </c>
      <c r="BM62" s="71">
        <v>0</v>
      </c>
      <c r="BN62" s="72"/>
      <c r="BO62" s="71">
        <v>0</v>
      </c>
      <c r="BP62" s="71">
        <v>0</v>
      </c>
      <c r="BQ62" s="71">
        <v>1</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1762</v>
      </c>
      <c r="B63" s="70">
        <v>200</v>
      </c>
      <c r="C63" s="70">
        <v>13</v>
      </c>
      <c r="D63" s="70">
        <v>12</v>
      </c>
      <c r="E63" s="70">
        <v>2016</v>
      </c>
      <c r="F63" s="70" t="s">
        <v>155</v>
      </c>
      <c r="G63" s="70" t="s">
        <v>1749</v>
      </c>
      <c r="H63" s="70" t="s">
        <v>1750</v>
      </c>
      <c r="I63" s="148"/>
      <c r="J63" s="71">
        <v>11.059904703207213</v>
      </c>
      <c r="K63" s="71">
        <v>1.0863703038870582</v>
      </c>
      <c r="L63" s="71">
        <v>1.4221108278774781</v>
      </c>
      <c r="M63" s="71">
        <v>13.320833097926693</v>
      </c>
      <c r="N63" s="71">
        <v>17.897106286139849</v>
      </c>
      <c r="O63" s="71">
        <v>19.847505027151431</v>
      </c>
      <c r="P63" s="71">
        <v>15.513899135455873</v>
      </c>
      <c r="Q63" s="71">
        <v>1.0358186884394036</v>
      </c>
      <c r="R63" s="71">
        <v>0</v>
      </c>
      <c r="S63" s="71">
        <v>1.9898283375791941</v>
      </c>
      <c r="T63" s="72"/>
      <c r="U63" s="71">
        <v>2178777</v>
      </c>
      <c r="V63" s="71">
        <v>510</v>
      </c>
      <c r="W63" s="71">
        <v>52</v>
      </c>
      <c r="X63" s="71">
        <v>3280</v>
      </c>
      <c r="Y63" s="71">
        <v>5642</v>
      </c>
      <c r="Z63" s="71">
        <v>11673</v>
      </c>
      <c r="AA63" s="71">
        <v>3193</v>
      </c>
      <c r="AB63" s="71">
        <v>14665</v>
      </c>
      <c r="AC63" s="71">
        <v>0</v>
      </c>
      <c r="AD63" s="71">
        <v>1.9898283375791941</v>
      </c>
      <c r="AE63" s="72"/>
      <c r="AF63" s="71">
        <v>15176069.73120787</v>
      </c>
      <c r="AG63" s="71">
        <v>816373.85637362394</v>
      </c>
      <c r="AH63" s="71">
        <v>230840.31987980261</v>
      </c>
      <c r="AI63" s="71">
        <v>20639506.78108326</v>
      </c>
      <c r="AJ63" s="71">
        <v>24474613.046559621</v>
      </c>
      <c r="AK63" s="71">
        <v>0</v>
      </c>
      <c r="AL63" s="71">
        <v>0</v>
      </c>
      <c r="AM63" s="71">
        <v>2011338.131962447</v>
      </c>
      <c r="AN63" s="71">
        <v>0</v>
      </c>
      <c r="AO63" s="71">
        <v>0</v>
      </c>
      <c r="AP63" s="71">
        <v>63348741.867066622</v>
      </c>
      <c r="AQ63" s="72"/>
      <c r="AR63" s="71">
        <v>315</v>
      </c>
      <c r="AS63" s="71">
        <v>142</v>
      </c>
      <c r="AT63" s="71">
        <v>0</v>
      </c>
      <c r="AU63" s="71">
        <v>0</v>
      </c>
      <c r="AV63" s="71">
        <v>0</v>
      </c>
      <c r="AW63" s="71">
        <v>0</v>
      </c>
      <c r="AX63" s="71"/>
      <c r="AY63" s="72"/>
      <c r="AZ63" s="71">
        <v>1483.5</v>
      </c>
      <c r="BA63" s="71">
        <v>10925.6</v>
      </c>
      <c r="BB63" s="71">
        <v>0</v>
      </c>
      <c r="BC63" s="71">
        <v>0</v>
      </c>
      <c r="BD63" s="71">
        <v>0</v>
      </c>
      <c r="BE63" s="71">
        <v>0</v>
      </c>
      <c r="BF63" s="71"/>
      <c r="BG63" s="72"/>
      <c r="BH63" s="71">
        <v>0</v>
      </c>
      <c r="BI63" s="71">
        <v>0</v>
      </c>
      <c r="BJ63" s="71">
        <v>4.78</v>
      </c>
      <c r="BK63" s="71">
        <v>0</v>
      </c>
      <c r="BL63" s="71">
        <v>0</v>
      </c>
      <c r="BM63" s="71">
        <v>0</v>
      </c>
      <c r="BN63" s="72"/>
      <c r="BO63" s="71">
        <v>0</v>
      </c>
      <c r="BP63" s="71">
        <v>0</v>
      </c>
      <c r="BQ63" s="71">
        <v>1</v>
      </c>
      <c r="BR63" s="71">
        <v>0</v>
      </c>
      <c r="BS63" s="71">
        <v>0</v>
      </c>
      <c r="BT63" s="71">
        <v>0</v>
      </c>
      <c r="BU63"/>
      <c r="BV63" s="70">
        <v>4.78</v>
      </c>
      <c r="BW63" s="70">
        <v>0</v>
      </c>
      <c r="BX63" s="70">
        <v>0</v>
      </c>
      <c r="BY63" s="70">
        <v>0</v>
      </c>
      <c r="BZ63" s="70">
        <v>0</v>
      </c>
      <c r="CA63" s="70">
        <v>0</v>
      </c>
      <c r="CB63" s="70">
        <v>0</v>
      </c>
      <c r="CC63" s="70">
        <v>0</v>
      </c>
      <c r="CD63" s="70">
        <v>0</v>
      </c>
    </row>
    <row r="64" spans="1:82">
      <c r="A64" s="70" t="s">
        <v>1763</v>
      </c>
      <c r="B64" s="70">
        <v>201</v>
      </c>
      <c r="C64" s="70">
        <v>14</v>
      </c>
      <c r="D64" s="70">
        <v>12</v>
      </c>
      <c r="E64" s="70">
        <v>2017</v>
      </c>
      <c r="F64" s="70" t="s">
        <v>156</v>
      </c>
      <c r="G64" s="1064" t="s">
        <v>1749</v>
      </c>
      <c r="H64" s="70" t="s">
        <v>1750</v>
      </c>
      <c r="I64" s="148"/>
      <c r="J64" s="71">
        <v>11.118355720290628</v>
      </c>
      <c r="K64" s="71">
        <v>1.0951075259953453</v>
      </c>
      <c r="L64" s="71">
        <v>1.2546146962150873</v>
      </c>
      <c r="M64" s="71">
        <v>12.578102873271581</v>
      </c>
      <c r="N64" s="71">
        <v>17.644740185048136</v>
      </c>
      <c r="O64" s="71">
        <v>19.670825171916874</v>
      </c>
      <c r="P64" s="71">
        <v>15.391484405917963</v>
      </c>
      <c r="Q64" s="71">
        <v>1.0083533968314899</v>
      </c>
      <c r="R64" s="71">
        <v>0</v>
      </c>
      <c r="S64" s="71">
        <v>2.057233240676847</v>
      </c>
      <c r="T64" s="72"/>
      <c r="U64" s="71">
        <v>2304197</v>
      </c>
      <c r="V64" s="71">
        <v>510</v>
      </c>
      <c r="W64" s="71">
        <v>52</v>
      </c>
      <c r="X64" s="71">
        <v>3280</v>
      </c>
      <c r="Y64" s="71">
        <v>5785</v>
      </c>
      <c r="Z64" s="71">
        <v>11761</v>
      </c>
      <c r="AA64" s="71">
        <v>3188</v>
      </c>
      <c r="AB64" s="71">
        <v>14763</v>
      </c>
      <c r="AC64" s="71">
        <v>0</v>
      </c>
      <c r="AD64" s="71">
        <v>2.057233240676847</v>
      </c>
      <c r="AE64" s="72"/>
      <c r="AF64" s="71">
        <v>15932505.97216188</v>
      </c>
      <c r="AG64" s="71">
        <v>827859.31185499998</v>
      </c>
      <c r="AH64" s="71">
        <v>268570.09462874383</v>
      </c>
      <c r="AI64" s="71">
        <v>20286473.03524027</v>
      </c>
      <c r="AJ64" s="71">
        <v>25407036.116004121</v>
      </c>
      <c r="AK64" s="71">
        <v>0</v>
      </c>
      <c r="AL64" s="71">
        <v>0</v>
      </c>
      <c r="AM64" s="71">
        <v>2027947.2815558589</v>
      </c>
      <c r="AN64" s="71">
        <v>0</v>
      </c>
      <c r="AO64" s="71">
        <v>0</v>
      </c>
      <c r="AP64" s="71">
        <v>64750391.811445877</v>
      </c>
      <c r="AQ64" s="72"/>
      <c r="AR64" s="71">
        <v>341</v>
      </c>
      <c r="AS64" s="71">
        <v>168</v>
      </c>
      <c r="AT64" s="71">
        <v>0</v>
      </c>
      <c r="AU64" s="71">
        <v>0</v>
      </c>
      <c r="AV64" s="71">
        <v>0</v>
      </c>
      <c r="AW64" s="71">
        <v>0</v>
      </c>
      <c r="AX64" s="71"/>
      <c r="AY64" s="72"/>
      <c r="AZ64" s="71">
        <v>1631.1</v>
      </c>
      <c r="BA64" s="71">
        <v>11912.7</v>
      </c>
      <c r="BB64" s="71">
        <v>0</v>
      </c>
      <c r="BC64" s="71">
        <v>0</v>
      </c>
      <c r="BD64" s="71">
        <v>0</v>
      </c>
      <c r="BE64" s="71">
        <v>0</v>
      </c>
      <c r="BF64" s="71"/>
      <c r="BG64" s="72"/>
      <c r="BH64" s="71">
        <v>0</v>
      </c>
      <c r="BI64" s="71">
        <v>0</v>
      </c>
      <c r="BJ64" s="71">
        <v>4.7629999999999999</v>
      </c>
      <c r="BK64" s="71">
        <v>0</v>
      </c>
      <c r="BL64" s="71">
        <v>0</v>
      </c>
      <c r="BM64" s="71">
        <v>0</v>
      </c>
      <c r="BN64" s="72"/>
      <c r="BO64" s="71">
        <v>0</v>
      </c>
      <c r="BP64" s="71">
        <v>0</v>
      </c>
      <c r="BQ64" s="71">
        <v>1</v>
      </c>
      <c r="BR64" s="71">
        <v>0</v>
      </c>
      <c r="BS64" s="71">
        <v>0</v>
      </c>
      <c r="BT64" s="71">
        <v>0</v>
      </c>
      <c r="BU64"/>
      <c r="BV64" s="70">
        <v>4.7629999999999999</v>
      </c>
      <c r="BW64" s="70">
        <v>0</v>
      </c>
      <c r="BX64" s="70">
        <v>0</v>
      </c>
      <c r="BY64" s="70">
        <v>0</v>
      </c>
      <c r="BZ64" s="70">
        <v>0</v>
      </c>
      <c r="CA64" s="70">
        <v>0</v>
      </c>
      <c r="CB64" s="70">
        <v>0</v>
      </c>
      <c r="CC64" s="70">
        <v>0</v>
      </c>
      <c r="CD64" s="70">
        <v>0</v>
      </c>
    </row>
    <row r="65" spans="1:82">
      <c r="A65" s="70" t="s">
        <v>1764</v>
      </c>
      <c r="B65" s="70">
        <v>202</v>
      </c>
      <c r="C65" s="70">
        <v>15</v>
      </c>
      <c r="D65" s="70">
        <v>12</v>
      </c>
      <c r="E65" s="70">
        <v>2018</v>
      </c>
      <c r="F65" s="70" t="s">
        <v>183</v>
      </c>
      <c r="G65" s="1064" t="s">
        <v>1749</v>
      </c>
      <c r="H65" s="70" t="s">
        <v>1750</v>
      </c>
      <c r="I65" s="148"/>
      <c r="J65" s="71">
        <v>11.276597562644326</v>
      </c>
      <c r="K65" s="71">
        <v>1.0292319445205069</v>
      </c>
      <c r="L65" s="71">
        <v>1.1306136529300426</v>
      </c>
      <c r="M65" s="71">
        <v>12.403557847317005</v>
      </c>
      <c r="N65" s="71">
        <v>18.466809192013951</v>
      </c>
      <c r="O65" s="71">
        <v>19.406285200387707</v>
      </c>
      <c r="P65" s="71">
        <v>15.386450357086943</v>
      </c>
      <c r="Q65" s="71">
        <v>0.93397996069061495</v>
      </c>
      <c r="R65" s="71">
        <v>0</v>
      </c>
      <c r="S65" s="71">
        <v>2.4460533846960315</v>
      </c>
      <c r="T65" s="72"/>
      <c r="U65" s="71">
        <v>2309272</v>
      </c>
      <c r="V65" s="71">
        <v>510</v>
      </c>
      <c r="W65" s="71">
        <v>52</v>
      </c>
      <c r="X65" s="71">
        <v>3280</v>
      </c>
      <c r="Y65" s="71">
        <v>5828</v>
      </c>
      <c r="Z65" s="71">
        <v>11825</v>
      </c>
      <c r="AA65" s="71">
        <v>3219</v>
      </c>
      <c r="AB65" s="71">
        <v>14736</v>
      </c>
      <c r="AC65" s="71">
        <v>0</v>
      </c>
      <c r="AD65" s="71">
        <v>2.446053384696032</v>
      </c>
      <c r="AE65" s="72"/>
      <c r="AF65" s="71">
        <v>16272709.432747031</v>
      </c>
      <c r="AG65" s="71">
        <v>732047.5617406941</v>
      </c>
      <c r="AH65" s="71">
        <v>254117.5148698822</v>
      </c>
      <c r="AI65" s="71">
        <v>19444412.874580409</v>
      </c>
      <c r="AJ65" s="71">
        <v>25029437.83689905</v>
      </c>
      <c r="AK65" s="71">
        <v>0</v>
      </c>
      <c r="AL65" s="71">
        <v>0</v>
      </c>
      <c r="AM65" s="71">
        <v>2028426.7674468581</v>
      </c>
      <c r="AN65" s="71">
        <v>0</v>
      </c>
      <c r="AO65" s="71">
        <v>0</v>
      </c>
      <c r="AP65" s="71">
        <v>63761151.988283925</v>
      </c>
      <c r="AQ65" s="72"/>
      <c r="AR65" s="71">
        <v>377</v>
      </c>
      <c r="AS65" s="71">
        <v>198</v>
      </c>
      <c r="AT65" s="71">
        <v>0</v>
      </c>
      <c r="AU65" s="71">
        <v>0</v>
      </c>
      <c r="AV65" s="71">
        <v>0</v>
      </c>
      <c r="AW65" s="71">
        <v>0</v>
      </c>
      <c r="AX65" s="71"/>
      <c r="AY65" s="72"/>
      <c r="AZ65" s="71">
        <v>1809.9</v>
      </c>
      <c r="BA65" s="71">
        <v>12884</v>
      </c>
      <c r="BB65" s="71">
        <v>0</v>
      </c>
      <c r="BC65" s="71">
        <v>0</v>
      </c>
      <c r="BD65" s="71">
        <v>0</v>
      </c>
      <c r="BE65" s="71">
        <v>0</v>
      </c>
      <c r="BF65" s="71"/>
      <c r="BG65" s="72"/>
      <c r="BH65" s="71">
        <v>0</v>
      </c>
      <c r="BI65" s="71">
        <v>0</v>
      </c>
      <c r="BJ65" s="71">
        <v>4.891</v>
      </c>
      <c r="BK65" s="71">
        <v>0</v>
      </c>
      <c r="BL65" s="71">
        <v>0</v>
      </c>
      <c r="BM65" s="71">
        <v>0</v>
      </c>
      <c r="BN65" s="72"/>
      <c r="BO65" s="71">
        <v>0</v>
      </c>
      <c r="BP65" s="71">
        <v>0</v>
      </c>
      <c r="BQ65" s="71">
        <v>1</v>
      </c>
      <c r="BR65" s="71">
        <v>0</v>
      </c>
      <c r="BS65" s="71">
        <v>0</v>
      </c>
      <c r="BT65" s="71">
        <v>0</v>
      </c>
      <c r="BU65"/>
      <c r="BV65" s="70">
        <v>4.891</v>
      </c>
      <c r="BW65" s="70">
        <v>0</v>
      </c>
      <c r="BX65" s="70">
        <v>0</v>
      </c>
      <c r="BY65" s="70">
        <v>0</v>
      </c>
      <c r="BZ65" s="70">
        <v>0</v>
      </c>
      <c r="CA65" s="70">
        <v>0</v>
      </c>
      <c r="CB65" s="70">
        <v>0</v>
      </c>
      <c r="CC65" s="70">
        <v>0</v>
      </c>
      <c r="CD65" s="70">
        <v>0</v>
      </c>
    </row>
    <row r="66" spans="1:82">
      <c r="A66" s="70" t="s">
        <v>1765</v>
      </c>
      <c r="B66" s="70">
        <v>203</v>
      </c>
      <c r="C66" s="70">
        <v>16</v>
      </c>
      <c r="D66" s="70">
        <v>12</v>
      </c>
      <c r="E66" s="70">
        <v>2019</v>
      </c>
      <c r="F66" s="70" t="s">
        <v>158</v>
      </c>
      <c r="G66" s="70" t="s">
        <v>1749</v>
      </c>
      <c r="H66" s="70" t="s">
        <v>1750</v>
      </c>
      <c r="I66" s="148"/>
      <c r="J66" s="71">
        <v>10.813545247171128</v>
      </c>
      <c r="K66" s="71">
        <v>0.94290120043985037</v>
      </c>
      <c r="L66" s="71">
        <v>1.1396576065573263</v>
      </c>
      <c r="M66" s="71">
        <v>11.724934038536187</v>
      </c>
      <c r="N66" s="71">
        <v>16.334956554504018</v>
      </c>
      <c r="O66" s="71">
        <v>18.736013445481884</v>
      </c>
      <c r="P66" s="71">
        <v>15.444696369811581</v>
      </c>
      <c r="Q66" s="71">
        <v>0.90565918202736795</v>
      </c>
      <c r="R66" s="71">
        <v>0</v>
      </c>
      <c r="S66" s="71">
        <v>3.3056507478856738</v>
      </c>
      <c r="T66" s="72"/>
      <c r="U66" s="71">
        <v>2312090</v>
      </c>
      <c r="V66" s="71">
        <v>510</v>
      </c>
      <c r="W66" s="71">
        <v>52</v>
      </c>
      <c r="X66" s="71">
        <v>3280</v>
      </c>
      <c r="Y66" s="71">
        <v>5889</v>
      </c>
      <c r="Z66" s="71">
        <v>11730</v>
      </c>
      <c r="AA66" s="71">
        <v>3207</v>
      </c>
      <c r="AB66" s="71">
        <v>14676</v>
      </c>
      <c r="AC66" s="71">
        <v>0</v>
      </c>
      <c r="AD66" s="71">
        <v>3.3056507478856738</v>
      </c>
      <c r="AE66" s="72"/>
      <c r="AF66" s="71">
        <v>15948521.122198511</v>
      </c>
      <c r="AG66" s="71">
        <v>707820.64203519677</v>
      </c>
      <c r="AH66" s="71">
        <v>268397.09245840728</v>
      </c>
      <c r="AI66" s="71">
        <v>19085710.58083969</v>
      </c>
      <c r="AJ66" s="71">
        <v>22872051.82167311</v>
      </c>
      <c r="AK66" s="71">
        <v>0</v>
      </c>
      <c r="AL66" s="71">
        <v>0</v>
      </c>
      <c r="AM66" s="71">
        <v>1998760.7191311512</v>
      </c>
      <c r="AN66" s="71">
        <v>0</v>
      </c>
      <c r="AO66" s="71">
        <v>0</v>
      </c>
      <c r="AP66" s="71">
        <v>60881261.978336066</v>
      </c>
      <c r="AQ66" s="72"/>
      <c r="AR66" s="71">
        <v>446</v>
      </c>
      <c r="AS66" s="71">
        <v>222</v>
      </c>
      <c r="AT66" s="71">
        <v>0</v>
      </c>
      <c r="AU66" s="71">
        <v>0</v>
      </c>
      <c r="AV66" s="71">
        <v>0</v>
      </c>
      <c r="AW66" s="71">
        <v>0</v>
      </c>
      <c r="AX66" s="71"/>
      <c r="AY66" s="72"/>
      <c r="AZ66" s="71">
        <v>2176.3000000000002</v>
      </c>
      <c r="BA66" s="71">
        <v>13733.5</v>
      </c>
      <c r="BB66" s="71">
        <v>0</v>
      </c>
      <c r="BC66" s="71">
        <v>0</v>
      </c>
      <c r="BD66" s="71">
        <v>0</v>
      </c>
      <c r="BE66" s="71">
        <v>0</v>
      </c>
      <c r="BF66" s="71"/>
      <c r="BG66" s="72"/>
      <c r="BH66" s="71">
        <v>0</v>
      </c>
      <c r="BI66" s="71">
        <v>0</v>
      </c>
      <c r="BJ66" s="71">
        <v>4.8479999999999999</v>
      </c>
      <c r="BK66" s="71">
        <v>0</v>
      </c>
      <c r="BL66" s="71">
        <v>0</v>
      </c>
      <c r="BM66" s="71">
        <v>0</v>
      </c>
      <c r="BN66" s="72"/>
      <c r="BO66" s="71">
        <v>0</v>
      </c>
      <c r="BP66" s="71">
        <v>0</v>
      </c>
      <c r="BQ66" s="71">
        <v>1</v>
      </c>
      <c r="BR66" s="71">
        <v>0</v>
      </c>
      <c r="BS66" s="71">
        <v>0</v>
      </c>
      <c r="BT66" s="71">
        <v>0</v>
      </c>
      <c r="BU66"/>
      <c r="BV66" s="70">
        <v>4.8479999999999999</v>
      </c>
      <c r="BW66" s="70">
        <v>0</v>
      </c>
      <c r="BX66" s="70">
        <v>0</v>
      </c>
      <c r="BY66" s="70">
        <v>0</v>
      </c>
      <c r="BZ66" s="70">
        <v>0</v>
      </c>
      <c r="CA66" s="70">
        <v>0</v>
      </c>
      <c r="CB66" s="70">
        <v>0</v>
      </c>
      <c r="CC66" s="70">
        <v>0</v>
      </c>
      <c r="CD66" s="70">
        <v>0</v>
      </c>
    </row>
    <row r="67" spans="1:82">
      <c r="A67" s="70" t="s">
        <v>1766</v>
      </c>
      <c r="B67" s="70">
        <v>204</v>
      </c>
      <c r="C67" s="70">
        <v>17</v>
      </c>
      <c r="D67" s="70">
        <v>12</v>
      </c>
      <c r="E67" s="70">
        <v>2020</v>
      </c>
      <c r="F67" s="70" t="s">
        <v>159</v>
      </c>
      <c r="G67" s="70" t="s">
        <v>1749</v>
      </c>
      <c r="H67" s="70" t="s">
        <v>1750</v>
      </c>
      <c r="I67" s="148"/>
      <c r="J67" s="71">
        <v>9.6322533633174174</v>
      </c>
      <c r="K67" s="71">
        <v>1.0091325965048914</v>
      </c>
      <c r="L67" s="71">
        <v>1.0361637319200245</v>
      </c>
      <c r="M67" s="71">
        <v>11.773604263398777</v>
      </c>
      <c r="N67" s="71">
        <v>15.548961318548164</v>
      </c>
      <c r="O67" s="71">
        <v>16.19008736486677</v>
      </c>
      <c r="P67" s="71">
        <v>14.594220744154793</v>
      </c>
      <c r="Q67" s="71">
        <v>0.86011903294344305</v>
      </c>
      <c r="R67" s="71">
        <v>0</v>
      </c>
      <c r="S67" s="71">
        <v>3.1494804815442601</v>
      </c>
      <c r="T67" s="72"/>
      <c r="U67" s="71">
        <v>1852296</v>
      </c>
      <c r="V67" s="71">
        <v>471</v>
      </c>
      <c r="W67" s="71">
        <v>58</v>
      </c>
      <c r="X67" s="71">
        <v>3447</v>
      </c>
      <c r="Y67" s="71">
        <v>5947</v>
      </c>
      <c r="Z67" s="71">
        <v>11569</v>
      </c>
      <c r="AA67" s="71">
        <v>3221</v>
      </c>
      <c r="AB67" s="71">
        <v>14588</v>
      </c>
      <c r="AC67" s="71">
        <v>0</v>
      </c>
      <c r="AD67" s="71">
        <v>3.1494804815442601</v>
      </c>
      <c r="AE67" s="72"/>
      <c r="AF67" s="71">
        <v>14415138.18636905</v>
      </c>
      <c r="AG67" s="71">
        <v>712699.89652999246</v>
      </c>
      <c r="AH67" s="71">
        <v>260504.25541369233</v>
      </c>
      <c r="AI67" s="71">
        <v>19504206.830480821</v>
      </c>
      <c r="AJ67" s="71">
        <v>23726435.043486468</v>
      </c>
      <c r="AK67" s="71"/>
      <c r="AL67" s="71"/>
      <c r="AM67" s="71">
        <v>1903896.0760604281</v>
      </c>
      <c r="AN67" s="71"/>
      <c r="AO67" s="71"/>
      <c r="AP67" s="71">
        <v>60522880.288340457</v>
      </c>
      <c r="AQ67" s="72"/>
      <c r="AR67" s="71">
        <v>490</v>
      </c>
      <c r="AS67" s="71">
        <v>239</v>
      </c>
      <c r="AT67" s="71">
        <v>0</v>
      </c>
      <c r="AU67" s="71">
        <v>0</v>
      </c>
      <c r="AV67" s="71">
        <v>0</v>
      </c>
      <c r="AW67" s="71">
        <v>0</v>
      </c>
      <c r="AX67" s="71"/>
      <c r="AY67" s="72"/>
      <c r="AZ67" s="71">
        <v>2433.7000000000012</v>
      </c>
      <c r="BA67" s="71">
        <v>14451.5</v>
      </c>
      <c r="BB67" s="71">
        <v>0</v>
      </c>
      <c r="BC67" s="71">
        <v>0</v>
      </c>
      <c r="BD67" s="71">
        <v>0</v>
      </c>
      <c r="BE67" s="71">
        <v>0</v>
      </c>
      <c r="BF67" s="71"/>
      <c r="BG67" s="72"/>
      <c r="BH67" s="71">
        <v>0</v>
      </c>
      <c r="BI67" s="71">
        <v>0</v>
      </c>
      <c r="BJ67" s="71">
        <v>3.9590000000000001</v>
      </c>
      <c r="BK67" s="71">
        <v>0</v>
      </c>
      <c r="BL67" s="71">
        <v>0</v>
      </c>
      <c r="BM67" s="71">
        <v>0</v>
      </c>
      <c r="BN67" s="72"/>
      <c r="BO67" s="71">
        <v>0</v>
      </c>
      <c r="BP67" s="71">
        <v>0</v>
      </c>
      <c r="BQ67" s="71">
        <v>1</v>
      </c>
      <c r="BR67" s="71">
        <v>0</v>
      </c>
      <c r="BS67" s="71">
        <v>0</v>
      </c>
      <c r="BT67" s="71">
        <v>0</v>
      </c>
      <c r="BU67"/>
      <c r="BV67" s="70">
        <v>3.9590000000000001</v>
      </c>
      <c r="BW67" s="70">
        <v>0</v>
      </c>
      <c r="BX67" s="70">
        <v>0</v>
      </c>
      <c r="BY67" s="70">
        <v>0</v>
      </c>
      <c r="BZ67" s="70">
        <v>0</v>
      </c>
      <c r="CA67" s="70">
        <v>0</v>
      </c>
      <c r="CB67" s="70">
        <v>0</v>
      </c>
      <c r="CC67" s="70">
        <v>0</v>
      </c>
      <c r="CD67" s="70">
        <v>0</v>
      </c>
    </row>
    <row r="68" spans="1:82">
      <c r="A68" s="70" t="s">
        <v>1767</v>
      </c>
      <c r="B68" s="70">
        <v>204</v>
      </c>
      <c r="C68" s="70">
        <v>18</v>
      </c>
      <c r="D68" s="70">
        <v>12</v>
      </c>
      <c r="E68" s="70">
        <v>2021</v>
      </c>
      <c r="F68" s="70" t="s">
        <v>160</v>
      </c>
      <c r="G68" s="70" t="s">
        <v>1749</v>
      </c>
      <c r="H68" s="70" t="s">
        <v>1750</v>
      </c>
      <c r="I68" s="148"/>
      <c r="J68" s="71">
        <v>9.5081385686695103</v>
      </c>
      <c r="K68" s="71">
        <v>1.1076391242888564</v>
      </c>
      <c r="L68" s="71">
        <v>1.0148319765649756</v>
      </c>
      <c r="M68" s="71">
        <v>13.106422607310874</v>
      </c>
      <c r="N68" s="71">
        <v>17.26445134470131</v>
      </c>
      <c r="O68" s="71">
        <v>15.655883751025655</v>
      </c>
      <c r="P68" s="71">
        <v>15.101482180290823</v>
      </c>
      <c r="Q68" s="71">
        <v>0.85110886453242496</v>
      </c>
      <c r="R68" s="71">
        <v>0</v>
      </c>
      <c r="S68" s="71">
        <v>2.9303608368768361</v>
      </c>
      <c r="T68" s="72"/>
      <c r="U68" s="71">
        <v>1941932</v>
      </c>
      <c r="V68" s="71">
        <v>471</v>
      </c>
      <c r="W68" s="71">
        <v>58</v>
      </c>
      <c r="X68" s="71">
        <v>3447</v>
      </c>
      <c r="Y68" s="71">
        <v>6042</v>
      </c>
      <c r="Z68" s="71">
        <v>11519</v>
      </c>
      <c r="AA68" s="71">
        <v>3250</v>
      </c>
      <c r="AB68" s="71">
        <v>14577</v>
      </c>
      <c r="AC68" s="71">
        <v>0</v>
      </c>
      <c r="AD68" s="71">
        <v>2.9303608368768361</v>
      </c>
      <c r="AE68" s="72"/>
      <c r="AF68" s="71">
        <v>13989959.402923374</v>
      </c>
      <c r="AG68" s="71">
        <v>770211.10112209944</v>
      </c>
      <c r="AH68" s="71">
        <v>243507.04154611545</v>
      </c>
      <c r="AI68" s="71">
        <v>21471295.035281464</v>
      </c>
      <c r="AJ68" s="71">
        <v>25504029.458667912</v>
      </c>
      <c r="AK68" s="71">
        <v>0</v>
      </c>
      <c r="AL68" s="71">
        <v>0</v>
      </c>
      <c r="AM68" s="71">
        <v>1913433.6925743432</v>
      </c>
      <c r="AN68" s="71">
        <v>0</v>
      </c>
      <c r="AO68" s="71">
        <v>0</v>
      </c>
      <c r="AP68" s="71">
        <v>63892435.732115313</v>
      </c>
      <c r="AQ68" s="72"/>
      <c r="AR68" s="71">
        <v>531</v>
      </c>
      <c r="AS68" s="71">
        <v>252</v>
      </c>
      <c r="AT68" s="71">
        <v>0</v>
      </c>
      <c r="AU68" s="71">
        <v>0</v>
      </c>
      <c r="AV68" s="71">
        <v>0</v>
      </c>
      <c r="AW68" s="71">
        <v>0</v>
      </c>
      <c r="AX68" s="71"/>
      <c r="AY68" s="72"/>
      <c r="AZ68" s="71">
        <v>2677.4000000000019</v>
      </c>
      <c r="BA68" s="71">
        <v>15425.5</v>
      </c>
      <c r="BB68" s="71">
        <v>0</v>
      </c>
      <c r="BC68" s="71">
        <v>0</v>
      </c>
      <c r="BD68" s="71">
        <v>0</v>
      </c>
      <c r="BE68" s="71">
        <v>0</v>
      </c>
      <c r="BF68" s="71"/>
      <c r="BG68" s="72"/>
      <c r="BH68" s="71">
        <v>0</v>
      </c>
      <c r="BI68" s="71">
        <v>0</v>
      </c>
      <c r="BJ68" s="71">
        <v>4.1079999999999997</v>
      </c>
      <c r="BK68" s="71">
        <v>0</v>
      </c>
      <c r="BL68" s="71">
        <v>0</v>
      </c>
      <c r="BM68" s="71">
        <v>0</v>
      </c>
      <c r="BN68" s="72"/>
      <c r="BO68" s="71">
        <v>0</v>
      </c>
      <c r="BP68" s="71">
        <v>0</v>
      </c>
      <c r="BQ68" s="71">
        <v>1</v>
      </c>
      <c r="BR68" s="71">
        <v>0</v>
      </c>
      <c r="BS68" s="71">
        <v>0</v>
      </c>
      <c r="BT68" s="71">
        <v>0</v>
      </c>
      <c r="BU68"/>
      <c r="BV68" s="70">
        <v>4.1079999999999997</v>
      </c>
      <c r="BW68" s="70">
        <v>0</v>
      </c>
      <c r="BX68" s="70">
        <v>0</v>
      </c>
      <c r="BY68" s="70">
        <v>0</v>
      </c>
      <c r="BZ68" s="70">
        <v>0</v>
      </c>
      <c r="CA68" s="70">
        <v>0</v>
      </c>
      <c r="CB68" s="70">
        <v>0</v>
      </c>
      <c r="CC68" s="70">
        <v>0</v>
      </c>
      <c r="CD68" s="70">
        <v>0</v>
      </c>
    </row>
    <row r="69" spans="1:82">
      <c r="A69" s="70" t="s">
        <v>1768</v>
      </c>
      <c r="B69" s="70">
        <v>204</v>
      </c>
      <c r="C69" s="70">
        <v>19</v>
      </c>
      <c r="D69" s="70">
        <v>12</v>
      </c>
      <c r="E69" s="70">
        <v>2022</v>
      </c>
      <c r="F69" s="70" t="s">
        <v>161</v>
      </c>
      <c r="G69" s="70" t="s">
        <v>1749</v>
      </c>
      <c r="H69" s="70" t="s">
        <v>1750</v>
      </c>
      <c r="I69" s="148"/>
      <c r="J69" s="71">
        <v>9.1118636708614709</v>
      </c>
      <c r="K69" s="71">
        <v>0.97939426302568555</v>
      </c>
      <c r="L69" s="71">
        <v>0.98086311620135369</v>
      </c>
      <c r="M69" s="71">
        <v>12.601156923826805</v>
      </c>
      <c r="N69" s="71">
        <v>18.94492038962504</v>
      </c>
      <c r="O69" s="71">
        <v>16.530935491461069</v>
      </c>
      <c r="P69" s="71">
        <v>15.025761272805394</v>
      </c>
      <c r="Q69" s="71">
        <v>0.86008839902850109</v>
      </c>
      <c r="R69" s="71">
        <v>0</v>
      </c>
      <c r="S69" s="71">
        <v>2.8224718627152359</v>
      </c>
      <c r="T69" s="72"/>
      <c r="U69" s="71">
        <v>2184915</v>
      </c>
      <c r="V69" s="71">
        <v>471</v>
      </c>
      <c r="W69" s="71">
        <v>58</v>
      </c>
      <c r="X69" s="71">
        <v>3447</v>
      </c>
      <c r="Y69" s="71">
        <v>6163</v>
      </c>
      <c r="Z69" s="71">
        <v>11556</v>
      </c>
      <c r="AA69" s="71">
        <v>3283</v>
      </c>
      <c r="AB69" s="71">
        <v>14610</v>
      </c>
      <c r="AC69" s="71">
        <v>0</v>
      </c>
      <c r="AD69" s="71">
        <v>2.8224718627152359</v>
      </c>
      <c r="AE69" s="72"/>
      <c r="AF69" s="71">
        <v>13199201.318754354</v>
      </c>
      <c r="AG69" s="71">
        <v>733192.4562782927</v>
      </c>
      <c r="AH69" s="71">
        <v>275493.96191733982</v>
      </c>
      <c r="AI69" s="71">
        <v>20153659.304902527</v>
      </c>
      <c r="AJ69" s="71">
        <v>29975807.973680712</v>
      </c>
      <c r="AK69" s="71">
        <v>0</v>
      </c>
      <c r="AL69" s="71">
        <v>0</v>
      </c>
      <c r="AM69" s="71">
        <v>1886549.7712879584</v>
      </c>
      <c r="AN69" s="71">
        <v>0</v>
      </c>
      <c r="AO69" s="71">
        <v>0</v>
      </c>
      <c r="AP69" s="71">
        <v>66223904.786821187</v>
      </c>
      <c r="AQ69" s="72"/>
      <c r="AR69" s="71">
        <v>591</v>
      </c>
      <c r="AS69" s="71">
        <v>260</v>
      </c>
      <c r="AT69" s="71">
        <v>0</v>
      </c>
      <c r="AU69" s="71">
        <v>0</v>
      </c>
      <c r="AV69" s="71">
        <v>0</v>
      </c>
      <c r="AW69" s="71">
        <v>0</v>
      </c>
      <c r="AX69" s="71"/>
      <c r="AY69" s="72"/>
      <c r="AZ69" s="71">
        <v>3071.2000000000044</v>
      </c>
      <c r="BA69" s="71">
        <v>15783.000000000004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1769</v>
      </c>
      <c r="B70" s="70">
        <v>204</v>
      </c>
      <c r="C70" s="70">
        <v>20</v>
      </c>
      <c r="D70" s="70">
        <v>12</v>
      </c>
      <c r="E70" s="70">
        <v>2023</v>
      </c>
      <c r="F70" s="70" t="s">
        <v>1539</v>
      </c>
      <c r="G70" s="70" t="s">
        <v>1749</v>
      </c>
      <c r="H70" s="70" t="s">
        <v>1750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624</v>
      </c>
      <c r="AS70" s="71">
        <v>260</v>
      </c>
      <c r="AT70" s="71">
        <v>0</v>
      </c>
      <c r="AU70" s="71">
        <v>0</v>
      </c>
      <c r="AV70" s="71">
        <v>0</v>
      </c>
      <c r="AW70" s="71">
        <v>0</v>
      </c>
      <c r="AX70" s="71"/>
      <c r="AY70" s="72"/>
      <c r="AZ70" s="71">
        <v>3289.7000000000057</v>
      </c>
      <c r="BA70" s="71">
        <v>15783.000000000004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1770</v>
      </c>
      <c r="B71" s="70">
        <v>204</v>
      </c>
      <c r="C71" s="70">
        <v>21</v>
      </c>
      <c r="D71" s="70">
        <v>12</v>
      </c>
      <c r="E71" s="70">
        <v>2024</v>
      </c>
      <c r="F71" s="70" t="s">
        <v>1554</v>
      </c>
      <c r="G71" s="70" t="s">
        <v>1749</v>
      </c>
      <c r="H71" s="70" t="s">
        <v>1750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1771</v>
      </c>
      <c r="B72" s="70">
        <v>273</v>
      </c>
      <c r="C72" s="70">
        <v>1</v>
      </c>
      <c r="D72" s="70">
        <v>17</v>
      </c>
      <c r="E72" s="70">
        <v>1990</v>
      </c>
      <c r="F72" s="70" t="s">
        <v>787</v>
      </c>
      <c r="G72" s="70" t="s">
        <v>1772</v>
      </c>
      <c r="H72" s="70" t="s">
        <v>1773</v>
      </c>
      <c r="I72" s="148"/>
      <c r="J72" s="71">
        <v>74.361561305253574</v>
      </c>
      <c r="K72" s="71">
        <v>2.5125543310764189</v>
      </c>
      <c r="L72" s="71">
        <v>14.923919548869859</v>
      </c>
      <c r="M72" s="71">
        <v>9.0537354467355922</v>
      </c>
      <c r="N72" s="71">
        <v>14.01023457897951</v>
      </c>
      <c r="O72" s="71">
        <v>14.44889627604139</v>
      </c>
      <c r="P72" s="71">
        <v>21.086351236957139</v>
      </c>
      <c r="Q72" s="71">
        <v>1.28542858059482</v>
      </c>
      <c r="R72" s="71">
        <v>0</v>
      </c>
      <c r="S72" s="71">
        <v>1.3933164748874609</v>
      </c>
      <c r="T72" s="72"/>
      <c r="U72" s="71">
        <v>5197975</v>
      </c>
      <c r="V72" s="71">
        <v>832</v>
      </c>
      <c r="W72" s="71">
        <v>131</v>
      </c>
      <c r="X72" s="71">
        <v>3717</v>
      </c>
      <c r="Y72" s="71">
        <v>5394</v>
      </c>
      <c r="Z72" s="71">
        <v>5943</v>
      </c>
      <c r="AA72" s="71">
        <v>5120</v>
      </c>
      <c r="AB72" s="71">
        <v>20871</v>
      </c>
      <c r="AC72" s="71">
        <v>0</v>
      </c>
      <c r="AD72" s="71">
        <v>1.3933164748874609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1774</v>
      </c>
      <c r="B73" s="70">
        <v>274</v>
      </c>
      <c r="C73" s="70">
        <v>2</v>
      </c>
      <c r="D73" s="70">
        <v>17</v>
      </c>
      <c r="E73" s="70">
        <v>2005</v>
      </c>
      <c r="F73" s="70" t="s">
        <v>789</v>
      </c>
      <c r="G73" s="70" t="s">
        <v>1772</v>
      </c>
      <c r="H73" s="70" t="s">
        <v>1773</v>
      </c>
      <c r="I73" s="148"/>
      <c r="J73" s="71">
        <v>80.202489523497462</v>
      </c>
      <c r="K73" s="71">
        <v>2.2460901667960189</v>
      </c>
      <c r="L73" s="71">
        <v>12.22561497499513</v>
      </c>
      <c r="M73" s="71">
        <v>16.341248433673879</v>
      </c>
      <c r="N73" s="71">
        <v>22.93963618767118</v>
      </c>
      <c r="O73" s="71">
        <v>20.778792742876881</v>
      </c>
      <c r="P73" s="71">
        <v>21.135472724267832</v>
      </c>
      <c r="Q73" s="71">
        <v>1.1009318406666899</v>
      </c>
      <c r="R73" s="71">
        <v>0</v>
      </c>
      <c r="S73" s="71">
        <v>1.1038326346049021</v>
      </c>
      <c r="T73" s="72"/>
      <c r="U73" s="71">
        <v>4647673</v>
      </c>
      <c r="V73" s="71">
        <v>845</v>
      </c>
      <c r="W73" s="71">
        <v>103</v>
      </c>
      <c r="X73" s="71">
        <v>2911</v>
      </c>
      <c r="Y73" s="71">
        <v>5770</v>
      </c>
      <c r="Z73" s="71">
        <v>9890</v>
      </c>
      <c r="AA73" s="71">
        <v>4203</v>
      </c>
      <c r="AB73" s="71">
        <v>18687</v>
      </c>
      <c r="AC73" s="71">
        <v>0</v>
      </c>
      <c r="AD73" s="71">
        <v>1.1038326346049021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1775</v>
      </c>
      <c r="B74" s="70">
        <v>275</v>
      </c>
      <c r="C74" s="70">
        <v>3</v>
      </c>
      <c r="D74" s="70">
        <v>17</v>
      </c>
      <c r="E74" s="70">
        <v>2006</v>
      </c>
      <c r="F74" s="70" t="s">
        <v>790</v>
      </c>
      <c r="G74" s="70" t="s">
        <v>1772</v>
      </c>
      <c r="H74" s="70" t="s">
        <v>1773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1776</v>
      </c>
      <c r="B75" s="70">
        <v>276</v>
      </c>
      <c r="C75" s="70">
        <v>4</v>
      </c>
      <c r="D75" s="70">
        <v>17</v>
      </c>
      <c r="E75" s="70">
        <v>2007</v>
      </c>
      <c r="F75" s="70" t="s">
        <v>791</v>
      </c>
      <c r="G75" s="70" t="s">
        <v>1772</v>
      </c>
      <c r="H75" s="70" t="s">
        <v>1773</v>
      </c>
      <c r="I75" s="148"/>
      <c r="J75" s="71">
        <v>89.432411994676258</v>
      </c>
      <c r="K75" s="71">
        <v>1.607384564911597</v>
      </c>
      <c r="L75" s="71">
        <v>9.5022123288473814</v>
      </c>
      <c r="M75" s="71">
        <v>18.951184282198319</v>
      </c>
      <c r="N75" s="71">
        <v>21.432233144722591</v>
      </c>
      <c r="O75" s="71">
        <v>19.771973349042149</v>
      </c>
      <c r="P75" s="71">
        <v>20.568987681042</v>
      </c>
      <c r="Q75" s="71">
        <v>1.13310124459572</v>
      </c>
      <c r="R75" s="71">
        <v>0</v>
      </c>
      <c r="S75" s="71">
        <v>1.820228040853558</v>
      </c>
      <c r="T75" s="72"/>
      <c r="U75" s="71">
        <v>4965953</v>
      </c>
      <c r="V75" s="71">
        <v>655</v>
      </c>
      <c r="W75" s="71">
        <v>90</v>
      </c>
      <c r="X75" s="71">
        <v>4091</v>
      </c>
      <c r="Y75" s="71">
        <v>5787</v>
      </c>
      <c r="Z75" s="71">
        <v>9783</v>
      </c>
      <c r="AA75" s="71">
        <v>4028</v>
      </c>
      <c r="AB75" s="71">
        <v>18216</v>
      </c>
      <c r="AC75" s="71">
        <v>0</v>
      </c>
      <c r="AD75" s="71">
        <v>1.820228040853558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1777</v>
      </c>
      <c r="B76" s="70">
        <v>277</v>
      </c>
      <c r="C76" s="70">
        <v>5</v>
      </c>
      <c r="D76" s="70">
        <v>17</v>
      </c>
      <c r="E76" s="70">
        <v>2008</v>
      </c>
      <c r="F76" s="70" t="s">
        <v>792</v>
      </c>
      <c r="G76" s="70" t="s">
        <v>1772</v>
      </c>
      <c r="H76" s="70" t="s">
        <v>1773</v>
      </c>
      <c r="I76" s="148"/>
      <c r="J76" s="71">
        <v>83.497610958711064</v>
      </c>
      <c r="K76" s="71">
        <v>1.2062421258417</v>
      </c>
      <c r="L76" s="71">
        <v>7.9596642646716287</v>
      </c>
      <c r="M76" s="71">
        <v>19.588046367293011</v>
      </c>
      <c r="N76" s="71">
        <v>19.243552309808479</v>
      </c>
      <c r="O76" s="71">
        <v>19.164023445482801</v>
      </c>
      <c r="P76" s="71">
        <v>19.8416521870686</v>
      </c>
      <c r="Q76" s="71">
        <v>1.1037502541023601</v>
      </c>
      <c r="R76" s="71">
        <v>0</v>
      </c>
      <c r="S76" s="71">
        <v>1.258722084908612</v>
      </c>
      <c r="T76" s="72"/>
      <c r="U76" s="71">
        <v>4936132</v>
      </c>
      <c r="V76" s="71">
        <v>655</v>
      </c>
      <c r="W76" s="71">
        <v>90</v>
      </c>
      <c r="X76" s="71">
        <v>4091</v>
      </c>
      <c r="Y76" s="71">
        <v>5809</v>
      </c>
      <c r="Z76" s="71">
        <v>9815</v>
      </c>
      <c r="AA76" s="71">
        <v>3890</v>
      </c>
      <c r="AB76" s="71">
        <v>18036</v>
      </c>
      <c r="AC76" s="71">
        <v>0</v>
      </c>
      <c r="AD76" s="71">
        <v>1.258722084908612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1778</v>
      </c>
      <c r="B77" s="70">
        <v>278</v>
      </c>
      <c r="C77" s="70">
        <v>6</v>
      </c>
      <c r="D77" s="70">
        <v>17</v>
      </c>
      <c r="E77" s="70">
        <v>2009</v>
      </c>
      <c r="F77" s="70" t="s">
        <v>176</v>
      </c>
      <c r="G77" s="70" t="s">
        <v>1772</v>
      </c>
      <c r="H77" s="70" t="s">
        <v>1773</v>
      </c>
      <c r="I77" s="148"/>
      <c r="J77" s="71">
        <v>62.324402144493767</v>
      </c>
      <c r="K77" s="71">
        <v>1.2288221527894641</v>
      </c>
      <c r="L77" s="71">
        <v>16.577381722378298</v>
      </c>
      <c r="M77" s="71">
        <v>19.905206886529399</v>
      </c>
      <c r="N77" s="71">
        <v>22.798925019743599</v>
      </c>
      <c r="O77" s="71">
        <v>19.482738183758091</v>
      </c>
      <c r="P77" s="71">
        <v>19.059000585461739</v>
      </c>
      <c r="Q77" s="71">
        <v>1.04084103609863</v>
      </c>
      <c r="R77" s="71">
        <v>0</v>
      </c>
      <c r="S77" s="71">
        <v>2.5685391911314559</v>
      </c>
      <c r="T77" s="72"/>
      <c r="U77" s="71">
        <v>3212391</v>
      </c>
      <c r="V77" s="71">
        <v>680</v>
      </c>
      <c r="W77" s="71">
        <v>216</v>
      </c>
      <c r="X77" s="71">
        <v>4159</v>
      </c>
      <c r="Y77" s="71">
        <v>5838</v>
      </c>
      <c r="Z77" s="71">
        <v>9849</v>
      </c>
      <c r="AA77" s="71">
        <v>3836</v>
      </c>
      <c r="AB77" s="71">
        <v>17854</v>
      </c>
      <c r="AC77" s="71">
        <v>0</v>
      </c>
      <c r="AD77" s="71">
        <v>2.5685391911314559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v>
      </c>
      <c r="BK77" s="71">
        <v>0</v>
      </c>
      <c r="BL77" s="71">
        <v>0</v>
      </c>
      <c r="BM77" s="71">
        <v>0</v>
      </c>
      <c r="BN77" s="72"/>
      <c r="BO77" s="71">
        <v>0</v>
      </c>
      <c r="BP77" s="71">
        <v>0</v>
      </c>
      <c r="BQ77" s="71">
        <v>1</v>
      </c>
      <c r="BR77" s="71">
        <v>0</v>
      </c>
      <c r="BS77" s="71">
        <v>0</v>
      </c>
      <c r="BT77" s="71">
        <v>0</v>
      </c>
      <c r="BU77"/>
      <c r="BV77" s="70">
        <v>8.01</v>
      </c>
      <c r="BW77" s="70">
        <v>0</v>
      </c>
      <c r="BX77" s="70">
        <v>0</v>
      </c>
      <c r="BY77" s="70">
        <v>0</v>
      </c>
      <c r="BZ77" s="70">
        <v>0</v>
      </c>
      <c r="CA77" s="70">
        <v>0</v>
      </c>
      <c r="CB77" s="70">
        <v>0</v>
      </c>
      <c r="CC77" s="70">
        <v>0</v>
      </c>
      <c r="CD77" s="70">
        <v>0</v>
      </c>
    </row>
    <row r="78" spans="1:82">
      <c r="A78" s="70" t="s">
        <v>1779</v>
      </c>
      <c r="B78" s="70">
        <v>279</v>
      </c>
      <c r="C78" s="70">
        <v>7</v>
      </c>
      <c r="D78" s="70">
        <v>17</v>
      </c>
      <c r="E78" s="70">
        <v>2010</v>
      </c>
      <c r="F78" s="70" t="s">
        <v>177</v>
      </c>
      <c r="G78" s="70" t="s">
        <v>1772</v>
      </c>
      <c r="H78" s="70" t="s">
        <v>1773</v>
      </c>
      <c r="I78" s="148"/>
      <c r="J78" s="71">
        <v>68.354315708216035</v>
      </c>
      <c r="K78" s="71">
        <v>1.2463208634773451</v>
      </c>
      <c r="L78" s="71">
        <v>14.43086736760284</v>
      </c>
      <c r="M78" s="71">
        <v>19.36290420356756</v>
      </c>
      <c r="N78" s="71">
        <v>21.214336994715872</v>
      </c>
      <c r="O78" s="71">
        <v>19.579679000534899</v>
      </c>
      <c r="P78" s="71">
        <v>19.068168149709319</v>
      </c>
      <c r="Q78" s="71">
        <v>1.07581543933297</v>
      </c>
      <c r="R78" s="71">
        <v>0</v>
      </c>
      <c r="S78" s="71">
        <v>1.6878780389979251</v>
      </c>
      <c r="T78" s="72"/>
      <c r="U78" s="71">
        <v>4595333</v>
      </c>
      <c r="V78" s="71">
        <v>680</v>
      </c>
      <c r="W78" s="71">
        <v>216</v>
      </c>
      <c r="X78" s="71">
        <v>4159</v>
      </c>
      <c r="Y78" s="71">
        <v>5852</v>
      </c>
      <c r="Z78" s="71">
        <v>9944</v>
      </c>
      <c r="AA78" s="71">
        <v>3742</v>
      </c>
      <c r="AB78" s="71">
        <v>17683</v>
      </c>
      <c r="AC78" s="71">
        <v>0</v>
      </c>
      <c r="AD78" s="71">
        <v>1.6878780389979251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8.3149999999999995</v>
      </c>
      <c r="BK78" s="71">
        <v>0</v>
      </c>
      <c r="BL78" s="71">
        <v>0</v>
      </c>
      <c r="BM78" s="71">
        <v>0</v>
      </c>
      <c r="BN78" s="72"/>
      <c r="BO78" s="71">
        <v>0</v>
      </c>
      <c r="BP78" s="71">
        <v>0</v>
      </c>
      <c r="BQ78" s="71">
        <v>1</v>
      </c>
      <c r="BR78" s="71">
        <v>0</v>
      </c>
      <c r="BS78" s="71">
        <v>0</v>
      </c>
      <c r="BT78" s="71">
        <v>0</v>
      </c>
      <c r="BU78"/>
      <c r="BV78" s="70">
        <v>8.3149999999999995</v>
      </c>
      <c r="BW78" s="70">
        <v>0</v>
      </c>
      <c r="BX78" s="70">
        <v>0</v>
      </c>
      <c r="BY78" s="70">
        <v>0</v>
      </c>
      <c r="BZ78" s="70">
        <v>0</v>
      </c>
      <c r="CA78" s="70">
        <v>0</v>
      </c>
      <c r="CB78" s="70">
        <v>0</v>
      </c>
      <c r="CC78" s="70">
        <v>0</v>
      </c>
      <c r="CD78" s="70">
        <v>0</v>
      </c>
    </row>
    <row r="79" spans="1:82">
      <c r="A79" s="70" t="s">
        <v>1780</v>
      </c>
      <c r="B79" s="70">
        <v>280</v>
      </c>
      <c r="C79" s="70">
        <v>8</v>
      </c>
      <c r="D79" s="70">
        <v>17</v>
      </c>
      <c r="E79" s="70">
        <v>2011</v>
      </c>
      <c r="F79" s="70" t="s">
        <v>178</v>
      </c>
      <c r="G79" s="70" t="s">
        <v>1772</v>
      </c>
      <c r="H79" s="70" t="s">
        <v>1773</v>
      </c>
      <c r="I79" s="148"/>
      <c r="J79" s="71">
        <v>79.647863382675325</v>
      </c>
      <c r="K79" s="71">
        <v>1.73106551778669</v>
      </c>
      <c r="L79" s="71">
        <v>12.19265618082675</v>
      </c>
      <c r="M79" s="71">
        <v>20.42979285227403</v>
      </c>
      <c r="N79" s="71">
        <v>25.58741001960458</v>
      </c>
      <c r="O79" s="71">
        <v>19.556489134808874</v>
      </c>
      <c r="P79" s="71">
        <v>18.710118708108446</v>
      </c>
      <c r="Q79" s="71">
        <v>1.23399310307529</v>
      </c>
      <c r="R79" s="71">
        <v>0</v>
      </c>
      <c r="S79" s="71">
        <v>2.0001778671052599</v>
      </c>
      <c r="T79" s="72"/>
      <c r="U79" s="71">
        <v>6116259</v>
      </c>
      <c r="V79" s="71">
        <v>680</v>
      </c>
      <c r="W79" s="71">
        <v>216</v>
      </c>
      <c r="X79" s="71">
        <v>4159</v>
      </c>
      <c r="Y79" s="71">
        <v>5878</v>
      </c>
      <c r="Z79" s="71">
        <v>10148</v>
      </c>
      <c r="AA79" s="71">
        <v>3781</v>
      </c>
      <c r="AB79" s="71">
        <v>17584</v>
      </c>
      <c r="AC79" s="71">
        <v>0</v>
      </c>
      <c r="AD79" s="71">
        <v>2.0001778671052599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7.5830000000000002</v>
      </c>
      <c r="BK79" s="71">
        <v>0</v>
      </c>
      <c r="BL79" s="71">
        <v>0</v>
      </c>
      <c r="BM79" s="71">
        <v>0</v>
      </c>
      <c r="BN79" s="72"/>
      <c r="BO79" s="71">
        <v>0</v>
      </c>
      <c r="BP79" s="71">
        <v>0</v>
      </c>
      <c r="BQ79" s="71">
        <v>1</v>
      </c>
      <c r="BR79" s="71">
        <v>0</v>
      </c>
      <c r="BS79" s="71">
        <v>0</v>
      </c>
      <c r="BT79" s="71">
        <v>0</v>
      </c>
      <c r="BU79"/>
      <c r="BV79" s="70">
        <v>7.5830000000000002</v>
      </c>
      <c r="BW79" s="70">
        <v>0</v>
      </c>
      <c r="BX79" s="70">
        <v>0</v>
      </c>
      <c r="BY79" s="70">
        <v>0</v>
      </c>
      <c r="BZ79" s="70">
        <v>0</v>
      </c>
      <c r="CA79" s="70">
        <v>0</v>
      </c>
      <c r="CB79" s="70">
        <v>0</v>
      </c>
      <c r="CC79" s="70">
        <v>0</v>
      </c>
      <c r="CD79" s="70">
        <v>0</v>
      </c>
    </row>
    <row r="80" spans="1:82">
      <c r="A80" s="70" t="s">
        <v>1781</v>
      </c>
      <c r="B80" s="70">
        <v>281</v>
      </c>
      <c r="C80" s="70">
        <v>9</v>
      </c>
      <c r="D80" s="70">
        <v>17</v>
      </c>
      <c r="E80" s="70">
        <v>2012</v>
      </c>
      <c r="F80" s="70" t="s">
        <v>179</v>
      </c>
      <c r="G80" s="70" t="s">
        <v>1772</v>
      </c>
      <c r="H80" s="70" t="s">
        <v>1773</v>
      </c>
      <c r="I80" s="148"/>
      <c r="J80" s="71">
        <v>62.015907604903703</v>
      </c>
      <c r="K80" s="71">
        <v>1.6210719673246821</v>
      </c>
      <c r="L80" s="71">
        <v>12.160149154171741</v>
      </c>
      <c r="M80" s="71">
        <v>22.90343501627212</v>
      </c>
      <c r="N80" s="71">
        <v>26.925508230781031</v>
      </c>
      <c r="O80" s="71">
        <v>19.762045088396881</v>
      </c>
      <c r="P80" s="71">
        <v>18.552809572326655</v>
      </c>
      <c r="Q80" s="71">
        <v>1.3293479962072201</v>
      </c>
      <c r="R80" s="71">
        <v>0</v>
      </c>
      <c r="S80" s="71">
        <v>2.813974042502656</v>
      </c>
      <c r="T80" s="72"/>
      <c r="U80" s="71">
        <v>3876224</v>
      </c>
      <c r="V80" s="71">
        <v>680</v>
      </c>
      <c r="W80" s="71">
        <v>216</v>
      </c>
      <c r="X80" s="71">
        <v>4159</v>
      </c>
      <c r="Y80" s="71">
        <v>5890</v>
      </c>
      <c r="Z80" s="71">
        <v>10336</v>
      </c>
      <c r="AA80" s="71">
        <v>3728</v>
      </c>
      <c r="AB80" s="71">
        <v>17435</v>
      </c>
      <c r="AC80" s="71">
        <v>0</v>
      </c>
      <c r="AD80" s="71">
        <v>2.813974042502656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10.132</v>
      </c>
      <c r="BK80" s="71">
        <v>0</v>
      </c>
      <c r="BL80" s="71">
        <v>0</v>
      </c>
      <c r="BM80" s="71">
        <v>0</v>
      </c>
      <c r="BN80" s="72"/>
      <c r="BO80" s="71">
        <v>0</v>
      </c>
      <c r="BP80" s="71">
        <v>0</v>
      </c>
      <c r="BQ80" s="71">
        <v>1</v>
      </c>
      <c r="BR80" s="71">
        <v>0</v>
      </c>
      <c r="BS80" s="71">
        <v>0</v>
      </c>
      <c r="BT80" s="71">
        <v>0</v>
      </c>
      <c r="BU80"/>
      <c r="BV80" s="70">
        <v>10.132</v>
      </c>
      <c r="BW80" s="70">
        <v>0</v>
      </c>
      <c r="BX80" s="70">
        <v>0</v>
      </c>
      <c r="BY80" s="70">
        <v>0</v>
      </c>
      <c r="BZ80" s="70">
        <v>0</v>
      </c>
      <c r="CA80" s="70">
        <v>0</v>
      </c>
      <c r="CB80" s="70">
        <v>0</v>
      </c>
      <c r="CC80" s="70">
        <v>0</v>
      </c>
      <c r="CD80" s="70">
        <v>0</v>
      </c>
    </row>
    <row r="81" spans="1:82">
      <c r="A81" s="70" t="s">
        <v>1782</v>
      </c>
      <c r="B81" s="70">
        <v>282</v>
      </c>
      <c r="C81" s="70">
        <v>10</v>
      </c>
      <c r="D81" s="70">
        <v>17</v>
      </c>
      <c r="E81" s="70">
        <v>2013</v>
      </c>
      <c r="F81" s="70" t="s">
        <v>180</v>
      </c>
      <c r="G81" s="70" t="s">
        <v>1772</v>
      </c>
      <c r="H81" s="70" t="s">
        <v>1773</v>
      </c>
      <c r="I81" s="148"/>
      <c r="J81" s="71">
        <v>61.763808917649847</v>
      </c>
      <c r="K81" s="71">
        <v>1.4628938984628601</v>
      </c>
      <c r="L81" s="71">
        <v>8.6008761321634282</v>
      </c>
      <c r="M81" s="71">
        <v>22.45887163593358</v>
      </c>
      <c r="N81" s="71">
        <v>26.750675344632661</v>
      </c>
      <c r="O81" s="71">
        <v>19.184633112448065</v>
      </c>
      <c r="P81" s="71">
        <v>18.362957769505829</v>
      </c>
      <c r="Q81" s="71">
        <v>1.3444280542092599</v>
      </c>
      <c r="R81" s="71">
        <v>0</v>
      </c>
      <c r="S81" s="71">
        <v>3.1063115144560078</v>
      </c>
      <c r="T81" s="72"/>
      <c r="U81" s="71">
        <v>3973016</v>
      </c>
      <c r="V81" s="71">
        <v>680</v>
      </c>
      <c r="W81" s="71">
        <v>216</v>
      </c>
      <c r="X81" s="71">
        <v>4159</v>
      </c>
      <c r="Y81" s="71">
        <v>5957</v>
      </c>
      <c r="Z81" s="71">
        <v>10482</v>
      </c>
      <c r="AA81" s="71">
        <v>3676</v>
      </c>
      <c r="AB81" s="71">
        <v>17380</v>
      </c>
      <c r="AC81" s="71">
        <v>0</v>
      </c>
      <c r="AD81" s="71">
        <v>3.1063115144560078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11.436999999999999</v>
      </c>
      <c r="BK81" s="71">
        <v>0</v>
      </c>
      <c r="BL81" s="71">
        <v>0</v>
      </c>
      <c r="BM81" s="71">
        <v>0</v>
      </c>
      <c r="BN81" s="72"/>
      <c r="BO81" s="71">
        <v>0</v>
      </c>
      <c r="BP81" s="71">
        <v>0</v>
      </c>
      <c r="BQ81" s="71">
        <v>1</v>
      </c>
      <c r="BR81" s="71">
        <v>0</v>
      </c>
      <c r="BS81" s="71">
        <v>0</v>
      </c>
      <c r="BT81" s="71">
        <v>0</v>
      </c>
      <c r="BU81"/>
      <c r="BV81" s="70">
        <v>11.436999999999999</v>
      </c>
      <c r="BW81" s="70">
        <v>0</v>
      </c>
      <c r="BX81" s="70">
        <v>0</v>
      </c>
      <c r="BY81" s="70">
        <v>0</v>
      </c>
      <c r="BZ81" s="70">
        <v>0</v>
      </c>
      <c r="CA81" s="70">
        <v>0</v>
      </c>
      <c r="CB81" s="70">
        <v>0</v>
      </c>
      <c r="CC81" s="70">
        <v>0</v>
      </c>
      <c r="CD81" s="70">
        <v>0</v>
      </c>
    </row>
    <row r="82" spans="1:82">
      <c r="A82" s="70" t="s">
        <v>1783</v>
      </c>
      <c r="B82" s="70">
        <v>283</v>
      </c>
      <c r="C82" s="70">
        <v>11</v>
      </c>
      <c r="D82" s="70">
        <v>17</v>
      </c>
      <c r="E82" s="70">
        <v>2014</v>
      </c>
      <c r="F82" s="70" t="s">
        <v>181</v>
      </c>
      <c r="G82" s="70" t="s">
        <v>1772</v>
      </c>
      <c r="H82" s="70" t="s">
        <v>1773</v>
      </c>
      <c r="I82" s="148"/>
      <c r="J82" s="71">
        <v>80.316038487702741</v>
      </c>
      <c r="K82" s="71">
        <v>1.137552135863019</v>
      </c>
      <c r="L82" s="71">
        <v>10.680673039080681</v>
      </c>
      <c r="M82" s="71">
        <v>21.662342817495421</v>
      </c>
      <c r="N82" s="71">
        <v>23.243859976743749</v>
      </c>
      <c r="O82" s="71">
        <v>18.29511193865439</v>
      </c>
      <c r="P82" s="71">
        <v>18.212360495562912</v>
      </c>
      <c r="Q82" s="71">
        <v>1.2741645478619601</v>
      </c>
      <c r="R82" s="71">
        <v>0</v>
      </c>
      <c r="S82" s="71">
        <v>2.225544783696308</v>
      </c>
      <c r="T82" s="72"/>
      <c r="U82" s="71">
        <v>5707563</v>
      </c>
      <c r="V82" s="71">
        <v>535</v>
      </c>
      <c r="W82" s="71">
        <v>215</v>
      </c>
      <c r="X82" s="71">
        <v>4105</v>
      </c>
      <c r="Y82" s="71">
        <v>5991</v>
      </c>
      <c r="Z82" s="71">
        <v>10528</v>
      </c>
      <c r="AA82" s="71">
        <v>3627</v>
      </c>
      <c r="AB82" s="71">
        <v>17168</v>
      </c>
      <c r="AC82" s="71">
        <v>0</v>
      </c>
      <c r="AD82" s="71">
        <v>2.225544783696308</v>
      </c>
      <c r="AE82" s="72"/>
      <c r="AF82" s="71"/>
      <c r="AG82" s="71"/>
      <c r="AH82" s="71"/>
      <c r="AI82" s="71"/>
      <c r="AJ82" s="71"/>
      <c r="AK82" s="71"/>
      <c r="AL82" s="71"/>
      <c r="AM82" s="71"/>
      <c r="AN82" s="71"/>
      <c r="AO82" s="71"/>
      <c r="AP82" s="71"/>
      <c r="AQ82" s="72"/>
      <c r="AR82" s="71">
        <v>280</v>
      </c>
      <c r="AS82" s="71">
        <v>22</v>
      </c>
      <c r="AT82" s="71">
        <v>0</v>
      </c>
      <c r="AU82" s="71">
        <v>0</v>
      </c>
      <c r="AV82" s="71">
        <v>0</v>
      </c>
      <c r="AW82" s="71">
        <v>0</v>
      </c>
      <c r="AX82" s="71"/>
      <c r="AY82" s="72"/>
      <c r="AZ82" s="71">
        <v>1205.4000000000001</v>
      </c>
      <c r="BA82" s="71">
        <v>2833.2</v>
      </c>
      <c r="BB82" s="71">
        <v>0</v>
      </c>
      <c r="BC82" s="71">
        <v>0</v>
      </c>
      <c r="BD82" s="71">
        <v>0</v>
      </c>
      <c r="BE82" s="71">
        <v>0</v>
      </c>
      <c r="BF82" s="71"/>
      <c r="BG82" s="72"/>
      <c r="BH82" s="71">
        <v>0</v>
      </c>
      <c r="BI82" s="71">
        <v>0</v>
      </c>
      <c r="BJ82" s="71">
        <v>11.375999999999999</v>
      </c>
      <c r="BK82" s="71">
        <v>0</v>
      </c>
      <c r="BL82" s="71">
        <v>0</v>
      </c>
      <c r="BM82" s="71">
        <v>0</v>
      </c>
      <c r="BN82" s="72"/>
      <c r="BO82" s="71">
        <v>0</v>
      </c>
      <c r="BP82" s="71">
        <v>0</v>
      </c>
      <c r="BQ82" s="71">
        <v>1</v>
      </c>
      <c r="BR82" s="71">
        <v>0</v>
      </c>
      <c r="BS82" s="71">
        <v>0</v>
      </c>
      <c r="BT82" s="71">
        <v>0</v>
      </c>
      <c r="BU82"/>
      <c r="BV82" s="70">
        <v>11.375999999999999</v>
      </c>
      <c r="BW82" s="70">
        <v>0</v>
      </c>
      <c r="BX82" s="70">
        <v>0</v>
      </c>
      <c r="BY82" s="70">
        <v>0</v>
      </c>
      <c r="BZ82" s="70">
        <v>0</v>
      </c>
      <c r="CA82" s="70">
        <v>0</v>
      </c>
      <c r="CB82" s="70">
        <v>0</v>
      </c>
      <c r="CC82" s="70">
        <v>0</v>
      </c>
      <c r="CD82" s="70">
        <v>0</v>
      </c>
    </row>
    <row r="83" spans="1:82">
      <c r="A83" s="70" t="s">
        <v>1784</v>
      </c>
      <c r="B83" s="70">
        <v>284</v>
      </c>
      <c r="C83" s="70">
        <v>12</v>
      </c>
      <c r="D83" s="70">
        <v>17</v>
      </c>
      <c r="E83" s="70">
        <v>2015</v>
      </c>
      <c r="F83" s="70" t="s">
        <v>182</v>
      </c>
      <c r="G83" s="1064" t="s">
        <v>1772</v>
      </c>
      <c r="H83" s="70" t="s">
        <v>1773</v>
      </c>
      <c r="I83" s="148"/>
      <c r="J83" s="71">
        <v>65.965040859709603</v>
      </c>
      <c r="K83" s="71">
        <v>1.2723276297185</v>
      </c>
      <c r="L83" s="71">
        <v>13.812249012054361</v>
      </c>
      <c r="M83" s="71">
        <v>20.735427690464249</v>
      </c>
      <c r="N83" s="71">
        <v>20.056836411423021</v>
      </c>
      <c r="O83" s="71">
        <v>18.18440378683874</v>
      </c>
      <c r="P83" s="71">
        <v>18.035788068939571</v>
      </c>
      <c r="Q83" s="71">
        <v>1.23395662613818</v>
      </c>
      <c r="R83" s="71">
        <v>0</v>
      </c>
      <c r="S83" s="71">
        <v>2.0542253743229839</v>
      </c>
      <c r="T83" s="72"/>
      <c r="U83" s="71">
        <v>5087490</v>
      </c>
      <c r="V83" s="71">
        <v>535</v>
      </c>
      <c r="W83" s="71">
        <v>215</v>
      </c>
      <c r="X83" s="71">
        <v>4105</v>
      </c>
      <c r="Y83" s="71">
        <v>6014</v>
      </c>
      <c r="Z83" s="71">
        <v>10565</v>
      </c>
      <c r="AA83" s="71">
        <v>3589</v>
      </c>
      <c r="AB83" s="71">
        <v>16984</v>
      </c>
      <c r="AC83" s="71">
        <v>0</v>
      </c>
      <c r="AD83" s="71">
        <v>2.0542253743229839</v>
      </c>
      <c r="AE83" s="72"/>
      <c r="AF83" s="71">
        <v>37224789.508421093</v>
      </c>
      <c r="AG83" s="71">
        <v>964988.92787973909</v>
      </c>
      <c r="AH83" s="71">
        <v>2054126.063426388</v>
      </c>
      <c r="AI83" s="71">
        <v>25342488.310569599</v>
      </c>
      <c r="AJ83" s="71">
        <v>26019627.693594798</v>
      </c>
      <c r="AK83" s="71">
        <v>0</v>
      </c>
      <c r="AL83" s="71">
        <v>0</v>
      </c>
      <c r="AM83" s="71">
        <v>2327585.9547995832</v>
      </c>
      <c r="AN83" s="71">
        <v>0</v>
      </c>
      <c r="AO83" s="71">
        <v>0</v>
      </c>
      <c r="AP83" s="71">
        <v>93933606.458691195</v>
      </c>
      <c r="AQ83" s="72"/>
      <c r="AR83" s="71">
        <v>303</v>
      </c>
      <c r="AS83" s="71">
        <v>75</v>
      </c>
      <c r="AT83" s="71">
        <v>0</v>
      </c>
      <c r="AU83" s="71">
        <v>0</v>
      </c>
      <c r="AV83" s="71">
        <v>0</v>
      </c>
      <c r="AW83" s="71">
        <v>0</v>
      </c>
      <c r="AX83" s="71"/>
      <c r="AY83" s="72"/>
      <c r="AZ83" s="71">
        <v>1332.1</v>
      </c>
      <c r="BA83" s="71">
        <v>6681.2</v>
      </c>
      <c r="BB83" s="71">
        <v>0</v>
      </c>
      <c r="BC83" s="71">
        <v>0</v>
      </c>
      <c r="BD83" s="71">
        <v>0</v>
      </c>
      <c r="BE83" s="71">
        <v>0</v>
      </c>
      <c r="BF83" s="71"/>
      <c r="BG83" s="72"/>
      <c r="BH83" s="71">
        <v>0</v>
      </c>
      <c r="BI83" s="71">
        <v>0</v>
      </c>
      <c r="BJ83" s="71">
        <v>10.866</v>
      </c>
      <c r="BK83" s="71">
        <v>0</v>
      </c>
      <c r="BL83" s="71">
        <v>0</v>
      </c>
      <c r="BM83" s="71">
        <v>0</v>
      </c>
      <c r="BN83" s="72"/>
      <c r="BO83" s="71">
        <v>0</v>
      </c>
      <c r="BP83" s="71">
        <v>0</v>
      </c>
      <c r="BQ83" s="71">
        <v>1</v>
      </c>
      <c r="BR83" s="71">
        <v>0</v>
      </c>
      <c r="BS83" s="71">
        <v>0</v>
      </c>
      <c r="BT83" s="71">
        <v>0</v>
      </c>
      <c r="BU83"/>
      <c r="BV83" s="70">
        <v>10.866</v>
      </c>
      <c r="BW83" s="70">
        <v>0</v>
      </c>
      <c r="BX83" s="70">
        <v>0</v>
      </c>
      <c r="BY83" s="70">
        <v>0</v>
      </c>
      <c r="BZ83" s="70">
        <v>0</v>
      </c>
      <c r="CA83" s="70">
        <v>0</v>
      </c>
      <c r="CB83" s="70">
        <v>0</v>
      </c>
      <c r="CC83" s="70">
        <v>0</v>
      </c>
      <c r="CD83" s="70">
        <v>0</v>
      </c>
    </row>
    <row r="84" spans="1:82">
      <c r="A84" s="70" t="s">
        <v>1785</v>
      </c>
      <c r="B84" s="70">
        <v>285</v>
      </c>
      <c r="C84" s="70">
        <v>13</v>
      </c>
      <c r="D84" s="70">
        <v>17</v>
      </c>
      <c r="E84" s="70">
        <v>2016</v>
      </c>
      <c r="F84" s="70" t="s">
        <v>155</v>
      </c>
      <c r="G84" s="1064" t="s">
        <v>1772</v>
      </c>
      <c r="H84" s="70" t="s">
        <v>1773</v>
      </c>
      <c r="I84" s="148"/>
      <c r="J84" s="71">
        <v>75.148389129043238</v>
      </c>
      <c r="K84" s="71">
        <v>1.2858707981832216</v>
      </c>
      <c r="L84" s="71">
        <v>12.056991854321721</v>
      </c>
      <c r="M84" s="71">
        <v>17.070272619825488</v>
      </c>
      <c r="N84" s="71">
        <v>20.066318986656903</v>
      </c>
      <c r="O84" s="71">
        <v>18.087703116494207</v>
      </c>
      <c r="P84" s="71">
        <v>17.272756475585854</v>
      </c>
      <c r="Q84" s="71">
        <v>1.1843578430107002</v>
      </c>
      <c r="R84" s="71">
        <v>0</v>
      </c>
      <c r="S84" s="71">
        <v>2.5027776164885975</v>
      </c>
      <c r="T84" s="72"/>
      <c r="U84" s="71">
        <v>5721096</v>
      </c>
      <c r="V84" s="71">
        <v>535</v>
      </c>
      <c r="W84" s="71">
        <v>215</v>
      </c>
      <c r="X84" s="71">
        <v>4105</v>
      </c>
      <c r="Y84" s="71">
        <v>6048</v>
      </c>
      <c r="Z84" s="71">
        <v>10638</v>
      </c>
      <c r="AA84" s="71">
        <v>3555</v>
      </c>
      <c r="AB84" s="71">
        <v>16768</v>
      </c>
      <c r="AC84" s="71">
        <v>0</v>
      </c>
      <c r="AD84" s="71">
        <v>2.502777616488598</v>
      </c>
      <c r="AE84" s="72"/>
      <c r="AF84" s="71">
        <v>42214905.543905519</v>
      </c>
      <c r="AG84" s="71">
        <v>933581.296264834</v>
      </c>
      <c r="AH84" s="71">
        <v>1395403.486700854</v>
      </c>
      <c r="AI84" s="71">
        <v>23838937.538801711</v>
      </c>
      <c r="AJ84" s="71">
        <v>23899057.818121519</v>
      </c>
      <c r="AK84" s="71">
        <v>0</v>
      </c>
      <c r="AL84" s="71">
        <v>0</v>
      </c>
      <c r="AM84" s="71">
        <v>2299769.3690246381</v>
      </c>
      <c r="AN84" s="71">
        <v>0</v>
      </c>
      <c r="AO84" s="71">
        <v>0</v>
      </c>
      <c r="AP84" s="71">
        <v>94581655.052819073</v>
      </c>
      <c r="AQ84" s="72"/>
      <c r="AR84" s="71">
        <v>329</v>
      </c>
      <c r="AS84" s="71">
        <v>111</v>
      </c>
      <c r="AT84" s="71">
        <v>0</v>
      </c>
      <c r="AU84" s="71">
        <v>0</v>
      </c>
      <c r="AV84" s="71">
        <v>0</v>
      </c>
      <c r="AW84" s="71">
        <v>0</v>
      </c>
      <c r="AX84" s="71"/>
      <c r="AY84" s="72"/>
      <c r="AZ84" s="71">
        <v>1475.8</v>
      </c>
      <c r="BA84" s="71">
        <v>7971.5</v>
      </c>
      <c r="BB84" s="71">
        <v>0</v>
      </c>
      <c r="BC84" s="71">
        <v>0</v>
      </c>
      <c r="BD84" s="71">
        <v>0</v>
      </c>
      <c r="BE84" s="71">
        <v>0</v>
      </c>
      <c r="BF84" s="71"/>
      <c r="BG84" s="72"/>
      <c r="BH84" s="71">
        <v>0</v>
      </c>
      <c r="BI84" s="71">
        <v>0</v>
      </c>
      <c r="BJ84" s="71">
        <v>11.067</v>
      </c>
      <c r="BK84" s="71">
        <v>0</v>
      </c>
      <c r="BL84" s="71">
        <v>0</v>
      </c>
      <c r="BM84" s="71">
        <v>0</v>
      </c>
      <c r="BN84" s="72"/>
      <c r="BO84" s="71">
        <v>0</v>
      </c>
      <c r="BP84" s="71">
        <v>0</v>
      </c>
      <c r="BQ84" s="71">
        <v>1</v>
      </c>
      <c r="BR84" s="71">
        <v>0</v>
      </c>
      <c r="BS84" s="71">
        <v>0</v>
      </c>
      <c r="BT84" s="71">
        <v>0</v>
      </c>
      <c r="BU84"/>
      <c r="BV84" s="70">
        <v>11.067</v>
      </c>
      <c r="BW84" s="70">
        <v>0</v>
      </c>
      <c r="BX84" s="70">
        <v>0</v>
      </c>
      <c r="BY84" s="70">
        <v>0</v>
      </c>
      <c r="BZ84" s="70">
        <v>0</v>
      </c>
      <c r="CA84" s="70">
        <v>0</v>
      </c>
      <c r="CB84" s="70">
        <v>0</v>
      </c>
      <c r="CC84" s="70">
        <v>0</v>
      </c>
      <c r="CD84" s="70">
        <v>0</v>
      </c>
    </row>
    <row r="85" spans="1:82">
      <c r="A85" s="70" t="s">
        <v>1786</v>
      </c>
      <c r="B85" s="70">
        <v>286</v>
      </c>
      <c r="C85" s="70">
        <v>14</v>
      </c>
      <c r="D85" s="70">
        <v>17</v>
      </c>
      <c r="E85" s="70">
        <v>2017</v>
      </c>
      <c r="F85" s="70" t="s">
        <v>156</v>
      </c>
      <c r="G85" s="70" t="s">
        <v>1772</v>
      </c>
      <c r="H85" s="70" t="s">
        <v>1773</v>
      </c>
      <c r="I85" s="148"/>
      <c r="J85" s="71">
        <v>74.152063866001612</v>
      </c>
      <c r="K85" s="71">
        <v>1.31539114722717</v>
      </c>
      <c r="L85" s="71">
        <v>12.841034840193471</v>
      </c>
      <c r="M85" s="71">
        <v>16.575893884003754</v>
      </c>
      <c r="N85" s="71">
        <v>21.78303059702732</v>
      </c>
      <c r="O85" s="71">
        <v>17.717290285359699</v>
      </c>
      <c r="P85" s="71">
        <v>16.868835167590138</v>
      </c>
      <c r="Q85" s="71">
        <v>1.13327911401667</v>
      </c>
      <c r="R85" s="71">
        <v>0</v>
      </c>
      <c r="S85" s="71">
        <v>2.8817740862460504</v>
      </c>
      <c r="T85" s="72"/>
      <c r="U85" s="71">
        <v>6147883</v>
      </c>
      <c r="V85" s="71">
        <v>535</v>
      </c>
      <c r="W85" s="71">
        <v>215</v>
      </c>
      <c r="X85" s="71">
        <v>4105</v>
      </c>
      <c r="Y85" s="71">
        <v>6070</v>
      </c>
      <c r="Z85" s="71">
        <v>10593</v>
      </c>
      <c r="AA85" s="71">
        <v>3494</v>
      </c>
      <c r="AB85" s="71">
        <v>16592</v>
      </c>
      <c r="AC85" s="71">
        <v>0</v>
      </c>
      <c r="AD85" s="71">
        <v>2.8817740862460499</v>
      </c>
      <c r="AE85" s="72"/>
      <c r="AF85" s="71">
        <v>43951806.968829431</v>
      </c>
      <c r="AG85" s="71">
        <v>947705.9749167324</v>
      </c>
      <c r="AH85" s="71">
        <v>2082735.5456788379</v>
      </c>
      <c r="AI85" s="71">
        <v>24354862.01528449</v>
      </c>
      <c r="AJ85" s="71">
        <v>27315731.278506938</v>
      </c>
      <c r="AK85" s="71">
        <v>0</v>
      </c>
      <c r="AL85" s="71">
        <v>0</v>
      </c>
      <c r="AM85" s="71">
        <v>2279191.3090547188</v>
      </c>
      <c r="AN85" s="71">
        <v>0</v>
      </c>
      <c r="AO85" s="71">
        <v>0</v>
      </c>
      <c r="AP85" s="71">
        <v>100932033.09227115</v>
      </c>
      <c r="AQ85" s="72"/>
      <c r="AR85" s="71">
        <v>350</v>
      </c>
      <c r="AS85" s="71">
        <v>146</v>
      </c>
      <c r="AT85" s="71">
        <v>0</v>
      </c>
      <c r="AU85" s="71">
        <v>0</v>
      </c>
      <c r="AV85" s="71">
        <v>0</v>
      </c>
      <c r="AW85" s="71">
        <v>0</v>
      </c>
      <c r="AX85" s="71"/>
      <c r="AY85" s="72"/>
      <c r="AZ85" s="71">
        <v>1599.6</v>
      </c>
      <c r="BA85" s="71">
        <v>13152.9</v>
      </c>
      <c r="BB85" s="71">
        <v>0</v>
      </c>
      <c r="BC85" s="71">
        <v>0</v>
      </c>
      <c r="BD85" s="71">
        <v>0</v>
      </c>
      <c r="BE85" s="71">
        <v>0</v>
      </c>
      <c r="BF85" s="71"/>
      <c r="BG85" s="72"/>
      <c r="BH85" s="71">
        <v>0</v>
      </c>
      <c r="BI85" s="71">
        <v>0</v>
      </c>
      <c r="BJ85" s="71">
        <v>11.497</v>
      </c>
      <c r="BK85" s="71">
        <v>0</v>
      </c>
      <c r="BL85" s="71">
        <v>0</v>
      </c>
      <c r="BM85" s="71">
        <v>0</v>
      </c>
      <c r="BN85" s="72"/>
      <c r="BO85" s="71">
        <v>0</v>
      </c>
      <c r="BP85" s="71">
        <v>0</v>
      </c>
      <c r="BQ85" s="71">
        <v>1</v>
      </c>
      <c r="BR85" s="71">
        <v>0</v>
      </c>
      <c r="BS85" s="71">
        <v>0</v>
      </c>
      <c r="BT85" s="71">
        <v>0</v>
      </c>
      <c r="BU85"/>
      <c r="BV85" s="70">
        <v>11.497</v>
      </c>
      <c r="BW85" s="70">
        <v>0</v>
      </c>
      <c r="BX85" s="70">
        <v>0</v>
      </c>
      <c r="BY85" s="70">
        <v>0</v>
      </c>
      <c r="BZ85" s="70">
        <v>0</v>
      </c>
      <c r="CA85" s="70">
        <v>0</v>
      </c>
      <c r="CB85" s="70">
        <v>0</v>
      </c>
      <c r="CC85" s="70">
        <v>0</v>
      </c>
      <c r="CD85" s="70">
        <v>0</v>
      </c>
    </row>
    <row r="86" spans="1:82">
      <c r="A86" s="70" t="s">
        <v>1787</v>
      </c>
      <c r="B86" s="70">
        <v>287</v>
      </c>
      <c r="C86" s="70">
        <v>15</v>
      </c>
      <c r="D86" s="70">
        <v>17</v>
      </c>
      <c r="E86" s="70">
        <v>2018</v>
      </c>
      <c r="F86" s="70" t="s">
        <v>183</v>
      </c>
      <c r="G86" s="70" t="s">
        <v>1772</v>
      </c>
      <c r="H86" s="70" t="s">
        <v>1773</v>
      </c>
      <c r="I86" s="148"/>
      <c r="J86" s="71">
        <v>67.244085748213905</v>
      </c>
      <c r="K86" s="71">
        <v>1.2203660183794782</v>
      </c>
      <c r="L86" s="71">
        <v>11.894816523930906</v>
      </c>
      <c r="M86" s="71">
        <v>17.674870457107556</v>
      </c>
      <c r="N86" s="71">
        <v>20.338309488653294</v>
      </c>
      <c r="O86" s="71">
        <v>17.374574326977136</v>
      </c>
      <c r="P86" s="71">
        <v>16.610100960197929</v>
      </c>
      <c r="Q86" s="71">
        <v>1.0321568715965399</v>
      </c>
      <c r="R86" s="71">
        <v>0</v>
      </c>
      <c r="S86" s="71">
        <v>2.758957340891214</v>
      </c>
      <c r="T86" s="72"/>
      <c r="U86" s="71">
        <v>5933188</v>
      </c>
      <c r="V86" s="71">
        <v>535</v>
      </c>
      <c r="W86" s="71">
        <v>215</v>
      </c>
      <c r="X86" s="71">
        <v>4105</v>
      </c>
      <c r="Y86" s="71">
        <v>6073</v>
      </c>
      <c r="Z86" s="71">
        <v>10587</v>
      </c>
      <c r="AA86" s="71">
        <v>3475</v>
      </c>
      <c r="AB86" s="71">
        <v>16285</v>
      </c>
      <c r="AC86" s="71">
        <v>0</v>
      </c>
      <c r="AD86" s="71">
        <v>2.758957340891214</v>
      </c>
      <c r="AE86" s="72"/>
      <c r="AF86" s="71">
        <v>38172491.203585573</v>
      </c>
      <c r="AG86" s="71">
        <v>836497.09310492699</v>
      </c>
      <c r="AH86" s="71">
        <v>1956438.7976773961</v>
      </c>
      <c r="AI86" s="71">
        <v>23176850.401388451</v>
      </c>
      <c r="AJ86" s="71">
        <v>26394017.437516451</v>
      </c>
      <c r="AK86" s="71">
        <v>0</v>
      </c>
      <c r="AL86" s="71">
        <v>0</v>
      </c>
      <c r="AM86" s="71">
        <v>2241648.3379392009</v>
      </c>
      <c r="AN86" s="71">
        <v>0</v>
      </c>
      <c r="AO86" s="71">
        <v>0</v>
      </c>
      <c r="AP86" s="71">
        <v>92777943.271212012</v>
      </c>
      <c r="AQ86" s="72"/>
      <c r="AR86" s="71">
        <v>370</v>
      </c>
      <c r="AS86" s="71">
        <v>171</v>
      </c>
      <c r="AT86" s="71">
        <v>0</v>
      </c>
      <c r="AU86" s="71">
        <v>0</v>
      </c>
      <c r="AV86" s="71">
        <v>0</v>
      </c>
      <c r="AW86" s="71">
        <v>0</v>
      </c>
      <c r="AX86" s="71"/>
      <c r="AY86" s="72"/>
      <c r="AZ86" s="71">
        <v>1718.4</v>
      </c>
      <c r="BA86" s="71">
        <v>16555</v>
      </c>
      <c r="BB86" s="71">
        <v>0</v>
      </c>
      <c r="BC86" s="71">
        <v>0</v>
      </c>
      <c r="BD86" s="71">
        <v>0</v>
      </c>
      <c r="BE86" s="71">
        <v>0</v>
      </c>
      <c r="BF86" s="71"/>
      <c r="BG86" s="72"/>
      <c r="BH86" s="71">
        <v>0</v>
      </c>
      <c r="BI86" s="71">
        <v>0</v>
      </c>
      <c r="BJ86" s="71">
        <v>10.734999999999999</v>
      </c>
      <c r="BK86" s="71">
        <v>0</v>
      </c>
      <c r="BL86" s="71">
        <v>0</v>
      </c>
      <c r="BM86" s="71">
        <v>0</v>
      </c>
      <c r="BN86" s="72"/>
      <c r="BO86" s="71">
        <v>0</v>
      </c>
      <c r="BP86" s="71">
        <v>0</v>
      </c>
      <c r="BQ86" s="71">
        <v>1</v>
      </c>
      <c r="BR86" s="71">
        <v>0</v>
      </c>
      <c r="BS86" s="71">
        <v>0</v>
      </c>
      <c r="BT86" s="71">
        <v>0</v>
      </c>
      <c r="BU86"/>
      <c r="BV86" s="70">
        <v>10.734999999999999</v>
      </c>
      <c r="BW86" s="70">
        <v>0</v>
      </c>
      <c r="BX86" s="70">
        <v>0</v>
      </c>
      <c r="BY86" s="70">
        <v>0</v>
      </c>
      <c r="BZ86" s="70">
        <v>0</v>
      </c>
      <c r="CA86" s="70">
        <v>0</v>
      </c>
      <c r="CB86" s="70">
        <v>0</v>
      </c>
      <c r="CC86" s="70">
        <v>0</v>
      </c>
      <c r="CD86" s="70">
        <v>0</v>
      </c>
    </row>
    <row r="87" spans="1:82">
      <c r="A87" s="70" t="s">
        <v>1788</v>
      </c>
      <c r="B87" s="70">
        <v>288</v>
      </c>
      <c r="C87" s="70">
        <v>16</v>
      </c>
      <c r="D87" s="70">
        <v>17</v>
      </c>
      <c r="E87" s="70">
        <v>2019</v>
      </c>
      <c r="F87" s="70" t="s">
        <v>158</v>
      </c>
      <c r="G87" s="70" t="s">
        <v>1772</v>
      </c>
      <c r="H87" s="70" t="s">
        <v>1773</v>
      </c>
      <c r="I87" s="148"/>
      <c r="J87" s="71">
        <v>59.999781628595024</v>
      </c>
      <c r="K87" s="71">
        <v>1.1363892628225751</v>
      </c>
      <c r="L87" s="71">
        <v>12.024103896954836</v>
      </c>
      <c r="M87" s="71">
        <v>16.899745234509549</v>
      </c>
      <c r="N87" s="71">
        <v>17.626478544370968</v>
      </c>
      <c r="O87" s="71">
        <v>16.795326630796424</v>
      </c>
      <c r="P87" s="71">
        <v>16.46567411549292</v>
      </c>
      <c r="Q87" s="71">
        <v>0.98180959294463199</v>
      </c>
      <c r="R87" s="71">
        <v>0</v>
      </c>
      <c r="S87" s="71">
        <v>2.848807582101907</v>
      </c>
      <c r="T87" s="72"/>
      <c r="U87" s="71">
        <v>5446070</v>
      </c>
      <c r="V87" s="71">
        <v>535</v>
      </c>
      <c r="W87" s="71">
        <v>215</v>
      </c>
      <c r="X87" s="71">
        <v>4105</v>
      </c>
      <c r="Y87" s="71">
        <v>6028</v>
      </c>
      <c r="Z87" s="71">
        <v>10515</v>
      </c>
      <c r="AA87" s="71">
        <v>3419</v>
      </c>
      <c r="AB87" s="71">
        <v>15910</v>
      </c>
      <c r="AC87" s="71">
        <v>0</v>
      </c>
      <c r="AD87" s="71">
        <v>2.848807582101907</v>
      </c>
      <c r="AE87" s="72"/>
      <c r="AF87" s="71">
        <v>35457696.990423463</v>
      </c>
      <c r="AG87" s="71">
        <v>815913.05512497621</v>
      </c>
      <c r="AH87" s="71">
        <v>2122663.5243103881</v>
      </c>
      <c r="AI87" s="71">
        <v>23140411.89239471</v>
      </c>
      <c r="AJ87" s="71">
        <v>23444594.18045238</v>
      </c>
      <c r="AK87" s="71">
        <v>0</v>
      </c>
      <c r="AL87" s="71">
        <v>0</v>
      </c>
      <c r="AM87" s="71">
        <v>2166822.2295841249</v>
      </c>
      <c r="AN87" s="71">
        <v>0</v>
      </c>
      <c r="AO87" s="71">
        <v>0</v>
      </c>
      <c r="AP87" s="71">
        <v>87148101.872290045</v>
      </c>
      <c r="AQ87" s="72"/>
      <c r="AR87" s="71">
        <v>388</v>
      </c>
      <c r="AS87" s="71">
        <v>220</v>
      </c>
      <c r="AT87" s="71">
        <v>0</v>
      </c>
      <c r="AU87" s="71">
        <v>0</v>
      </c>
      <c r="AV87" s="71">
        <v>0</v>
      </c>
      <c r="AW87" s="71">
        <v>0</v>
      </c>
      <c r="AX87" s="71"/>
      <c r="AY87" s="72"/>
      <c r="AZ87" s="71">
        <v>1799.799999999999</v>
      </c>
      <c r="BA87" s="71">
        <v>19240.3</v>
      </c>
      <c r="BB87" s="71">
        <v>0</v>
      </c>
      <c r="BC87" s="71">
        <v>0</v>
      </c>
      <c r="BD87" s="71">
        <v>0</v>
      </c>
      <c r="BE87" s="71">
        <v>0</v>
      </c>
      <c r="BF87" s="71"/>
      <c r="BG87" s="72"/>
      <c r="BH87" s="71">
        <v>0</v>
      </c>
      <c r="BI87" s="71">
        <v>0</v>
      </c>
      <c r="BJ87" s="71">
        <v>10.519</v>
      </c>
      <c r="BK87" s="71">
        <v>0</v>
      </c>
      <c r="BL87" s="71">
        <v>0</v>
      </c>
      <c r="BM87" s="71">
        <v>0</v>
      </c>
      <c r="BN87" s="72"/>
      <c r="BO87" s="71">
        <v>0</v>
      </c>
      <c r="BP87" s="71">
        <v>0</v>
      </c>
      <c r="BQ87" s="71">
        <v>1</v>
      </c>
      <c r="BR87" s="71">
        <v>0</v>
      </c>
      <c r="BS87" s="71">
        <v>0</v>
      </c>
      <c r="BT87" s="71">
        <v>0</v>
      </c>
      <c r="BU87"/>
      <c r="BV87" s="70">
        <v>10.519</v>
      </c>
      <c r="BW87" s="70">
        <v>0</v>
      </c>
      <c r="BX87" s="70">
        <v>0</v>
      </c>
      <c r="BY87" s="70">
        <v>0</v>
      </c>
      <c r="BZ87" s="70">
        <v>0</v>
      </c>
      <c r="CA87" s="70">
        <v>0</v>
      </c>
      <c r="CB87" s="70">
        <v>0</v>
      </c>
      <c r="CC87" s="70">
        <v>0</v>
      </c>
      <c r="CD87" s="70">
        <v>0</v>
      </c>
    </row>
    <row r="88" spans="1:82">
      <c r="A88" s="70" t="s">
        <v>1789</v>
      </c>
      <c r="B88" s="70">
        <v>289</v>
      </c>
      <c r="C88" s="70">
        <v>17</v>
      </c>
      <c r="D88" s="70">
        <v>17</v>
      </c>
      <c r="E88" s="70">
        <v>2020</v>
      </c>
      <c r="F88" s="70" t="s">
        <v>159</v>
      </c>
      <c r="G88" s="70" t="s">
        <v>1772</v>
      </c>
      <c r="H88" s="70" t="s">
        <v>1773</v>
      </c>
      <c r="I88" s="148"/>
      <c r="J88" s="71">
        <v>60.94668029025177</v>
      </c>
      <c r="K88" s="71">
        <v>1.194505549652346</v>
      </c>
      <c r="L88" s="71">
        <v>11.629972229367606</v>
      </c>
      <c r="M88" s="71">
        <v>13.101109021226039</v>
      </c>
      <c r="N88" s="71">
        <v>18.068574071679809</v>
      </c>
      <c r="O88" s="71">
        <v>14.660502656612007</v>
      </c>
      <c r="P88" s="71">
        <v>15.4596340201975</v>
      </c>
      <c r="Q88" s="71">
        <v>0.91672132740640599</v>
      </c>
      <c r="R88" s="71">
        <v>0</v>
      </c>
      <c r="S88" s="71">
        <v>2.6564582017334941</v>
      </c>
      <c r="T88" s="72"/>
      <c r="U88" s="71">
        <v>5945932</v>
      </c>
      <c r="V88" s="71">
        <v>540</v>
      </c>
      <c r="W88" s="71">
        <v>286</v>
      </c>
      <c r="X88" s="71">
        <v>3735</v>
      </c>
      <c r="Y88" s="71">
        <v>6005</v>
      </c>
      <c r="Z88" s="71">
        <v>10476</v>
      </c>
      <c r="AA88" s="71">
        <v>3412</v>
      </c>
      <c r="AB88" s="71">
        <v>15548</v>
      </c>
      <c r="AC88" s="71">
        <v>0</v>
      </c>
      <c r="AD88" s="71">
        <v>2.6564582017334941</v>
      </c>
      <c r="AE88" s="72"/>
      <c r="AF88" s="71">
        <v>37373429.494936883</v>
      </c>
      <c r="AG88" s="71">
        <v>834928.63317466667</v>
      </c>
      <c r="AH88" s="71">
        <v>2213818.4933392201</v>
      </c>
      <c r="AI88" s="71">
        <v>18943234.017320264</v>
      </c>
      <c r="AJ88" s="71">
        <v>24815838.26621484</v>
      </c>
      <c r="AK88" s="71"/>
      <c r="AL88" s="71"/>
      <c r="AM88" s="71">
        <v>2029186.7418828856</v>
      </c>
      <c r="AN88" s="71"/>
      <c r="AO88" s="71"/>
      <c r="AP88" s="71">
        <v>86210435.646868765</v>
      </c>
      <c r="AQ88" s="72"/>
      <c r="AR88" s="71">
        <v>403</v>
      </c>
      <c r="AS88" s="71">
        <v>247</v>
      </c>
      <c r="AT88" s="71">
        <v>0</v>
      </c>
      <c r="AU88" s="71">
        <v>0</v>
      </c>
      <c r="AV88" s="71">
        <v>0</v>
      </c>
      <c r="AW88" s="71">
        <v>0</v>
      </c>
      <c r="AX88" s="71"/>
      <c r="AY88" s="72"/>
      <c r="AZ88" s="71">
        <v>1870.899999999999</v>
      </c>
      <c r="BA88" s="71">
        <v>20519.100000000009</v>
      </c>
      <c r="BB88" s="71">
        <v>0</v>
      </c>
      <c r="BC88" s="71">
        <v>0</v>
      </c>
      <c r="BD88" s="71">
        <v>0</v>
      </c>
      <c r="BE88" s="71">
        <v>0</v>
      </c>
      <c r="BF88" s="71"/>
      <c r="BG88" s="72"/>
      <c r="BH88" s="71">
        <v>0</v>
      </c>
      <c r="BI88" s="71">
        <v>0</v>
      </c>
      <c r="BJ88" s="71">
        <v>10.917</v>
      </c>
      <c r="BK88" s="71">
        <v>0</v>
      </c>
      <c r="BL88" s="71">
        <v>0</v>
      </c>
      <c r="BM88" s="71">
        <v>0</v>
      </c>
      <c r="BN88" s="72"/>
      <c r="BO88" s="71">
        <v>0</v>
      </c>
      <c r="BP88" s="71">
        <v>0</v>
      </c>
      <c r="BQ88" s="71">
        <v>1</v>
      </c>
      <c r="BR88" s="71">
        <v>0</v>
      </c>
      <c r="BS88" s="71">
        <v>0</v>
      </c>
      <c r="BT88" s="71">
        <v>0</v>
      </c>
      <c r="BU88"/>
      <c r="BV88" s="70">
        <v>10.917</v>
      </c>
      <c r="BW88" s="70">
        <v>0</v>
      </c>
      <c r="BX88" s="70">
        <v>0</v>
      </c>
      <c r="BY88" s="70">
        <v>0</v>
      </c>
      <c r="BZ88" s="70">
        <v>0</v>
      </c>
      <c r="CA88" s="70">
        <v>0</v>
      </c>
      <c r="CB88" s="70">
        <v>0</v>
      </c>
      <c r="CC88" s="70">
        <v>0</v>
      </c>
      <c r="CD88" s="70">
        <v>0</v>
      </c>
    </row>
    <row r="89" spans="1:82">
      <c r="A89" s="70" t="s">
        <v>1790</v>
      </c>
      <c r="B89" s="70">
        <v>289</v>
      </c>
      <c r="C89" s="70">
        <v>18</v>
      </c>
      <c r="D89" s="70">
        <v>17</v>
      </c>
      <c r="E89" s="70">
        <v>2021</v>
      </c>
      <c r="F89" s="70" t="s">
        <v>160</v>
      </c>
      <c r="G89" s="70" t="s">
        <v>1772</v>
      </c>
      <c r="H89" s="70" t="s">
        <v>1773</v>
      </c>
      <c r="I89" s="148"/>
      <c r="J89" s="71">
        <v>69.534609658259967</v>
      </c>
      <c r="K89" s="71">
        <v>1.2779951673916148</v>
      </c>
      <c r="L89" s="71">
        <v>11.59872331712665</v>
      </c>
      <c r="M89" s="71">
        <v>14.844818006812648</v>
      </c>
      <c r="N89" s="71">
        <v>17.222550499855732</v>
      </c>
      <c r="O89" s="71">
        <v>14.178503280727464</v>
      </c>
      <c r="P89" s="71">
        <v>15.784533835830132</v>
      </c>
      <c r="Q89" s="71">
        <v>0.88643306450787396</v>
      </c>
      <c r="R89" s="71">
        <v>0</v>
      </c>
      <c r="S89" s="71">
        <v>2.2859548651060728</v>
      </c>
      <c r="T89" s="72"/>
      <c r="U89" s="71">
        <v>7150742</v>
      </c>
      <c r="V89" s="71">
        <v>540</v>
      </c>
      <c r="W89" s="71">
        <v>286</v>
      </c>
      <c r="X89" s="71">
        <v>3735</v>
      </c>
      <c r="Y89" s="71">
        <v>5963</v>
      </c>
      <c r="Z89" s="71">
        <v>10432</v>
      </c>
      <c r="AA89" s="71">
        <v>3397</v>
      </c>
      <c r="AB89" s="71">
        <v>15182</v>
      </c>
      <c r="AC89" s="71">
        <v>0</v>
      </c>
      <c r="AD89" s="71">
        <v>2.2859548651060728</v>
      </c>
      <c r="AE89" s="72"/>
      <c r="AF89" s="71">
        <v>44701341.038483314</v>
      </c>
      <c r="AG89" s="71">
        <v>888057.91085490747</v>
      </c>
      <c r="AH89" s="71">
        <v>1855560.2617441926</v>
      </c>
      <c r="AI89" s="71">
        <v>21839984.221200693</v>
      </c>
      <c r="AJ89" s="71">
        <v>23028181.403877139</v>
      </c>
      <c r="AK89" s="71">
        <v>0</v>
      </c>
      <c r="AL89" s="71">
        <v>0</v>
      </c>
      <c r="AM89" s="71">
        <v>1992848.344698064</v>
      </c>
      <c r="AN89" s="71">
        <v>0</v>
      </c>
      <c r="AO89" s="71">
        <v>0</v>
      </c>
      <c r="AP89" s="71">
        <v>94305973.180858314</v>
      </c>
      <c r="AQ89" s="72"/>
      <c r="AR89" s="71">
        <v>409</v>
      </c>
      <c r="AS89" s="71">
        <v>278</v>
      </c>
      <c r="AT89" s="71">
        <v>0</v>
      </c>
      <c r="AU89" s="71">
        <v>0</v>
      </c>
      <c r="AV89" s="71">
        <v>0</v>
      </c>
      <c r="AW89" s="71">
        <v>0</v>
      </c>
      <c r="AX89" s="71"/>
      <c r="AY89" s="72"/>
      <c r="AZ89" s="71">
        <v>1907.399999999999</v>
      </c>
      <c r="BA89" s="71">
        <v>42907.599999999948</v>
      </c>
      <c r="BB89" s="71">
        <v>0</v>
      </c>
      <c r="BC89" s="71">
        <v>0</v>
      </c>
      <c r="BD89" s="71">
        <v>0</v>
      </c>
      <c r="BE89" s="71">
        <v>0</v>
      </c>
      <c r="BF89" s="71"/>
      <c r="BG89" s="72"/>
      <c r="BH89" s="71">
        <v>0</v>
      </c>
      <c r="BI89" s="71">
        <v>0</v>
      </c>
      <c r="BJ89" s="71">
        <v>10.973000000000001</v>
      </c>
      <c r="BK89" s="71">
        <v>0</v>
      </c>
      <c r="BL89" s="71">
        <v>0</v>
      </c>
      <c r="BM89" s="71">
        <v>0</v>
      </c>
      <c r="BN89" s="72"/>
      <c r="BO89" s="71">
        <v>0</v>
      </c>
      <c r="BP89" s="71">
        <v>0</v>
      </c>
      <c r="BQ89" s="71">
        <v>1</v>
      </c>
      <c r="BR89" s="71">
        <v>0</v>
      </c>
      <c r="BS89" s="71">
        <v>0</v>
      </c>
      <c r="BT89" s="71">
        <v>0</v>
      </c>
      <c r="BU89"/>
      <c r="BV89" s="70">
        <v>10.973000000000001</v>
      </c>
      <c r="BW89" s="70">
        <v>0</v>
      </c>
      <c r="BX89" s="70">
        <v>0</v>
      </c>
      <c r="BY89" s="70">
        <v>0</v>
      </c>
      <c r="BZ89" s="70">
        <v>0</v>
      </c>
      <c r="CA89" s="70">
        <v>0</v>
      </c>
      <c r="CB89" s="70">
        <v>0</v>
      </c>
      <c r="CC89" s="70">
        <v>0</v>
      </c>
      <c r="CD89" s="70">
        <v>0</v>
      </c>
    </row>
    <row r="90" spans="1:82">
      <c r="A90" s="70" t="s">
        <v>1791</v>
      </c>
      <c r="B90" s="70">
        <v>289</v>
      </c>
      <c r="C90" s="70">
        <v>19</v>
      </c>
      <c r="D90" s="70">
        <v>17</v>
      </c>
      <c r="E90" s="70">
        <v>2022</v>
      </c>
      <c r="F90" s="70" t="s">
        <v>161</v>
      </c>
      <c r="G90" s="70" t="s">
        <v>1772</v>
      </c>
      <c r="H90" s="70" t="s">
        <v>1773</v>
      </c>
      <c r="I90" s="148"/>
      <c r="J90" s="71">
        <v>67.732768935009048</v>
      </c>
      <c r="K90" s="71">
        <v>1.1672794678043015</v>
      </c>
      <c r="L90" s="71">
        <v>11.76281451965599</v>
      </c>
      <c r="M90" s="71">
        <v>13.709351827661388</v>
      </c>
      <c r="N90" s="71">
        <v>17.796015761496118</v>
      </c>
      <c r="O90" s="71">
        <v>14.805744404345974</v>
      </c>
      <c r="P90" s="71">
        <v>15.359870493918642</v>
      </c>
      <c r="Q90" s="71">
        <v>0.87892674863076803</v>
      </c>
      <c r="R90" s="71">
        <v>0</v>
      </c>
      <c r="S90" s="71">
        <v>2.4803112393086009</v>
      </c>
      <c r="T90" s="72"/>
      <c r="U90" s="71">
        <v>7842009</v>
      </c>
      <c r="V90" s="71">
        <v>540</v>
      </c>
      <c r="W90" s="71">
        <v>286</v>
      </c>
      <c r="X90" s="71">
        <v>3735</v>
      </c>
      <c r="Y90" s="71">
        <v>5985</v>
      </c>
      <c r="Z90" s="71">
        <v>10350</v>
      </c>
      <c r="AA90" s="71">
        <v>3356</v>
      </c>
      <c r="AB90" s="71">
        <v>14930</v>
      </c>
      <c r="AC90" s="71">
        <v>0</v>
      </c>
      <c r="AD90" s="71">
        <v>2.4803112393086009</v>
      </c>
      <c r="AE90" s="72"/>
      <c r="AF90" s="71">
        <v>44085985.609813839</v>
      </c>
      <c r="AG90" s="71">
        <v>872445.20140247385</v>
      </c>
      <c r="AH90" s="71">
        <v>2641547.2416541614</v>
      </c>
      <c r="AI90" s="71">
        <v>20844336.086452711</v>
      </c>
      <c r="AJ90" s="71">
        <v>25955499.07493918</v>
      </c>
      <c r="AK90" s="71">
        <v>0</v>
      </c>
      <c r="AL90" s="71">
        <v>0</v>
      </c>
      <c r="AM90" s="71">
        <v>1927870.5054982353</v>
      </c>
      <c r="AN90" s="71">
        <v>0</v>
      </c>
      <c r="AO90" s="71">
        <v>0</v>
      </c>
      <c r="AP90" s="71">
        <v>96327683.719760597</v>
      </c>
      <c r="AQ90" s="72"/>
      <c r="AR90" s="71">
        <v>431</v>
      </c>
      <c r="AS90" s="71">
        <v>298</v>
      </c>
      <c r="AT90" s="71">
        <v>0</v>
      </c>
      <c r="AU90" s="71">
        <v>0</v>
      </c>
      <c r="AV90" s="71">
        <v>0</v>
      </c>
      <c r="AW90" s="71">
        <v>0</v>
      </c>
      <c r="AX90" s="71"/>
      <c r="AY90" s="72"/>
      <c r="AZ90" s="71">
        <v>2033.0999999999995</v>
      </c>
      <c r="BA90" s="71">
        <v>43897.599999999955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1792</v>
      </c>
      <c r="B91" s="70">
        <v>289</v>
      </c>
      <c r="C91" s="70">
        <v>20</v>
      </c>
      <c r="D91" s="70">
        <v>17</v>
      </c>
      <c r="E91" s="70">
        <v>2023</v>
      </c>
      <c r="F91" s="70" t="s">
        <v>1539</v>
      </c>
      <c r="G91" s="70" t="s">
        <v>1772</v>
      </c>
      <c r="H91" s="70" t="s">
        <v>1773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456</v>
      </c>
      <c r="AS91" s="71">
        <v>300</v>
      </c>
      <c r="AT91" s="71">
        <v>0</v>
      </c>
      <c r="AU91" s="71">
        <v>0</v>
      </c>
      <c r="AV91" s="71">
        <v>0</v>
      </c>
      <c r="AW91" s="71">
        <v>0</v>
      </c>
      <c r="AX91" s="71"/>
      <c r="AY91" s="72"/>
      <c r="AZ91" s="71">
        <v>2168.5</v>
      </c>
      <c r="BA91" s="71">
        <v>43996.599999999955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1793</v>
      </c>
      <c r="B92" s="70">
        <v>289</v>
      </c>
      <c r="C92" s="70">
        <v>21</v>
      </c>
      <c r="D92" s="70">
        <v>17</v>
      </c>
      <c r="E92" s="70">
        <v>2024</v>
      </c>
      <c r="F92" s="70" t="s">
        <v>1554</v>
      </c>
      <c r="G92" s="70" t="s">
        <v>1772</v>
      </c>
      <c r="H92" s="70" t="s">
        <v>1773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1794</v>
      </c>
      <c r="B93" s="70">
        <v>137</v>
      </c>
      <c r="C93" s="70">
        <v>1</v>
      </c>
      <c r="D93" s="70">
        <v>9</v>
      </c>
      <c r="E93" s="70">
        <v>1990</v>
      </c>
      <c r="F93" s="70" t="s">
        <v>787</v>
      </c>
      <c r="G93" s="70" t="s">
        <v>1795</v>
      </c>
      <c r="H93" s="70" t="s">
        <v>1796</v>
      </c>
      <c r="I93" s="148"/>
      <c r="J93" s="71">
        <v>17.66132765528106</v>
      </c>
      <c r="K93" s="71">
        <v>6.2359247056943659</v>
      </c>
      <c r="L93" s="71">
        <v>11.7463487090317</v>
      </c>
      <c r="M93" s="71">
        <v>8.8663252660340586</v>
      </c>
      <c r="N93" s="71">
        <v>27.15081724078594</v>
      </c>
      <c r="O93" s="71">
        <v>14.886520595356121</v>
      </c>
      <c r="P93" s="71">
        <v>30.25397191146233</v>
      </c>
      <c r="Q93" s="71">
        <v>1.48744121747619</v>
      </c>
      <c r="R93" s="71">
        <v>0</v>
      </c>
      <c r="S93" s="71">
        <v>1.602592281882038</v>
      </c>
      <c r="T93" s="72"/>
      <c r="U93" s="71">
        <v>1323085</v>
      </c>
      <c r="V93" s="71">
        <v>1516</v>
      </c>
      <c r="W93" s="71">
        <v>217</v>
      </c>
      <c r="X93" s="71">
        <v>3523</v>
      </c>
      <c r="Y93" s="71">
        <v>6285</v>
      </c>
      <c r="Z93" s="71">
        <v>6123</v>
      </c>
      <c r="AA93" s="71">
        <v>7346</v>
      </c>
      <c r="AB93" s="71">
        <v>24151</v>
      </c>
      <c r="AC93" s="71">
        <v>0</v>
      </c>
      <c r="AD93" s="71">
        <v>1.602592281882038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1797</v>
      </c>
      <c r="B94" s="70">
        <v>138</v>
      </c>
      <c r="C94" s="70">
        <v>2</v>
      </c>
      <c r="D94" s="70">
        <v>9</v>
      </c>
      <c r="E94" s="70">
        <v>2005</v>
      </c>
      <c r="F94" s="70" t="s">
        <v>789</v>
      </c>
      <c r="G94" s="70" t="s">
        <v>1795</v>
      </c>
      <c r="H94" s="70" t="s">
        <v>1796</v>
      </c>
      <c r="I94" s="148"/>
      <c r="J94" s="71">
        <v>15.48603196955078</v>
      </c>
      <c r="K94" s="71">
        <v>6.2803102991491686</v>
      </c>
      <c r="L94" s="71">
        <v>9.6573129094079011</v>
      </c>
      <c r="M94" s="71">
        <v>18.688396260993091</v>
      </c>
      <c r="N94" s="71">
        <v>39.965005566667116</v>
      </c>
      <c r="O94" s="71">
        <v>21.327151176232881</v>
      </c>
      <c r="P94" s="71">
        <v>30.9614812189667</v>
      </c>
      <c r="Q94" s="71">
        <v>1.24898351913811</v>
      </c>
      <c r="R94" s="71">
        <v>0</v>
      </c>
      <c r="S94" s="71">
        <v>1.59114164492025</v>
      </c>
      <c r="T94" s="72"/>
      <c r="U94" s="71">
        <v>882195</v>
      </c>
      <c r="V94" s="71">
        <v>1571</v>
      </c>
      <c r="W94" s="71">
        <v>102</v>
      </c>
      <c r="X94" s="71">
        <v>3058</v>
      </c>
      <c r="Y94" s="71">
        <v>6915</v>
      </c>
      <c r="Z94" s="71">
        <v>10151</v>
      </c>
      <c r="AA94" s="71">
        <v>6157</v>
      </c>
      <c r="AB94" s="71">
        <v>21200</v>
      </c>
      <c r="AC94" s="71">
        <v>0</v>
      </c>
      <c r="AD94" s="71">
        <v>1.59114164492025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1798</v>
      </c>
      <c r="B95" s="70">
        <v>139</v>
      </c>
      <c r="C95" s="70">
        <v>3</v>
      </c>
      <c r="D95" s="70">
        <v>9</v>
      </c>
      <c r="E95" s="70">
        <v>2006</v>
      </c>
      <c r="F95" s="70" t="s">
        <v>790</v>
      </c>
      <c r="G95" s="70" t="s">
        <v>1795</v>
      </c>
      <c r="H95" s="70" t="s">
        <v>1796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1799</v>
      </c>
      <c r="B96" s="70">
        <v>140</v>
      </c>
      <c r="C96" s="70">
        <v>4</v>
      </c>
      <c r="D96" s="70">
        <v>9</v>
      </c>
      <c r="E96" s="70">
        <v>2007</v>
      </c>
      <c r="F96" s="70" t="s">
        <v>791</v>
      </c>
      <c r="G96" s="70" t="s">
        <v>1795</v>
      </c>
      <c r="H96" s="70" t="s">
        <v>1796</v>
      </c>
      <c r="I96" s="148"/>
      <c r="J96" s="71">
        <v>10.62646981199965</v>
      </c>
      <c r="K96" s="71">
        <v>4.105105867110721</v>
      </c>
      <c r="L96" s="71">
        <v>14.345966818410689</v>
      </c>
      <c r="M96" s="71">
        <v>17.596086453356349</v>
      </c>
      <c r="N96" s="71">
        <v>40.171951620840879</v>
      </c>
      <c r="O96" s="71">
        <v>20.14384732391937</v>
      </c>
      <c r="P96" s="71">
        <v>29.995589284617839</v>
      </c>
      <c r="Q96" s="71">
        <v>1.2708822753807201</v>
      </c>
      <c r="R96" s="71">
        <v>0</v>
      </c>
      <c r="S96" s="71">
        <v>1.5520314567932501</v>
      </c>
      <c r="T96" s="72"/>
      <c r="U96" s="71">
        <v>840409</v>
      </c>
      <c r="V96" s="71">
        <v>1371</v>
      </c>
      <c r="W96" s="71">
        <v>166</v>
      </c>
      <c r="X96" s="71">
        <v>3681</v>
      </c>
      <c r="Y96" s="71">
        <v>6900</v>
      </c>
      <c r="Z96" s="71">
        <v>9967</v>
      </c>
      <c r="AA96" s="71">
        <v>5874</v>
      </c>
      <c r="AB96" s="71">
        <v>20431</v>
      </c>
      <c r="AC96" s="71">
        <v>0</v>
      </c>
      <c r="AD96" s="71">
        <v>1.5520314567932501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1800</v>
      </c>
      <c r="B97" s="70">
        <v>141</v>
      </c>
      <c r="C97" s="70">
        <v>5</v>
      </c>
      <c r="D97" s="70">
        <v>9</v>
      </c>
      <c r="E97" s="70">
        <v>2008</v>
      </c>
      <c r="F97" s="70" t="s">
        <v>792</v>
      </c>
      <c r="G97" s="70" t="s">
        <v>1795</v>
      </c>
      <c r="H97" s="70" t="s">
        <v>1796</v>
      </c>
      <c r="I97" s="148"/>
      <c r="J97" s="71">
        <v>10.31958346145465</v>
      </c>
      <c r="K97" s="71">
        <v>3.1053918873822668</v>
      </c>
      <c r="L97" s="71">
        <v>12.92661100474044</v>
      </c>
      <c r="M97" s="71">
        <v>18.3938857758958</v>
      </c>
      <c r="N97" s="71">
        <v>33.258836469860363</v>
      </c>
      <c r="O97" s="71">
        <v>19.519382820630831</v>
      </c>
      <c r="P97" s="71">
        <v>29.124893056082708</v>
      </c>
      <c r="Q97" s="71">
        <v>1.2309789510572799</v>
      </c>
      <c r="R97" s="71">
        <v>0</v>
      </c>
      <c r="S97" s="71">
        <v>1.4870923924706749</v>
      </c>
      <c r="T97" s="72"/>
      <c r="U97" s="71">
        <v>841844</v>
      </c>
      <c r="V97" s="71">
        <v>1371</v>
      </c>
      <c r="W97" s="71">
        <v>166</v>
      </c>
      <c r="X97" s="71">
        <v>3681</v>
      </c>
      <c r="Y97" s="71">
        <v>6964</v>
      </c>
      <c r="Z97" s="71">
        <v>9997</v>
      </c>
      <c r="AA97" s="71">
        <v>5710</v>
      </c>
      <c r="AB97" s="71">
        <v>20115</v>
      </c>
      <c r="AC97" s="71">
        <v>0</v>
      </c>
      <c r="AD97" s="71">
        <v>1.4870923924706749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1801</v>
      </c>
      <c r="B98" s="70">
        <v>142</v>
      </c>
      <c r="C98" s="70">
        <v>6</v>
      </c>
      <c r="D98" s="70">
        <v>9</v>
      </c>
      <c r="E98" s="70">
        <v>2009</v>
      </c>
      <c r="F98" s="70" t="s">
        <v>176</v>
      </c>
      <c r="G98" s="70" t="s">
        <v>1795</v>
      </c>
      <c r="H98" s="70" t="s">
        <v>1796</v>
      </c>
      <c r="I98" s="148"/>
      <c r="J98" s="71">
        <v>12.612169339390491</v>
      </c>
      <c r="K98" s="71">
        <v>3.0626542210066998</v>
      </c>
      <c r="L98" s="71">
        <v>12.57478624718506</v>
      </c>
      <c r="M98" s="71">
        <v>18.445978417789309</v>
      </c>
      <c r="N98" s="71">
        <v>33.158780277792367</v>
      </c>
      <c r="O98" s="71">
        <v>19.795284902514691</v>
      </c>
      <c r="P98" s="71">
        <v>27.967443768395231</v>
      </c>
      <c r="Q98" s="71">
        <v>1.1522472879180901</v>
      </c>
      <c r="R98" s="71">
        <v>0</v>
      </c>
      <c r="S98" s="71">
        <v>1.435052311031072</v>
      </c>
      <c r="T98" s="72"/>
      <c r="U98" s="71">
        <v>757035</v>
      </c>
      <c r="V98" s="71">
        <v>1175</v>
      </c>
      <c r="W98" s="71">
        <v>268</v>
      </c>
      <c r="X98" s="71">
        <v>3538</v>
      </c>
      <c r="Y98" s="71">
        <v>7007</v>
      </c>
      <c r="Z98" s="71">
        <v>10007</v>
      </c>
      <c r="AA98" s="71">
        <v>5629</v>
      </c>
      <c r="AB98" s="71">
        <v>19765</v>
      </c>
      <c r="AC98" s="71">
        <v>0</v>
      </c>
      <c r="AD98" s="71">
        <v>1.435052311031072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1802</v>
      </c>
      <c r="B99" s="70">
        <v>143</v>
      </c>
      <c r="C99" s="70">
        <v>7</v>
      </c>
      <c r="D99" s="70">
        <v>9</v>
      </c>
      <c r="E99" s="70">
        <v>2010</v>
      </c>
      <c r="F99" s="70" t="s">
        <v>177</v>
      </c>
      <c r="G99" s="70" t="s">
        <v>1795</v>
      </c>
      <c r="H99" s="70" t="s">
        <v>1796</v>
      </c>
      <c r="I99" s="148"/>
      <c r="J99" s="71">
        <v>11.211719766192539</v>
      </c>
      <c r="K99" s="71">
        <v>3.035826809163976</v>
      </c>
      <c r="L99" s="71">
        <v>12.113893399882899</v>
      </c>
      <c r="M99" s="71">
        <v>17.324973744318921</v>
      </c>
      <c r="N99" s="71">
        <v>38.786026115975893</v>
      </c>
      <c r="O99" s="71">
        <v>19.57771000626694</v>
      </c>
      <c r="P99" s="71">
        <v>28.006053487654299</v>
      </c>
      <c r="Q99" s="71">
        <v>1.1821011132861801</v>
      </c>
      <c r="R99" s="71">
        <v>0</v>
      </c>
      <c r="S99" s="71">
        <v>1.4714950226162331</v>
      </c>
      <c r="T99" s="72"/>
      <c r="U99" s="71">
        <v>787184</v>
      </c>
      <c r="V99" s="71">
        <v>1175</v>
      </c>
      <c r="W99" s="71">
        <v>268</v>
      </c>
      <c r="X99" s="71">
        <v>3538</v>
      </c>
      <c r="Y99" s="71">
        <v>7006</v>
      </c>
      <c r="Z99" s="71">
        <v>9943</v>
      </c>
      <c r="AA99" s="71">
        <v>5496</v>
      </c>
      <c r="AB99" s="71">
        <v>19430</v>
      </c>
      <c r="AC99" s="71">
        <v>0</v>
      </c>
      <c r="AD99" s="71">
        <v>1.4714950226162331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1803</v>
      </c>
      <c r="B100" s="70">
        <v>144</v>
      </c>
      <c r="C100" s="70">
        <v>8</v>
      </c>
      <c r="D100" s="70">
        <v>9</v>
      </c>
      <c r="E100" s="70">
        <v>2011</v>
      </c>
      <c r="F100" s="70" t="s">
        <v>178</v>
      </c>
      <c r="G100" s="70" t="s">
        <v>1795</v>
      </c>
      <c r="H100" s="70" t="s">
        <v>1796</v>
      </c>
      <c r="I100" s="148"/>
      <c r="J100" s="71">
        <v>12.960774066537081</v>
      </c>
      <c r="K100" s="71">
        <v>4.123869012744998</v>
      </c>
      <c r="L100" s="71">
        <v>10.33943734968933</v>
      </c>
      <c r="M100" s="71">
        <v>20.006729227217409</v>
      </c>
      <c r="N100" s="71">
        <v>36.118952286840717</v>
      </c>
      <c r="O100" s="71">
        <v>19.277055657813673</v>
      </c>
      <c r="P100" s="71">
        <v>27.03342462374939</v>
      </c>
      <c r="Q100" s="71">
        <v>1.34073238365864</v>
      </c>
      <c r="R100" s="71">
        <v>0</v>
      </c>
      <c r="S100" s="71">
        <v>1.308579889848311</v>
      </c>
      <c r="T100" s="72"/>
      <c r="U100" s="71">
        <v>702424</v>
      </c>
      <c r="V100" s="71">
        <v>1175</v>
      </c>
      <c r="W100" s="71">
        <v>268</v>
      </c>
      <c r="X100" s="71">
        <v>3538</v>
      </c>
      <c r="Y100" s="71">
        <v>6996</v>
      </c>
      <c r="Z100" s="71">
        <v>10003</v>
      </c>
      <c r="AA100" s="71">
        <v>5463</v>
      </c>
      <c r="AB100" s="71">
        <v>19105</v>
      </c>
      <c r="AC100" s="71">
        <v>0</v>
      </c>
      <c r="AD100" s="71">
        <v>1.308579889848311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1804</v>
      </c>
      <c r="B101" s="70">
        <v>145</v>
      </c>
      <c r="C101" s="70">
        <v>9</v>
      </c>
      <c r="D101" s="70">
        <v>9</v>
      </c>
      <c r="E101" s="70">
        <v>2012</v>
      </c>
      <c r="F101" s="70" t="s">
        <v>179</v>
      </c>
      <c r="G101" s="70" t="s">
        <v>1795</v>
      </c>
      <c r="H101" s="70" t="s">
        <v>1796</v>
      </c>
      <c r="I101" s="148"/>
      <c r="J101" s="71">
        <v>11.853914039256839</v>
      </c>
      <c r="K101" s="71">
        <v>3.8338203581019599</v>
      </c>
      <c r="L101" s="71">
        <v>10.209678192610889</v>
      </c>
      <c r="M101" s="71">
        <v>19.90590999272904</v>
      </c>
      <c r="N101" s="71">
        <v>38.702897050705452</v>
      </c>
      <c r="O101" s="71">
        <v>19.071826601853608</v>
      </c>
      <c r="P101" s="71">
        <v>26.639804088161103</v>
      </c>
      <c r="Q101" s="71">
        <v>1.43479613378993</v>
      </c>
      <c r="R101" s="71">
        <v>0</v>
      </c>
      <c r="S101" s="71">
        <v>1.325259793297453</v>
      </c>
      <c r="T101" s="72"/>
      <c r="U101" s="71">
        <v>746144</v>
      </c>
      <c r="V101" s="71">
        <v>1175</v>
      </c>
      <c r="W101" s="71">
        <v>268</v>
      </c>
      <c r="X101" s="71">
        <v>3538</v>
      </c>
      <c r="Y101" s="71">
        <v>7016</v>
      </c>
      <c r="Z101" s="71">
        <v>9975</v>
      </c>
      <c r="AA101" s="71">
        <v>5353</v>
      </c>
      <c r="AB101" s="71">
        <v>18818</v>
      </c>
      <c r="AC101" s="71">
        <v>0</v>
      </c>
      <c r="AD101" s="71">
        <v>1.325259793297453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1805</v>
      </c>
      <c r="B102" s="70">
        <v>146</v>
      </c>
      <c r="C102" s="70">
        <v>10</v>
      </c>
      <c r="D102" s="70">
        <v>9</v>
      </c>
      <c r="E102" s="70">
        <v>2013</v>
      </c>
      <c r="F102" s="70" t="s">
        <v>180</v>
      </c>
      <c r="G102" s="1064" t="s">
        <v>1795</v>
      </c>
      <c r="H102" s="70" t="s">
        <v>1796</v>
      </c>
      <c r="I102" s="148"/>
      <c r="J102" s="71">
        <v>13.469919815365349</v>
      </c>
      <c r="K102" s="71">
        <v>3.4790506283548481</v>
      </c>
      <c r="L102" s="71">
        <v>8.0856628973766629</v>
      </c>
      <c r="M102" s="71">
        <v>19.641453041121451</v>
      </c>
      <c r="N102" s="71">
        <v>44.207151784069467</v>
      </c>
      <c r="O102" s="71">
        <v>18.414099765726004</v>
      </c>
      <c r="P102" s="71">
        <v>26.445456591883527</v>
      </c>
      <c r="Q102" s="71">
        <v>1.4376407012358501</v>
      </c>
      <c r="R102" s="71">
        <v>0</v>
      </c>
      <c r="S102" s="71">
        <v>1.5655063985523789</v>
      </c>
      <c r="T102" s="72"/>
      <c r="U102" s="71">
        <v>806877</v>
      </c>
      <c r="V102" s="71">
        <v>1175</v>
      </c>
      <c r="W102" s="71">
        <v>268</v>
      </c>
      <c r="X102" s="71">
        <v>3538</v>
      </c>
      <c r="Y102" s="71">
        <v>7026</v>
      </c>
      <c r="Z102" s="71">
        <v>10061</v>
      </c>
      <c r="AA102" s="71">
        <v>5294</v>
      </c>
      <c r="AB102" s="71">
        <v>18585</v>
      </c>
      <c r="AC102" s="71">
        <v>0</v>
      </c>
      <c r="AD102" s="71">
        <v>1.5655063985523789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9.2040000000000006</v>
      </c>
      <c r="BM102" s="71">
        <v>0</v>
      </c>
      <c r="BN102" s="72"/>
      <c r="BO102" s="71">
        <v>0</v>
      </c>
      <c r="BP102" s="71">
        <v>0</v>
      </c>
      <c r="BQ102" s="71">
        <v>0</v>
      </c>
      <c r="BR102" s="71">
        <v>0</v>
      </c>
      <c r="BS102" s="71">
        <v>1</v>
      </c>
      <c r="BT102" s="71">
        <v>0</v>
      </c>
      <c r="BU102"/>
      <c r="BV102" s="70">
        <v>0</v>
      </c>
      <c r="BW102" s="70">
        <v>0</v>
      </c>
      <c r="BX102" s="70">
        <v>9.2040000000000006</v>
      </c>
      <c r="BY102" s="70">
        <v>0</v>
      </c>
      <c r="BZ102" s="70">
        <v>0</v>
      </c>
      <c r="CA102" s="70">
        <v>0</v>
      </c>
      <c r="CB102" s="70">
        <v>0</v>
      </c>
      <c r="CC102" s="70">
        <v>0</v>
      </c>
      <c r="CD102" s="70">
        <v>0</v>
      </c>
    </row>
    <row r="103" spans="1:82">
      <c r="A103" s="70" t="s">
        <v>1806</v>
      </c>
      <c r="B103" s="70">
        <v>147</v>
      </c>
      <c r="C103" s="70">
        <v>11</v>
      </c>
      <c r="D103" s="70">
        <v>9</v>
      </c>
      <c r="E103" s="70">
        <v>2014</v>
      </c>
      <c r="F103" s="70" t="s">
        <v>181</v>
      </c>
      <c r="G103" s="1064" t="s">
        <v>1795</v>
      </c>
      <c r="H103" s="70" t="s">
        <v>1796</v>
      </c>
      <c r="I103" s="148"/>
      <c r="J103" s="71">
        <v>9.8503782672017302</v>
      </c>
      <c r="K103" s="71">
        <v>3.1937409518457849</v>
      </c>
      <c r="L103" s="71">
        <v>9.9050709330419267</v>
      </c>
      <c r="M103" s="71">
        <v>17.832877523824731</v>
      </c>
      <c r="N103" s="71">
        <v>35.654870590870857</v>
      </c>
      <c r="O103" s="71">
        <v>17.370624899201108</v>
      </c>
      <c r="P103" s="71">
        <v>26.105889775691093</v>
      </c>
      <c r="Q103" s="71">
        <v>1.34786243905645</v>
      </c>
      <c r="R103" s="71">
        <v>0</v>
      </c>
      <c r="S103" s="71">
        <v>1.566501767697112</v>
      </c>
      <c r="T103" s="72"/>
      <c r="U103" s="71">
        <v>776712</v>
      </c>
      <c r="V103" s="71">
        <v>1010</v>
      </c>
      <c r="W103" s="71">
        <v>203</v>
      </c>
      <c r="X103" s="71">
        <v>3289</v>
      </c>
      <c r="Y103" s="71">
        <v>6996</v>
      </c>
      <c r="Z103" s="71">
        <v>9996</v>
      </c>
      <c r="AA103" s="71">
        <v>5199</v>
      </c>
      <c r="AB103" s="71">
        <v>18161</v>
      </c>
      <c r="AC103" s="71">
        <v>0</v>
      </c>
      <c r="AD103" s="71">
        <v>1.566501767697112</v>
      </c>
      <c r="AE103" s="72"/>
      <c r="AF103" s="71"/>
      <c r="AG103" s="71"/>
      <c r="AH103" s="71"/>
      <c r="AI103" s="71"/>
      <c r="AJ103" s="71"/>
      <c r="AK103" s="71"/>
      <c r="AL103" s="71"/>
      <c r="AM103" s="71"/>
      <c r="AN103" s="71"/>
      <c r="AO103" s="71"/>
      <c r="AP103" s="71"/>
      <c r="AQ103" s="72"/>
      <c r="AR103" s="71">
        <v>47</v>
      </c>
      <c r="AS103" s="71">
        <v>8</v>
      </c>
      <c r="AT103" s="71">
        <v>2</v>
      </c>
      <c r="AU103" s="71">
        <v>0</v>
      </c>
      <c r="AV103" s="71">
        <v>0</v>
      </c>
      <c r="AW103" s="71">
        <v>0</v>
      </c>
      <c r="AX103" s="71"/>
      <c r="AY103" s="72"/>
      <c r="AZ103" s="71">
        <v>225.2</v>
      </c>
      <c r="BA103" s="71">
        <v>1626.7</v>
      </c>
      <c r="BB103" s="71">
        <v>29990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1807</v>
      </c>
      <c r="B104" s="70">
        <v>148</v>
      </c>
      <c r="C104" s="70">
        <v>12</v>
      </c>
      <c r="D104" s="70">
        <v>9</v>
      </c>
      <c r="E104" s="70">
        <v>2015</v>
      </c>
      <c r="F104" s="70" t="s">
        <v>182</v>
      </c>
      <c r="G104" s="70" t="s">
        <v>1795</v>
      </c>
      <c r="H104" s="70" t="s">
        <v>1796</v>
      </c>
      <c r="I104" s="148"/>
      <c r="J104" s="71">
        <v>7.827711316901401</v>
      </c>
      <c r="K104" s="71">
        <v>3.012069259027367</v>
      </c>
      <c r="L104" s="71">
        <v>10.604272453738471</v>
      </c>
      <c r="M104" s="71">
        <v>16.935807118285339</v>
      </c>
      <c r="N104" s="71">
        <v>34.416932889790978</v>
      </c>
      <c r="O104" s="71">
        <v>17.108658177110939</v>
      </c>
      <c r="P104" s="71">
        <v>25.704390073175233</v>
      </c>
      <c r="Q104" s="71">
        <v>1.29302438032155</v>
      </c>
      <c r="R104" s="71">
        <v>0</v>
      </c>
      <c r="S104" s="71">
        <v>1.461893297387771</v>
      </c>
      <c r="T104" s="72"/>
      <c r="U104" s="71">
        <v>607467</v>
      </c>
      <c r="V104" s="71">
        <v>1010</v>
      </c>
      <c r="W104" s="71">
        <v>203</v>
      </c>
      <c r="X104" s="71">
        <v>3289</v>
      </c>
      <c r="Y104" s="71">
        <v>6977</v>
      </c>
      <c r="Z104" s="71">
        <v>9940</v>
      </c>
      <c r="AA104" s="71">
        <v>5115</v>
      </c>
      <c r="AB104" s="71">
        <v>17797</v>
      </c>
      <c r="AC104" s="71">
        <v>0</v>
      </c>
      <c r="AD104" s="71">
        <v>1.461893297387771</v>
      </c>
      <c r="AE104" s="72"/>
      <c r="AF104" s="71">
        <v>8521849.9793206602</v>
      </c>
      <c r="AG104" s="71">
        <v>2118240.5236459342</v>
      </c>
      <c r="AH104" s="71">
        <v>2679747.712890489</v>
      </c>
      <c r="AI104" s="71">
        <v>21017685.780108079</v>
      </c>
      <c r="AJ104" s="71">
        <v>37309145.084742062</v>
      </c>
      <c r="AK104" s="71">
        <v>0</v>
      </c>
      <c r="AL104" s="71">
        <v>0</v>
      </c>
      <c r="AM104" s="71">
        <v>2439004.194392852</v>
      </c>
      <c r="AN104" s="71">
        <v>0</v>
      </c>
      <c r="AO104" s="71">
        <v>0</v>
      </c>
      <c r="AP104" s="71">
        <v>74085673.275100067</v>
      </c>
      <c r="AQ104" s="72"/>
      <c r="AR104" s="71">
        <v>56</v>
      </c>
      <c r="AS104" s="71">
        <v>19</v>
      </c>
      <c r="AT104" s="71">
        <v>2</v>
      </c>
      <c r="AU104" s="71">
        <v>0</v>
      </c>
      <c r="AV104" s="71">
        <v>0</v>
      </c>
      <c r="AW104" s="71">
        <v>0</v>
      </c>
      <c r="AX104" s="71"/>
      <c r="AY104" s="72"/>
      <c r="AZ104" s="71">
        <v>275.5</v>
      </c>
      <c r="BA104" s="71">
        <v>3901.1</v>
      </c>
      <c r="BB104" s="71">
        <v>29990</v>
      </c>
      <c r="BC104" s="71">
        <v>0</v>
      </c>
      <c r="BD104" s="71">
        <v>0</v>
      </c>
      <c r="BE104" s="71">
        <v>0</v>
      </c>
      <c r="BF104" s="71"/>
      <c r="BG104" s="72"/>
      <c r="BH104" s="71">
        <v>0</v>
      </c>
      <c r="BI104" s="71">
        <v>0</v>
      </c>
      <c r="BJ104" s="71">
        <v>0</v>
      </c>
      <c r="BK104" s="71">
        <v>0</v>
      </c>
      <c r="BL104" s="71">
        <v>10.61</v>
      </c>
      <c r="BM104" s="71">
        <v>0</v>
      </c>
      <c r="BN104" s="72"/>
      <c r="BO104" s="71">
        <v>0</v>
      </c>
      <c r="BP104" s="71">
        <v>0</v>
      </c>
      <c r="BQ104" s="71">
        <v>0</v>
      </c>
      <c r="BR104" s="71">
        <v>0</v>
      </c>
      <c r="BS104" s="71">
        <v>1</v>
      </c>
      <c r="BT104" s="71">
        <v>0</v>
      </c>
      <c r="BU104"/>
      <c r="BV104" s="70">
        <v>0</v>
      </c>
      <c r="BW104" s="70">
        <v>0</v>
      </c>
      <c r="BX104" s="70">
        <v>10.61</v>
      </c>
      <c r="BY104" s="70">
        <v>0</v>
      </c>
      <c r="BZ104" s="70">
        <v>0</v>
      </c>
      <c r="CA104" s="70">
        <v>0</v>
      </c>
      <c r="CB104" s="70">
        <v>0</v>
      </c>
      <c r="CC104" s="70">
        <v>0</v>
      </c>
      <c r="CD104" s="70">
        <v>0</v>
      </c>
    </row>
    <row r="105" spans="1:82">
      <c r="A105" s="70" t="s">
        <v>1808</v>
      </c>
      <c r="B105" s="70">
        <v>149</v>
      </c>
      <c r="C105" s="70">
        <v>13</v>
      </c>
      <c r="D105" s="70">
        <v>9</v>
      </c>
      <c r="E105" s="70">
        <v>2016</v>
      </c>
      <c r="F105" s="70" t="s">
        <v>155</v>
      </c>
      <c r="G105" s="70" t="s">
        <v>1795</v>
      </c>
      <c r="H105" s="70" t="s">
        <v>1796</v>
      </c>
      <c r="I105" s="148"/>
      <c r="J105" s="71">
        <v>12.076911502633878</v>
      </c>
      <c r="K105" s="71">
        <v>3.201691820665618</v>
      </c>
      <c r="L105" s="71">
        <v>10.04824261246072</v>
      </c>
      <c r="M105" s="71">
        <v>14.720969580468243</v>
      </c>
      <c r="N105" s="71">
        <v>34.874835208437879</v>
      </c>
      <c r="O105" s="71">
        <v>16.817585215758996</v>
      </c>
      <c r="P105" s="71">
        <v>25.139027286830157</v>
      </c>
      <c r="Q105" s="71">
        <v>1.2306218212533058</v>
      </c>
      <c r="R105" s="71">
        <v>0</v>
      </c>
      <c r="S105" s="71">
        <v>2.0925100911688417</v>
      </c>
      <c r="T105" s="72"/>
      <c r="U105" s="71">
        <v>739281</v>
      </c>
      <c r="V105" s="71">
        <v>1010</v>
      </c>
      <c r="W105" s="71">
        <v>203</v>
      </c>
      <c r="X105" s="71">
        <v>3289</v>
      </c>
      <c r="Y105" s="71">
        <v>6948</v>
      </c>
      <c r="Z105" s="71">
        <v>9891</v>
      </c>
      <c r="AA105" s="71">
        <v>5174</v>
      </c>
      <c r="AB105" s="71">
        <v>17423</v>
      </c>
      <c r="AC105" s="71">
        <v>0</v>
      </c>
      <c r="AD105" s="71">
        <v>2.0925100911688421</v>
      </c>
      <c r="AE105" s="72"/>
      <c r="AF105" s="71">
        <v>15134211.251681531</v>
      </c>
      <c r="AG105" s="71">
        <v>2227635.317954001</v>
      </c>
      <c r="AH105" s="71">
        <v>1808737.107761062</v>
      </c>
      <c r="AI105" s="71">
        <v>20334880.488207601</v>
      </c>
      <c r="AJ105" s="71">
        <v>37905682.726343587</v>
      </c>
      <c r="AK105" s="71">
        <v>0</v>
      </c>
      <c r="AL105" s="71">
        <v>0</v>
      </c>
      <c r="AM105" s="71">
        <v>2389604.1100021629</v>
      </c>
      <c r="AN105" s="71">
        <v>0</v>
      </c>
      <c r="AO105" s="71">
        <v>0</v>
      </c>
      <c r="AP105" s="71">
        <v>79800751.001949936</v>
      </c>
      <c r="AQ105" s="72"/>
      <c r="AR105" s="71">
        <v>64</v>
      </c>
      <c r="AS105" s="71">
        <v>26</v>
      </c>
      <c r="AT105" s="71">
        <v>2</v>
      </c>
      <c r="AU105" s="71">
        <v>0</v>
      </c>
      <c r="AV105" s="71">
        <v>0</v>
      </c>
      <c r="AW105" s="71">
        <v>0</v>
      </c>
      <c r="AX105" s="71"/>
      <c r="AY105" s="72"/>
      <c r="AZ105" s="71">
        <v>317.8</v>
      </c>
      <c r="BA105" s="71">
        <v>4210.2</v>
      </c>
      <c r="BB105" s="71">
        <v>29990</v>
      </c>
      <c r="BC105" s="71">
        <v>0</v>
      </c>
      <c r="BD105" s="71">
        <v>0</v>
      </c>
      <c r="BE105" s="71">
        <v>0</v>
      </c>
      <c r="BF105" s="71"/>
      <c r="BG105" s="72"/>
      <c r="BH105" s="71">
        <v>0</v>
      </c>
      <c r="BI105" s="71">
        <v>0</v>
      </c>
      <c r="BJ105" s="71">
        <v>0</v>
      </c>
      <c r="BK105" s="71">
        <v>0</v>
      </c>
      <c r="BL105" s="71">
        <v>12.173</v>
      </c>
      <c r="BM105" s="71">
        <v>0</v>
      </c>
      <c r="BN105" s="72"/>
      <c r="BO105" s="71">
        <v>0</v>
      </c>
      <c r="BP105" s="71">
        <v>0</v>
      </c>
      <c r="BQ105" s="71">
        <v>0</v>
      </c>
      <c r="BR105" s="71">
        <v>0</v>
      </c>
      <c r="BS105" s="71">
        <v>1</v>
      </c>
      <c r="BT105" s="71">
        <v>0</v>
      </c>
      <c r="BU105"/>
      <c r="BV105" s="70">
        <v>0</v>
      </c>
      <c r="BW105" s="70">
        <v>0</v>
      </c>
      <c r="BX105" s="70">
        <v>11.754</v>
      </c>
      <c r="BY105" s="70">
        <v>1E-3</v>
      </c>
      <c r="BZ105" s="70">
        <v>0.41799999999999998</v>
      </c>
      <c r="CA105" s="70">
        <v>0</v>
      </c>
      <c r="CB105" s="70">
        <v>0</v>
      </c>
      <c r="CC105" s="70">
        <v>0</v>
      </c>
      <c r="CD105" s="70">
        <v>0</v>
      </c>
    </row>
    <row r="106" spans="1:82">
      <c r="A106" s="70" t="s">
        <v>1809</v>
      </c>
      <c r="B106" s="70">
        <v>150</v>
      </c>
      <c r="C106" s="70">
        <v>14</v>
      </c>
      <c r="D106" s="70">
        <v>9</v>
      </c>
      <c r="E106" s="70">
        <v>2017</v>
      </c>
      <c r="F106" s="70" t="s">
        <v>156</v>
      </c>
      <c r="G106" s="70" t="s">
        <v>1795</v>
      </c>
      <c r="H106" s="70" t="s">
        <v>1796</v>
      </c>
      <c r="I106" s="148"/>
      <c r="J106" s="71">
        <v>6.0677323899953564</v>
      </c>
      <c r="K106" s="71">
        <v>3.1065358683472484</v>
      </c>
      <c r="L106" s="71">
        <v>9.7051952114811861</v>
      </c>
      <c r="M106" s="71">
        <v>13.242033455584686</v>
      </c>
      <c r="N106" s="71">
        <v>37.759397496979169</v>
      </c>
      <c r="O106" s="71">
        <v>16.501348622237209</v>
      </c>
      <c r="P106" s="71">
        <v>24.796318666497697</v>
      </c>
      <c r="Q106" s="71">
        <v>1.1668840636367399</v>
      </c>
      <c r="R106" s="71">
        <v>0</v>
      </c>
      <c r="S106" s="71">
        <v>2.4486190826850027</v>
      </c>
      <c r="T106" s="72"/>
      <c r="U106" s="71">
        <v>460131.00000000012</v>
      </c>
      <c r="V106" s="71">
        <v>1010</v>
      </c>
      <c r="W106" s="71">
        <v>203</v>
      </c>
      <c r="X106" s="71">
        <v>3289</v>
      </c>
      <c r="Y106" s="71">
        <v>6997</v>
      </c>
      <c r="Z106" s="71">
        <v>9866</v>
      </c>
      <c r="AA106" s="71">
        <v>5136</v>
      </c>
      <c r="AB106" s="71">
        <v>17084</v>
      </c>
      <c r="AC106" s="71">
        <v>0</v>
      </c>
      <c r="AD106" s="71">
        <v>2.4486190826850032</v>
      </c>
      <c r="AE106" s="72"/>
      <c r="AF106" s="71">
        <v>7765330.7411216721</v>
      </c>
      <c r="AG106" s="71">
        <v>2132844.7893590392</v>
      </c>
      <c r="AH106" s="71">
        <v>2098769.9025116479</v>
      </c>
      <c r="AI106" s="71">
        <v>19378918.573047929</v>
      </c>
      <c r="AJ106" s="71">
        <v>39230706.427221887</v>
      </c>
      <c r="AK106" s="71">
        <v>0</v>
      </c>
      <c r="AL106" s="71">
        <v>0</v>
      </c>
      <c r="AM106" s="71">
        <v>2346775.8150850302</v>
      </c>
      <c r="AN106" s="71">
        <v>0</v>
      </c>
      <c r="AO106" s="71">
        <v>0</v>
      </c>
      <c r="AP106" s="71">
        <v>72953346.248347193</v>
      </c>
      <c r="AQ106" s="72"/>
      <c r="AR106" s="71">
        <v>68</v>
      </c>
      <c r="AS106" s="71">
        <v>32</v>
      </c>
      <c r="AT106" s="71">
        <v>15</v>
      </c>
      <c r="AU106" s="71">
        <v>0</v>
      </c>
      <c r="AV106" s="71">
        <v>0</v>
      </c>
      <c r="AW106" s="71">
        <v>0</v>
      </c>
      <c r="AX106" s="71"/>
      <c r="AY106" s="72"/>
      <c r="AZ106" s="71">
        <v>348</v>
      </c>
      <c r="BA106" s="71">
        <v>4435.6000000000004</v>
      </c>
      <c r="BB106" s="71">
        <v>36154.400000000001</v>
      </c>
      <c r="BC106" s="71">
        <v>0</v>
      </c>
      <c r="BD106" s="71">
        <v>0</v>
      </c>
      <c r="BE106" s="71">
        <v>0</v>
      </c>
      <c r="BF106" s="71"/>
      <c r="BG106" s="72"/>
      <c r="BH106" s="71">
        <v>0</v>
      </c>
      <c r="BI106" s="71">
        <v>0</v>
      </c>
      <c r="BJ106" s="71">
        <v>0</v>
      </c>
      <c r="BK106" s="71">
        <v>0</v>
      </c>
      <c r="BL106" s="71">
        <v>12.061999999999999</v>
      </c>
      <c r="BM106" s="71">
        <v>0</v>
      </c>
      <c r="BN106" s="72"/>
      <c r="BO106" s="71">
        <v>0</v>
      </c>
      <c r="BP106" s="71">
        <v>0</v>
      </c>
      <c r="BQ106" s="71">
        <v>0</v>
      </c>
      <c r="BR106" s="71">
        <v>0</v>
      </c>
      <c r="BS106" s="71">
        <v>1</v>
      </c>
      <c r="BT106" s="71">
        <v>0</v>
      </c>
      <c r="BU106"/>
      <c r="BV106" s="70">
        <v>0</v>
      </c>
      <c r="BW106" s="70">
        <v>0</v>
      </c>
      <c r="BX106" s="70">
        <v>11.659000000000001</v>
      </c>
      <c r="BY106" s="70">
        <v>0</v>
      </c>
      <c r="BZ106" s="70">
        <v>0.40300000000000002</v>
      </c>
      <c r="CA106" s="70">
        <v>0</v>
      </c>
      <c r="CB106" s="70">
        <v>0</v>
      </c>
      <c r="CC106" s="70">
        <v>0</v>
      </c>
      <c r="CD106" s="70">
        <v>0</v>
      </c>
    </row>
    <row r="107" spans="1:82">
      <c r="A107" s="70" t="s">
        <v>1810</v>
      </c>
      <c r="B107" s="70">
        <v>151</v>
      </c>
      <c r="C107" s="70">
        <v>15</v>
      </c>
      <c r="D107" s="70">
        <v>9</v>
      </c>
      <c r="E107" s="70">
        <v>2018</v>
      </c>
      <c r="F107" s="70" t="s">
        <v>183</v>
      </c>
      <c r="G107" s="70" t="s">
        <v>1795</v>
      </c>
      <c r="H107" s="70" t="s">
        <v>1796</v>
      </c>
      <c r="I107" s="148"/>
      <c r="J107" s="71">
        <v>9.2044605972089073</v>
      </c>
      <c r="K107" s="71">
        <v>2.9375617216587289</v>
      </c>
      <c r="L107" s="71">
        <v>8.8946340480999222</v>
      </c>
      <c r="M107" s="71">
        <v>13.874783346637466</v>
      </c>
      <c r="N107" s="71">
        <v>31.946237572060415</v>
      </c>
      <c r="O107" s="71">
        <v>16.068240033572604</v>
      </c>
      <c r="P107" s="71">
        <v>24.205338492789153</v>
      </c>
      <c r="Q107" s="71">
        <v>1.0580162516156599</v>
      </c>
      <c r="R107" s="71">
        <v>0</v>
      </c>
      <c r="S107" s="71">
        <v>1.9059505083731108</v>
      </c>
      <c r="T107" s="72"/>
      <c r="U107" s="71">
        <v>629022</v>
      </c>
      <c r="V107" s="71">
        <v>1010</v>
      </c>
      <c r="W107" s="71">
        <v>203</v>
      </c>
      <c r="X107" s="71">
        <v>3289</v>
      </c>
      <c r="Y107" s="71">
        <v>6947</v>
      </c>
      <c r="Z107" s="71">
        <v>9791</v>
      </c>
      <c r="AA107" s="71">
        <v>5064</v>
      </c>
      <c r="AB107" s="71">
        <v>16693</v>
      </c>
      <c r="AC107" s="71">
        <v>0</v>
      </c>
      <c r="AD107" s="71">
        <v>1.905950508373111</v>
      </c>
      <c r="AE107" s="72"/>
      <c r="AF107" s="71">
        <v>11591145.380663751</v>
      </c>
      <c r="AG107" s="71">
        <v>1995637.0234319351</v>
      </c>
      <c r="AH107" s="71">
        <v>2022522.60724969</v>
      </c>
      <c r="AI107" s="71">
        <v>19570752.657260559</v>
      </c>
      <c r="AJ107" s="71">
        <v>35055578.748988882</v>
      </c>
      <c r="AK107" s="71">
        <v>0</v>
      </c>
      <c r="AL107" s="71">
        <v>0</v>
      </c>
      <c r="AM107" s="71">
        <v>2297809.9911095551</v>
      </c>
      <c r="AN107" s="71">
        <v>0</v>
      </c>
      <c r="AO107" s="71">
        <v>0</v>
      </c>
      <c r="AP107" s="71">
        <v>72533446.40870437</v>
      </c>
      <c r="AQ107" s="72"/>
      <c r="AR107" s="71">
        <v>74</v>
      </c>
      <c r="AS107" s="71">
        <v>50</v>
      </c>
      <c r="AT107" s="71">
        <v>23</v>
      </c>
      <c r="AU107" s="71">
        <v>0</v>
      </c>
      <c r="AV107" s="71">
        <v>0</v>
      </c>
      <c r="AW107" s="71">
        <v>0</v>
      </c>
      <c r="AX107" s="71"/>
      <c r="AY107" s="72"/>
      <c r="AZ107" s="71">
        <v>386.5</v>
      </c>
      <c r="BA107" s="71">
        <v>6170</v>
      </c>
      <c r="BB107" s="71">
        <v>36310</v>
      </c>
      <c r="BC107" s="71">
        <v>0</v>
      </c>
      <c r="BD107" s="71">
        <v>0</v>
      </c>
      <c r="BE107" s="71">
        <v>0</v>
      </c>
      <c r="BF107" s="71"/>
      <c r="BG107" s="72"/>
      <c r="BH107" s="71">
        <v>0</v>
      </c>
      <c r="BI107" s="71">
        <v>0</v>
      </c>
      <c r="BJ107" s="71">
        <v>0</v>
      </c>
      <c r="BK107" s="71">
        <v>0</v>
      </c>
      <c r="BL107" s="71">
        <v>11.936</v>
      </c>
      <c r="BM107" s="71">
        <v>0</v>
      </c>
      <c r="BN107" s="72"/>
      <c r="BO107" s="71">
        <v>0</v>
      </c>
      <c r="BP107" s="71">
        <v>0</v>
      </c>
      <c r="BQ107" s="71">
        <v>0</v>
      </c>
      <c r="BR107" s="71">
        <v>0</v>
      </c>
      <c r="BS107" s="71">
        <v>1</v>
      </c>
      <c r="BT107" s="71">
        <v>0</v>
      </c>
      <c r="BU107"/>
      <c r="BV107" s="70">
        <v>0</v>
      </c>
      <c r="BW107" s="70">
        <v>0</v>
      </c>
      <c r="BX107" s="70">
        <v>11.538</v>
      </c>
      <c r="BY107" s="70">
        <v>0</v>
      </c>
      <c r="BZ107" s="70">
        <v>0.39800000000000002</v>
      </c>
      <c r="CA107" s="70">
        <v>0</v>
      </c>
      <c r="CB107" s="70">
        <v>0</v>
      </c>
      <c r="CC107" s="70">
        <v>0</v>
      </c>
      <c r="CD107" s="70">
        <v>0</v>
      </c>
    </row>
    <row r="108" spans="1:82">
      <c r="A108" s="70" t="s">
        <v>1811</v>
      </c>
      <c r="B108" s="70">
        <v>152</v>
      </c>
      <c r="C108" s="70">
        <v>16</v>
      </c>
      <c r="D108" s="70">
        <v>9</v>
      </c>
      <c r="E108" s="70">
        <v>2019</v>
      </c>
      <c r="F108" s="70" t="s">
        <v>158</v>
      </c>
      <c r="G108" s="70" t="s">
        <v>1795</v>
      </c>
      <c r="H108" s="70" t="s">
        <v>1796</v>
      </c>
      <c r="I108" s="148"/>
      <c r="J108" s="71">
        <v>8.324082473309991</v>
      </c>
      <c r="K108" s="71">
        <v>2.7529321860915177</v>
      </c>
      <c r="L108" s="71">
        <v>8.976998466888876</v>
      </c>
      <c r="M108" s="71">
        <v>13.112455824972434</v>
      </c>
      <c r="N108" s="71">
        <v>29.688663563004106</v>
      </c>
      <c r="O108" s="71">
        <v>15.539869975370268</v>
      </c>
      <c r="P108" s="71">
        <v>23.23205964701312</v>
      </c>
      <c r="Q108" s="71">
        <v>1.0003843690273599</v>
      </c>
      <c r="R108" s="71">
        <v>0</v>
      </c>
      <c r="S108" s="71">
        <v>1.7236826778890777</v>
      </c>
      <c r="T108" s="72"/>
      <c r="U108" s="71">
        <v>599969</v>
      </c>
      <c r="V108" s="71">
        <v>1010</v>
      </c>
      <c r="W108" s="71">
        <v>203</v>
      </c>
      <c r="X108" s="71">
        <v>3289</v>
      </c>
      <c r="Y108" s="71">
        <v>6859</v>
      </c>
      <c r="Z108" s="71">
        <v>9729</v>
      </c>
      <c r="AA108" s="71">
        <v>4824</v>
      </c>
      <c r="AB108" s="71">
        <v>16211</v>
      </c>
      <c r="AC108" s="71">
        <v>0</v>
      </c>
      <c r="AD108" s="71">
        <v>1.7236826778890779</v>
      </c>
      <c r="AE108" s="72"/>
      <c r="AF108" s="71">
        <v>11193039.87618956</v>
      </c>
      <c r="AG108" s="71">
        <v>1920060.5860482929</v>
      </c>
      <c r="AH108" s="71">
        <v>2106003.648860435</v>
      </c>
      <c r="AI108" s="71">
        <v>18937953.260168821</v>
      </c>
      <c r="AJ108" s="71">
        <v>33062887.95932731</v>
      </c>
      <c r="AK108" s="71">
        <v>0</v>
      </c>
      <c r="AL108" s="71">
        <v>0</v>
      </c>
      <c r="AM108" s="71">
        <v>2207816.1636573379</v>
      </c>
      <c r="AN108" s="71">
        <v>0</v>
      </c>
      <c r="AO108" s="71">
        <v>0</v>
      </c>
      <c r="AP108" s="71">
        <v>69427761.494251758</v>
      </c>
      <c r="AQ108" s="72"/>
      <c r="AR108" s="71">
        <v>80</v>
      </c>
      <c r="AS108" s="71">
        <v>62</v>
      </c>
      <c r="AT108" s="71">
        <v>25</v>
      </c>
      <c r="AU108" s="71">
        <v>0</v>
      </c>
      <c r="AV108" s="71">
        <v>0</v>
      </c>
      <c r="AW108" s="71">
        <v>0</v>
      </c>
      <c r="AX108" s="71"/>
      <c r="AY108" s="72"/>
      <c r="AZ108" s="71">
        <v>427.1</v>
      </c>
      <c r="BA108" s="71">
        <v>11233.3</v>
      </c>
      <c r="BB108" s="71">
        <v>51265.4</v>
      </c>
      <c r="BC108" s="71">
        <v>0</v>
      </c>
      <c r="BD108" s="71">
        <v>0</v>
      </c>
      <c r="BE108" s="71">
        <v>0</v>
      </c>
      <c r="BF108" s="71"/>
      <c r="BG108" s="72"/>
      <c r="BH108" s="71">
        <v>0</v>
      </c>
      <c r="BI108" s="71">
        <v>0</v>
      </c>
      <c r="BJ108" s="71">
        <v>0</v>
      </c>
      <c r="BK108" s="71">
        <v>0</v>
      </c>
      <c r="BL108" s="71">
        <v>11.455</v>
      </c>
      <c r="BM108" s="71">
        <v>0</v>
      </c>
      <c r="BN108" s="72"/>
      <c r="BO108" s="71">
        <v>0</v>
      </c>
      <c r="BP108" s="71">
        <v>0</v>
      </c>
      <c r="BQ108" s="71">
        <v>0</v>
      </c>
      <c r="BR108" s="71">
        <v>0</v>
      </c>
      <c r="BS108" s="71">
        <v>1</v>
      </c>
      <c r="BT108" s="71">
        <v>0</v>
      </c>
      <c r="BU108"/>
      <c r="BV108" s="70">
        <v>0</v>
      </c>
      <c r="BW108" s="70">
        <v>0</v>
      </c>
      <c r="BX108" s="70">
        <v>11.455</v>
      </c>
      <c r="BY108" s="70">
        <v>0</v>
      </c>
      <c r="BZ108" s="70">
        <v>0</v>
      </c>
      <c r="CA108" s="70">
        <v>0</v>
      </c>
      <c r="CB108" s="70">
        <v>0</v>
      </c>
      <c r="CC108" s="70">
        <v>0</v>
      </c>
      <c r="CD108" s="70">
        <v>0</v>
      </c>
    </row>
    <row r="109" spans="1:82">
      <c r="A109" s="70" t="s">
        <v>1812</v>
      </c>
      <c r="B109" s="70">
        <v>153</v>
      </c>
      <c r="C109" s="70">
        <v>17</v>
      </c>
      <c r="D109" s="70">
        <v>9</v>
      </c>
      <c r="E109" s="70">
        <v>2020</v>
      </c>
      <c r="F109" s="70" t="s">
        <v>159</v>
      </c>
      <c r="G109" s="70" t="s">
        <v>1795</v>
      </c>
      <c r="H109" s="70" t="s">
        <v>1796</v>
      </c>
      <c r="I109" s="148"/>
      <c r="J109" s="71">
        <v>10.43289908209629</v>
      </c>
      <c r="K109" s="71">
        <v>2.7766056355813427</v>
      </c>
      <c r="L109" s="71">
        <v>7.8287341518768923</v>
      </c>
      <c r="M109" s="71">
        <v>11.848272707770224</v>
      </c>
      <c r="N109" s="71">
        <v>27.904515272698269</v>
      </c>
      <c r="O109" s="71">
        <v>13.51436370321708</v>
      </c>
      <c r="P109" s="71">
        <v>21.73954397095768</v>
      </c>
      <c r="Q109" s="71">
        <v>0.93240487983051901</v>
      </c>
      <c r="R109" s="71">
        <v>0</v>
      </c>
      <c r="S109" s="71">
        <v>1.176429834475869</v>
      </c>
      <c r="T109" s="72"/>
      <c r="U109" s="71">
        <v>791854</v>
      </c>
      <c r="V109" s="71">
        <v>877</v>
      </c>
      <c r="W109" s="71">
        <v>212</v>
      </c>
      <c r="X109" s="71">
        <v>3169</v>
      </c>
      <c r="Y109" s="71">
        <v>6853</v>
      </c>
      <c r="Z109" s="71">
        <v>9657</v>
      </c>
      <c r="AA109" s="71">
        <v>4798</v>
      </c>
      <c r="AB109" s="71">
        <v>15814</v>
      </c>
      <c r="AC109" s="71">
        <v>0</v>
      </c>
      <c r="AD109" s="71">
        <v>1.176429834475869</v>
      </c>
      <c r="AE109" s="72"/>
      <c r="AF109" s="71">
        <v>13938423.04751925</v>
      </c>
      <c r="AG109" s="71">
        <v>1974981.6946014687</v>
      </c>
      <c r="AH109" s="71">
        <v>1898141.3117850546</v>
      </c>
      <c r="AI109" s="71">
        <v>18222664.941317268</v>
      </c>
      <c r="AJ109" s="71">
        <v>33115607.918714549</v>
      </c>
      <c r="AK109" s="71"/>
      <c r="AL109" s="71"/>
      <c r="AM109" s="71">
        <v>2063902.6972045249</v>
      </c>
      <c r="AN109" s="71"/>
      <c r="AO109" s="71"/>
      <c r="AP109" s="71">
        <v>71213721.611142129</v>
      </c>
      <c r="AQ109" s="72"/>
      <c r="AR109" s="71">
        <v>84</v>
      </c>
      <c r="AS109" s="71">
        <v>68</v>
      </c>
      <c r="AT109" s="71">
        <v>39</v>
      </c>
      <c r="AU109" s="71">
        <v>0</v>
      </c>
      <c r="AV109" s="71">
        <v>0</v>
      </c>
      <c r="AW109" s="71">
        <v>0</v>
      </c>
      <c r="AX109" s="71"/>
      <c r="AY109" s="72"/>
      <c r="AZ109" s="71">
        <v>458.2999999999999</v>
      </c>
      <c r="BA109" s="71">
        <v>11510.5</v>
      </c>
      <c r="BB109" s="71">
        <v>51538.1</v>
      </c>
      <c r="BC109" s="71">
        <v>0</v>
      </c>
      <c r="BD109" s="71">
        <v>0</v>
      </c>
      <c r="BE109" s="71">
        <v>0</v>
      </c>
      <c r="BF109" s="71"/>
      <c r="BG109" s="72"/>
      <c r="BH109" s="71">
        <v>0</v>
      </c>
      <c r="BI109" s="71">
        <v>0</v>
      </c>
      <c r="BJ109" s="71">
        <v>0</v>
      </c>
      <c r="BK109" s="71">
        <v>0</v>
      </c>
      <c r="BL109" s="71">
        <v>10.923999999999999</v>
      </c>
      <c r="BM109" s="71">
        <v>0</v>
      </c>
      <c r="BN109" s="72"/>
      <c r="BO109" s="71">
        <v>0</v>
      </c>
      <c r="BP109" s="71">
        <v>0</v>
      </c>
      <c r="BQ109" s="71">
        <v>0</v>
      </c>
      <c r="BR109" s="71">
        <v>0</v>
      </c>
      <c r="BS109" s="71">
        <v>1</v>
      </c>
      <c r="BT109" s="71">
        <v>0</v>
      </c>
      <c r="BU109"/>
      <c r="BV109" s="70">
        <v>0</v>
      </c>
      <c r="BW109" s="70">
        <v>0</v>
      </c>
      <c r="BX109" s="70">
        <v>10.923999999999999</v>
      </c>
      <c r="BY109" s="70">
        <v>0</v>
      </c>
      <c r="BZ109" s="70">
        <v>0</v>
      </c>
      <c r="CA109" s="70">
        <v>0</v>
      </c>
      <c r="CB109" s="70">
        <v>0</v>
      </c>
      <c r="CC109" s="70">
        <v>0</v>
      </c>
      <c r="CD109" s="70">
        <v>0</v>
      </c>
    </row>
    <row r="110" spans="1:82">
      <c r="A110" s="70" t="s">
        <v>1813</v>
      </c>
      <c r="B110" s="70">
        <v>153</v>
      </c>
      <c r="C110" s="70">
        <v>18</v>
      </c>
      <c r="D110" s="70">
        <v>9</v>
      </c>
      <c r="E110" s="70">
        <v>2021</v>
      </c>
      <c r="F110" s="70" t="s">
        <v>160</v>
      </c>
      <c r="G110" s="70" t="s">
        <v>1795</v>
      </c>
      <c r="H110" s="70" t="s">
        <v>1796</v>
      </c>
      <c r="I110" s="148"/>
      <c r="J110" s="71">
        <v>9.7651897901285007</v>
      </c>
      <c r="K110" s="71">
        <v>2.7165473625080065</v>
      </c>
      <c r="L110" s="71">
        <v>8.1869853108944088</v>
      </c>
      <c r="M110" s="71">
        <v>13.768209985223384</v>
      </c>
      <c r="N110" s="71">
        <v>29.821734357670781</v>
      </c>
      <c r="O110" s="71">
        <v>12.933535009528617</v>
      </c>
      <c r="P110" s="71">
        <v>22.12715635155228</v>
      </c>
      <c r="Q110" s="71">
        <v>0.89641725987283605</v>
      </c>
      <c r="R110" s="71">
        <v>0</v>
      </c>
      <c r="S110" s="71">
        <v>1.5846534945080231</v>
      </c>
      <c r="T110" s="72"/>
      <c r="U110" s="71">
        <v>769349</v>
      </c>
      <c r="V110" s="71">
        <v>877</v>
      </c>
      <c r="W110" s="71">
        <v>212</v>
      </c>
      <c r="X110" s="71">
        <v>3169</v>
      </c>
      <c r="Y110" s="71">
        <v>6767</v>
      </c>
      <c r="Z110" s="71">
        <v>9516</v>
      </c>
      <c r="AA110" s="71">
        <v>4762</v>
      </c>
      <c r="AB110" s="71">
        <v>15353</v>
      </c>
      <c r="AC110" s="71">
        <v>0</v>
      </c>
      <c r="AD110" s="71">
        <v>1.5846534945080231</v>
      </c>
      <c r="AE110" s="72"/>
      <c r="AF110" s="71">
        <v>13274155.413136225</v>
      </c>
      <c r="AG110" s="71">
        <v>1854367.5643723821</v>
      </c>
      <c r="AH110" s="71">
        <v>1740321.9687871975</v>
      </c>
      <c r="AI110" s="71">
        <v>20747805.195070308</v>
      </c>
      <c r="AJ110" s="71">
        <v>35543210.541521251</v>
      </c>
      <c r="AK110" s="71">
        <v>0</v>
      </c>
      <c r="AL110" s="71">
        <v>0</v>
      </c>
      <c r="AM110" s="71">
        <v>2015294.4695131984</v>
      </c>
      <c r="AN110" s="71">
        <v>0</v>
      </c>
      <c r="AO110" s="71">
        <v>0</v>
      </c>
      <c r="AP110" s="71">
        <v>75175155.152400553</v>
      </c>
      <c r="AQ110" s="72"/>
      <c r="AR110" s="71">
        <v>95</v>
      </c>
      <c r="AS110" s="71">
        <v>80</v>
      </c>
      <c r="AT110" s="71">
        <v>45</v>
      </c>
      <c r="AU110" s="71">
        <v>0</v>
      </c>
      <c r="AV110" s="71">
        <v>0</v>
      </c>
      <c r="AW110" s="71">
        <v>0</v>
      </c>
      <c r="AX110" s="71"/>
      <c r="AY110" s="72"/>
      <c r="AZ110" s="71">
        <v>525.49999999999977</v>
      </c>
      <c r="BA110" s="71">
        <v>12093.5</v>
      </c>
      <c r="BB110" s="71">
        <v>51654.5</v>
      </c>
      <c r="BC110" s="71">
        <v>0</v>
      </c>
      <c r="BD110" s="71">
        <v>0</v>
      </c>
      <c r="BE110" s="71">
        <v>0</v>
      </c>
      <c r="BF110" s="71"/>
      <c r="BG110" s="72"/>
      <c r="BH110" s="71">
        <v>0</v>
      </c>
      <c r="BI110" s="71">
        <v>0</v>
      </c>
      <c r="BJ110" s="71">
        <v>0</v>
      </c>
      <c r="BK110" s="71">
        <v>0</v>
      </c>
      <c r="BL110" s="71">
        <v>10.766</v>
      </c>
      <c r="BM110" s="71">
        <v>0</v>
      </c>
      <c r="BN110" s="72"/>
      <c r="BO110" s="71">
        <v>0</v>
      </c>
      <c r="BP110" s="71">
        <v>0</v>
      </c>
      <c r="BQ110" s="71">
        <v>0</v>
      </c>
      <c r="BR110" s="71">
        <v>0</v>
      </c>
      <c r="BS110" s="71">
        <v>1</v>
      </c>
      <c r="BT110" s="71">
        <v>0</v>
      </c>
      <c r="BU110"/>
      <c r="BV110" s="70">
        <v>0</v>
      </c>
      <c r="BW110" s="70">
        <v>0</v>
      </c>
      <c r="BX110" s="70">
        <v>10.766</v>
      </c>
      <c r="BY110" s="70">
        <v>0</v>
      </c>
      <c r="BZ110" s="70">
        <v>0</v>
      </c>
      <c r="CA110" s="70">
        <v>0</v>
      </c>
      <c r="CB110" s="70">
        <v>0</v>
      </c>
      <c r="CC110" s="70">
        <v>0</v>
      </c>
      <c r="CD110" s="70">
        <v>0</v>
      </c>
    </row>
    <row r="111" spans="1:82">
      <c r="A111" s="70" t="s">
        <v>1814</v>
      </c>
      <c r="B111" s="70">
        <v>153</v>
      </c>
      <c r="C111" s="70">
        <v>19</v>
      </c>
      <c r="D111" s="70">
        <v>9</v>
      </c>
      <c r="E111" s="70">
        <v>2022</v>
      </c>
      <c r="F111" s="70" t="s">
        <v>161</v>
      </c>
      <c r="G111" s="70" t="s">
        <v>1795</v>
      </c>
      <c r="H111" s="70" t="s">
        <v>1796</v>
      </c>
      <c r="I111" s="148"/>
      <c r="J111" s="71">
        <v>5.7132368563505302</v>
      </c>
      <c r="K111" s="71">
        <v>2.4898457680818278</v>
      </c>
      <c r="L111" s="71">
        <v>6.6229056426829045</v>
      </c>
      <c r="M111" s="71">
        <v>13.482021559350862</v>
      </c>
      <c r="N111" s="71">
        <v>28.299811799992291</v>
      </c>
      <c r="O111" s="71">
        <v>13.469651141190502</v>
      </c>
      <c r="P111" s="71">
        <v>21.598101567581072</v>
      </c>
      <c r="Q111" s="71">
        <v>0.88422503445640566</v>
      </c>
      <c r="R111" s="71">
        <v>0</v>
      </c>
      <c r="S111" s="71">
        <v>1.6129097744930361</v>
      </c>
      <c r="T111" s="72"/>
      <c r="U111" s="71">
        <v>594739</v>
      </c>
      <c r="V111" s="71">
        <v>877</v>
      </c>
      <c r="W111" s="71">
        <v>212</v>
      </c>
      <c r="X111" s="71">
        <v>3169</v>
      </c>
      <c r="Y111" s="71">
        <v>6757</v>
      </c>
      <c r="Z111" s="71">
        <v>9416</v>
      </c>
      <c r="AA111" s="71">
        <v>4719</v>
      </c>
      <c r="AB111" s="71">
        <v>15020</v>
      </c>
      <c r="AC111" s="71">
        <v>0</v>
      </c>
      <c r="AD111" s="71">
        <v>1.6129097744930361</v>
      </c>
      <c r="AE111" s="72"/>
      <c r="AF111" s="71">
        <v>8101283.7866956778</v>
      </c>
      <c r="AG111" s="71">
        <v>1733128.7751543899</v>
      </c>
      <c r="AH111" s="71">
        <v>1857746.1454207622</v>
      </c>
      <c r="AI111" s="71">
        <v>20224478.072803784</v>
      </c>
      <c r="AJ111" s="71">
        <v>35643767.535978436</v>
      </c>
      <c r="AK111" s="71">
        <v>0</v>
      </c>
      <c r="AL111" s="71">
        <v>0</v>
      </c>
      <c r="AM111" s="71">
        <v>1939491.9619948757</v>
      </c>
      <c r="AN111" s="71">
        <v>0</v>
      </c>
      <c r="AO111" s="71">
        <v>0</v>
      </c>
      <c r="AP111" s="71">
        <v>69499896.278047919</v>
      </c>
      <c r="AQ111" s="72"/>
      <c r="AR111" s="71">
        <v>109</v>
      </c>
      <c r="AS111" s="71">
        <v>87</v>
      </c>
      <c r="AT111" s="71">
        <v>46</v>
      </c>
      <c r="AU111" s="71">
        <v>0</v>
      </c>
      <c r="AV111" s="71">
        <v>0</v>
      </c>
      <c r="AW111" s="71">
        <v>0</v>
      </c>
      <c r="AX111" s="71"/>
      <c r="AY111" s="72"/>
      <c r="AZ111" s="71">
        <v>628.69999999999982</v>
      </c>
      <c r="BA111" s="71">
        <v>12357.500000000002</v>
      </c>
      <c r="BB111" s="71">
        <v>51702.3</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1815</v>
      </c>
      <c r="B112" s="70">
        <v>153</v>
      </c>
      <c r="C112" s="70">
        <v>20</v>
      </c>
      <c r="D112" s="70">
        <v>9</v>
      </c>
      <c r="E112" s="70">
        <v>2023</v>
      </c>
      <c r="F112" s="70" t="s">
        <v>1539</v>
      </c>
      <c r="G112" s="70" t="s">
        <v>1795</v>
      </c>
      <c r="H112" s="70" t="s">
        <v>1796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119</v>
      </c>
      <c r="AS112" s="71">
        <v>89</v>
      </c>
      <c r="AT112" s="71">
        <v>46</v>
      </c>
      <c r="AU112" s="71">
        <v>0</v>
      </c>
      <c r="AV112" s="71">
        <v>0</v>
      </c>
      <c r="AW112" s="71">
        <v>0</v>
      </c>
      <c r="AX112" s="71"/>
      <c r="AY112" s="72"/>
      <c r="AZ112" s="71">
        <v>693.6999999999997</v>
      </c>
      <c r="BA112" s="71">
        <v>12456.500000000002</v>
      </c>
      <c r="BB112" s="71">
        <v>51702.3</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1816</v>
      </c>
      <c r="B113" s="70">
        <v>153</v>
      </c>
      <c r="C113" s="70">
        <v>21</v>
      </c>
      <c r="D113" s="70">
        <v>9</v>
      </c>
      <c r="E113" s="70">
        <v>2024</v>
      </c>
      <c r="F113" s="70" t="s">
        <v>1554</v>
      </c>
      <c r="G113" s="70" t="s">
        <v>1795</v>
      </c>
      <c r="H113" s="70" t="s">
        <v>1796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1817</v>
      </c>
      <c r="B114" s="70">
        <v>358</v>
      </c>
      <c r="C114" s="70">
        <v>1</v>
      </c>
      <c r="D114" s="70">
        <v>22</v>
      </c>
      <c r="E114" s="70">
        <v>1990</v>
      </c>
      <c r="F114" s="70" t="s">
        <v>787</v>
      </c>
      <c r="G114" s="70" t="s">
        <v>1818</v>
      </c>
      <c r="H114" s="70" t="s">
        <v>1819</v>
      </c>
      <c r="I114" s="148"/>
      <c r="J114" s="71">
        <v>11.498620791489079</v>
      </c>
      <c r="K114" s="71">
        <v>3.8404636830044372</v>
      </c>
      <c r="L114" s="71">
        <v>11.750850130905921</v>
      </c>
      <c r="M114" s="71">
        <v>16.21044207652573</v>
      </c>
      <c r="N114" s="71">
        <v>18.48432503651777</v>
      </c>
      <c r="O114" s="71">
        <v>19.761169263278539</v>
      </c>
      <c r="P114" s="71">
        <v>26.35382061822045</v>
      </c>
      <c r="Q114" s="71">
        <v>1.33199002982723</v>
      </c>
      <c r="R114" s="71">
        <v>0</v>
      </c>
      <c r="S114" s="71">
        <v>1.4148028538421831</v>
      </c>
      <c r="T114" s="72"/>
      <c r="U114" s="71">
        <v>2226895</v>
      </c>
      <c r="V114" s="71">
        <v>1354</v>
      </c>
      <c r="W114" s="71">
        <v>161</v>
      </c>
      <c r="X114" s="71">
        <v>6445</v>
      </c>
      <c r="Y114" s="71">
        <v>6465</v>
      </c>
      <c r="Z114" s="71">
        <v>8128</v>
      </c>
      <c r="AA114" s="71">
        <v>6399</v>
      </c>
      <c r="AB114" s="71">
        <v>21627</v>
      </c>
      <c r="AC114" s="71">
        <v>0</v>
      </c>
      <c r="AD114" s="71">
        <v>1.4148028538421831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1820</v>
      </c>
      <c r="B115" s="70">
        <v>359</v>
      </c>
      <c r="C115" s="70">
        <v>2</v>
      </c>
      <c r="D115" s="70">
        <v>22</v>
      </c>
      <c r="E115" s="70">
        <v>2005</v>
      </c>
      <c r="F115" s="70" t="s">
        <v>789</v>
      </c>
      <c r="G115" s="70" t="s">
        <v>1818</v>
      </c>
      <c r="H115" s="70" t="s">
        <v>1819</v>
      </c>
      <c r="I115" s="148"/>
      <c r="J115" s="71">
        <v>8.1765033363197013</v>
      </c>
      <c r="K115" s="71">
        <v>1.8694609508390181</v>
      </c>
      <c r="L115" s="71">
        <v>3.5196217193027071</v>
      </c>
      <c r="M115" s="71">
        <v>25.440280866150299</v>
      </c>
      <c r="N115" s="71">
        <v>23.095258605448151</v>
      </c>
      <c r="O115" s="71">
        <v>25.650988938097449</v>
      </c>
      <c r="P115" s="71">
        <v>26.54631465891265</v>
      </c>
      <c r="Q115" s="71">
        <v>1.15059660984751</v>
      </c>
      <c r="R115" s="71">
        <v>0</v>
      </c>
      <c r="S115" s="71">
        <v>3.400751615785035</v>
      </c>
      <c r="T115" s="72"/>
      <c r="U115" s="71">
        <v>1452094</v>
      </c>
      <c r="V115" s="71">
        <v>830</v>
      </c>
      <c r="W115" s="71">
        <v>45</v>
      </c>
      <c r="X115" s="71">
        <v>5536</v>
      </c>
      <c r="Y115" s="71">
        <v>6753</v>
      </c>
      <c r="Z115" s="71">
        <v>12209</v>
      </c>
      <c r="AA115" s="71">
        <v>5279</v>
      </c>
      <c r="AB115" s="71">
        <v>19530</v>
      </c>
      <c r="AC115" s="71">
        <v>0</v>
      </c>
      <c r="AD115" s="71">
        <v>3.400751615785035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1821</v>
      </c>
      <c r="B116" s="70">
        <v>360</v>
      </c>
      <c r="C116" s="70">
        <v>3</v>
      </c>
      <c r="D116" s="70">
        <v>22</v>
      </c>
      <c r="E116" s="70">
        <v>2006</v>
      </c>
      <c r="F116" s="70" t="s">
        <v>790</v>
      </c>
      <c r="G116" s="70" t="s">
        <v>1818</v>
      </c>
      <c r="H116" s="70" t="s">
        <v>1819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1822</v>
      </c>
      <c r="B117" s="70">
        <v>361</v>
      </c>
      <c r="C117" s="70">
        <v>4</v>
      </c>
      <c r="D117" s="70">
        <v>22</v>
      </c>
      <c r="E117" s="70">
        <v>2007</v>
      </c>
      <c r="F117" s="70" t="s">
        <v>791</v>
      </c>
      <c r="G117" s="70" t="s">
        <v>1818</v>
      </c>
      <c r="H117" s="70" t="s">
        <v>1819</v>
      </c>
      <c r="I117" s="148"/>
      <c r="J117" s="71">
        <v>8.1408025607983063</v>
      </c>
      <c r="K117" s="71">
        <v>1.8428824263823269</v>
      </c>
      <c r="L117" s="71">
        <v>2.6949231510579712</v>
      </c>
      <c r="M117" s="71">
        <v>28.443560739802859</v>
      </c>
      <c r="N117" s="71">
        <v>22.952775529265949</v>
      </c>
      <c r="O117" s="71">
        <v>24.5679349924314</v>
      </c>
      <c r="P117" s="71">
        <v>26.124861215543909</v>
      </c>
      <c r="Q117" s="71">
        <v>1.1854766973817099</v>
      </c>
      <c r="R117" s="71">
        <v>0</v>
      </c>
      <c r="S117" s="71">
        <v>2.3709501039343519</v>
      </c>
      <c r="T117" s="72"/>
      <c r="U117" s="71">
        <v>1458218</v>
      </c>
      <c r="V117" s="71">
        <v>787</v>
      </c>
      <c r="W117" s="71">
        <v>64</v>
      </c>
      <c r="X117" s="71">
        <v>6633</v>
      </c>
      <c r="Y117" s="71">
        <v>6824</v>
      </c>
      <c r="Z117" s="71">
        <v>12156</v>
      </c>
      <c r="AA117" s="71">
        <v>5116</v>
      </c>
      <c r="AB117" s="71">
        <v>19058</v>
      </c>
      <c r="AC117" s="71">
        <v>0</v>
      </c>
      <c r="AD117" s="71">
        <v>2.3709501039343519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1823</v>
      </c>
      <c r="B118" s="70">
        <v>362</v>
      </c>
      <c r="C118" s="70">
        <v>5</v>
      </c>
      <c r="D118" s="70">
        <v>22</v>
      </c>
      <c r="E118" s="70">
        <v>2008</v>
      </c>
      <c r="F118" s="70" t="s">
        <v>792</v>
      </c>
      <c r="G118" s="70" t="s">
        <v>1818</v>
      </c>
      <c r="H118" s="70" t="s">
        <v>1819</v>
      </c>
      <c r="I118" s="148"/>
      <c r="J118" s="71">
        <v>7.710742966712945</v>
      </c>
      <c r="K118" s="71">
        <v>1.3767675078379591</v>
      </c>
      <c r="L118" s="71">
        <v>2.3750854041842988</v>
      </c>
      <c r="M118" s="71">
        <v>30.154646174633591</v>
      </c>
      <c r="N118" s="71">
        <v>23.770844986276291</v>
      </c>
      <c r="O118" s="71">
        <v>23.682164072364841</v>
      </c>
      <c r="P118" s="71">
        <v>25.48300625362333</v>
      </c>
      <c r="Q118" s="71">
        <v>1.1512391761018901</v>
      </c>
      <c r="R118" s="71">
        <v>0</v>
      </c>
      <c r="S118" s="71">
        <v>2.3036881442143642</v>
      </c>
      <c r="T118" s="72"/>
      <c r="U118" s="71">
        <v>1448393</v>
      </c>
      <c r="V118" s="71">
        <v>787</v>
      </c>
      <c r="W118" s="71">
        <v>64</v>
      </c>
      <c r="X118" s="71">
        <v>6633</v>
      </c>
      <c r="Y118" s="71">
        <v>6839</v>
      </c>
      <c r="Z118" s="71">
        <v>12129</v>
      </c>
      <c r="AA118" s="71">
        <v>4996</v>
      </c>
      <c r="AB118" s="71">
        <v>18812</v>
      </c>
      <c r="AC118" s="71">
        <v>0</v>
      </c>
      <c r="AD118" s="71">
        <v>2.3036881442143642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1824</v>
      </c>
      <c r="B119" s="70">
        <v>363</v>
      </c>
      <c r="C119" s="70">
        <v>6</v>
      </c>
      <c r="D119" s="70">
        <v>22</v>
      </c>
      <c r="E119" s="70">
        <v>2009</v>
      </c>
      <c r="F119" s="70" t="s">
        <v>176</v>
      </c>
      <c r="G119" s="70" t="s">
        <v>1818</v>
      </c>
      <c r="H119" s="70" t="s">
        <v>1819</v>
      </c>
      <c r="I119" s="148"/>
      <c r="J119" s="71">
        <v>6.953386768503333</v>
      </c>
      <c r="K119" s="71">
        <v>1.181620956324789</v>
      </c>
      <c r="L119" s="71">
        <v>3.2297719884924829</v>
      </c>
      <c r="M119" s="71">
        <v>28.80768229262587</v>
      </c>
      <c r="N119" s="71">
        <v>20.95000641243233</v>
      </c>
      <c r="O119" s="71">
        <v>23.929605422776081</v>
      </c>
      <c r="P119" s="71">
        <v>24.658451487394839</v>
      </c>
      <c r="Q119" s="71">
        <v>1.07908410318056</v>
      </c>
      <c r="R119" s="71">
        <v>0</v>
      </c>
      <c r="S119" s="71">
        <v>2.054908185062315</v>
      </c>
      <c r="T119" s="72"/>
      <c r="U119" s="71">
        <v>1176337</v>
      </c>
      <c r="V119" s="71">
        <v>714</v>
      </c>
      <c r="W119" s="71">
        <v>126</v>
      </c>
      <c r="X119" s="71">
        <v>6780</v>
      </c>
      <c r="Y119" s="71">
        <v>6797</v>
      </c>
      <c r="Z119" s="71">
        <v>12097</v>
      </c>
      <c r="AA119" s="71">
        <v>4963</v>
      </c>
      <c r="AB119" s="71">
        <v>18510</v>
      </c>
      <c r="AC119" s="71">
        <v>0</v>
      </c>
      <c r="AD119" s="71">
        <v>2.054908185062315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12.1</v>
      </c>
      <c r="BK119" s="71">
        <v>0</v>
      </c>
      <c r="BL119" s="71">
        <v>0</v>
      </c>
      <c r="BM119" s="71">
        <v>0</v>
      </c>
      <c r="BN119" s="72"/>
      <c r="BO119" s="71">
        <v>0</v>
      </c>
      <c r="BP119" s="71">
        <v>0</v>
      </c>
      <c r="BQ119" s="71">
        <v>1</v>
      </c>
      <c r="BR119" s="71">
        <v>0</v>
      </c>
      <c r="BS119" s="71">
        <v>0</v>
      </c>
      <c r="BT119" s="71">
        <v>0</v>
      </c>
      <c r="BU119"/>
      <c r="BV119" s="70">
        <v>12.1</v>
      </c>
      <c r="BW119" s="70">
        <v>0</v>
      </c>
      <c r="BX119" s="70">
        <v>0</v>
      </c>
      <c r="BY119" s="70">
        <v>0</v>
      </c>
      <c r="BZ119" s="70">
        <v>0</v>
      </c>
      <c r="CA119" s="70">
        <v>0</v>
      </c>
      <c r="CB119" s="70">
        <v>0</v>
      </c>
      <c r="CC119" s="70">
        <v>0</v>
      </c>
      <c r="CD119" s="70">
        <v>0</v>
      </c>
    </row>
    <row r="120" spans="1:82">
      <c r="A120" s="70" t="s">
        <v>1825</v>
      </c>
      <c r="B120" s="70">
        <v>364</v>
      </c>
      <c r="C120" s="70">
        <v>7</v>
      </c>
      <c r="D120" s="70">
        <v>22</v>
      </c>
      <c r="E120" s="70">
        <v>2010</v>
      </c>
      <c r="F120" s="70" t="s">
        <v>177</v>
      </c>
      <c r="G120" s="70" t="s">
        <v>1818</v>
      </c>
      <c r="H120" s="70" t="s">
        <v>1819</v>
      </c>
      <c r="I120" s="148"/>
      <c r="J120" s="71">
        <v>7.7737422187084002</v>
      </c>
      <c r="K120" s="71">
        <v>1.2600251743697339</v>
      </c>
      <c r="L120" s="71">
        <v>3.1039581549753832</v>
      </c>
      <c r="M120" s="71">
        <v>29.822378140434711</v>
      </c>
      <c r="N120" s="71">
        <v>22.199461009750621</v>
      </c>
      <c r="O120" s="71">
        <v>23.846489579191289</v>
      </c>
      <c r="P120" s="71">
        <v>24.673455419800241</v>
      </c>
      <c r="Q120" s="71">
        <v>1.10897267591253</v>
      </c>
      <c r="R120" s="71">
        <v>0</v>
      </c>
      <c r="S120" s="71">
        <v>1.47525853771334</v>
      </c>
      <c r="T120" s="72"/>
      <c r="U120" s="71">
        <v>1414236</v>
      </c>
      <c r="V120" s="71">
        <v>714</v>
      </c>
      <c r="W120" s="71">
        <v>126</v>
      </c>
      <c r="X120" s="71">
        <v>6780</v>
      </c>
      <c r="Y120" s="71">
        <v>6768</v>
      </c>
      <c r="Z120" s="71">
        <v>12111</v>
      </c>
      <c r="AA120" s="71">
        <v>4842</v>
      </c>
      <c r="AB120" s="71">
        <v>18228</v>
      </c>
      <c r="AC120" s="71">
        <v>0</v>
      </c>
      <c r="AD120" s="71">
        <v>1.47525853771334</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12.215999999999999</v>
      </c>
      <c r="BK120" s="71">
        <v>0</v>
      </c>
      <c r="BL120" s="71">
        <v>0</v>
      </c>
      <c r="BM120" s="71">
        <v>0</v>
      </c>
      <c r="BN120" s="72"/>
      <c r="BO120" s="71">
        <v>0</v>
      </c>
      <c r="BP120" s="71">
        <v>0</v>
      </c>
      <c r="BQ120" s="71">
        <v>1</v>
      </c>
      <c r="BR120" s="71">
        <v>0</v>
      </c>
      <c r="BS120" s="71">
        <v>0</v>
      </c>
      <c r="BT120" s="71">
        <v>0</v>
      </c>
      <c r="BU120"/>
      <c r="BV120" s="70">
        <v>12.215999999999999</v>
      </c>
      <c r="BW120" s="70">
        <v>0</v>
      </c>
      <c r="BX120" s="70">
        <v>0</v>
      </c>
      <c r="BY120" s="70">
        <v>0</v>
      </c>
      <c r="BZ120" s="70">
        <v>0</v>
      </c>
      <c r="CA120" s="70">
        <v>0</v>
      </c>
      <c r="CB120" s="70">
        <v>0</v>
      </c>
      <c r="CC120" s="70">
        <v>0</v>
      </c>
      <c r="CD120" s="70">
        <v>0</v>
      </c>
    </row>
    <row r="121" spans="1:82">
      <c r="A121" s="70" t="s">
        <v>1826</v>
      </c>
      <c r="B121" s="70">
        <v>365</v>
      </c>
      <c r="C121" s="70">
        <v>8</v>
      </c>
      <c r="D121" s="70">
        <v>22</v>
      </c>
      <c r="E121" s="70">
        <v>2011</v>
      </c>
      <c r="F121" s="70" t="s">
        <v>178</v>
      </c>
      <c r="G121" s="1064" t="s">
        <v>1818</v>
      </c>
      <c r="H121" s="70" t="s">
        <v>1819</v>
      </c>
      <c r="I121" s="148"/>
      <c r="J121" s="71">
        <v>7.2585297910939834</v>
      </c>
      <c r="K121" s="71">
        <v>1.64686640665926</v>
      </c>
      <c r="L121" s="71">
        <v>4.8876387410326076</v>
      </c>
      <c r="M121" s="71">
        <v>35.198330923825672</v>
      </c>
      <c r="N121" s="71">
        <v>23.569253547140871</v>
      </c>
      <c r="O121" s="71">
        <v>23.410743989915076</v>
      </c>
      <c r="P121" s="71">
        <v>23.747648685589112</v>
      </c>
      <c r="Q121" s="71">
        <v>1.25778312024673</v>
      </c>
      <c r="R121" s="71">
        <v>0</v>
      </c>
      <c r="S121" s="71">
        <v>1.467933661853853</v>
      </c>
      <c r="T121" s="72"/>
      <c r="U121" s="71">
        <v>1172372</v>
      </c>
      <c r="V121" s="71">
        <v>714</v>
      </c>
      <c r="W121" s="71">
        <v>126</v>
      </c>
      <c r="X121" s="71">
        <v>6780</v>
      </c>
      <c r="Y121" s="71">
        <v>6771</v>
      </c>
      <c r="Z121" s="71">
        <v>12148</v>
      </c>
      <c r="AA121" s="71">
        <v>4799</v>
      </c>
      <c r="AB121" s="71">
        <v>17923</v>
      </c>
      <c r="AC121" s="71">
        <v>0</v>
      </c>
      <c r="AD121" s="71">
        <v>1.467933661853853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11.515000000000001</v>
      </c>
      <c r="BK121" s="71">
        <v>0</v>
      </c>
      <c r="BL121" s="71">
        <v>0</v>
      </c>
      <c r="BM121" s="71">
        <v>0</v>
      </c>
      <c r="BN121" s="72"/>
      <c r="BO121" s="71">
        <v>0</v>
      </c>
      <c r="BP121" s="71">
        <v>0</v>
      </c>
      <c r="BQ121" s="71">
        <v>1</v>
      </c>
      <c r="BR121" s="71">
        <v>0</v>
      </c>
      <c r="BS121" s="71">
        <v>0</v>
      </c>
      <c r="BT121" s="71">
        <v>0</v>
      </c>
      <c r="BU121"/>
      <c r="BV121" s="70">
        <v>11.515000000000001</v>
      </c>
      <c r="BW121" s="70">
        <v>0</v>
      </c>
      <c r="BX121" s="70">
        <v>0</v>
      </c>
      <c r="BY121" s="70">
        <v>0</v>
      </c>
      <c r="BZ121" s="70">
        <v>0</v>
      </c>
      <c r="CA121" s="70">
        <v>0</v>
      </c>
      <c r="CB121" s="70">
        <v>0</v>
      </c>
      <c r="CC121" s="70">
        <v>0</v>
      </c>
      <c r="CD121" s="70">
        <v>0</v>
      </c>
    </row>
    <row r="122" spans="1:82">
      <c r="A122" s="70" t="s">
        <v>1827</v>
      </c>
      <c r="B122" s="70">
        <v>366</v>
      </c>
      <c r="C122" s="70">
        <v>9</v>
      </c>
      <c r="D122" s="70">
        <v>22</v>
      </c>
      <c r="E122" s="70">
        <v>2012</v>
      </c>
      <c r="F122" s="70" t="s">
        <v>179</v>
      </c>
      <c r="G122" s="1064" t="s">
        <v>1818</v>
      </c>
      <c r="H122" s="70" t="s">
        <v>1819</v>
      </c>
      <c r="I122" s="148"/>
      <c r="J122" s="71">
        <v>7.0033568747298052</v>
      </c>
      <c r="K122" s="71">
        <v>1.5669428881678209</v>
      </c>
      <c r="L122" s="71">
        <v>4.8388516883149144</v>
      </c>
      <c r="M122" s="71">
        <v>35.879431023921939</v>
      </c>
      <c r="N122" s="71">
        <v>28.247131239882389</v>
      </c>
      <c r="O122" s="71">
        <v>23.352710788475186</v>
      </c>
      <c r="P122" s="71">
        <v>23.469702237954003</v>
      </c>
      <c r="Q122" s="71">
        <v>1.36274371873883</v>
      </c>
      <c r="R122" s="71">
        <v>0</v>
      </c>
      <c r="S122" s="71">
        <v>1.884032683636087</v>
      </c>
      <c r="T122" s="72"/>
      <c r="U122" s="71">
        <v>1069974</v>
      </c>
      <c r="V122" s="71">
        <v>714</v>
      </c>
      <c r="W122" s="71">
        <v>126</v>
      </c>
      <c r="X122" s="71">
        <v>6780</v>
      </c>
      <c r="Y122" s="71">
        <v>6914</v>
      </c>
      <c r="Z122" s="71">
        <v>12214</v>
      </c>
      <c r="AA122" s="71">
        <v>4716</v>
      </c>
      <c r="AB122" s="71">
        <v>17873</v>
      </c>
      <c r="AC122" s="71">
        <v>0</v>
      </c>
      <c r="AD122" s="71">
        <v>1.884032683636087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13.641999999999999</v>
      </c>
      <c r="BK122" s="71">
        <v>0</v>
      </c>
      <c r="BL122" s="71">
        <v>0</v>
      </c>
      <c r="BM122" s="71">
        <v>0</v>
      </c>
      <c r="BN122" s="72"/>
      <c r="BO122" s="71">
        <v>0</v>
      </c>
      <c r="BP122" s="71">
        <v>0</v>
      </c>
      <c r="BQ122" s="71">
        <v>1</v>
      </c>
      <c r="BR122" s="71">
        <v>0</v>
      </c>
      <c r="BS122" s="71">
        <v>0</v>
      </c>
      <c r="BT122" s="71">
        <v>0</v>
      </c>
      <c r="BU122"/>
      <c r="BV122" s="70">
        <v>13.641999999999999</v>
      </c>
      <c r="BW122" s="70">
        <v>0</v>
      </c>
      <c r="BX122" s="70">
        <v>0</v>
      </c>
      <c r="BY122" s="70">
        <v>0</v>
      </c>
      <c r="BZ122" s="70">
        <v>0</v>
      </c>
      <c r="CA122" s="70">
        <v>0</v>
      </c>
      <c r="CB122" s="70">
        <v>0</v>
      </c>
      <c r="CC122" s="70">
        <v>0</v>
      </c>
      <c r="CD122" s="70">
        <v>0</v>
      </c>
    </row>
    <row r="123" spans="1:82">
      <c r="A123" s="70" t="s">
        <v>1828</v>
      </c>
      <c r="B123" s="70">
        <v>367</v>
      </c>
      <c r="C123" s="70">
        <v>10</v>
      </c>
      <c r="D123" s="70">
        <v>22</v>
      </c>
      <c r="E123" s="70">
        <v>2013</v>
      </c>
      <c r="F123" s="70" t="s">
        <v>180</v>
      </c>
      <c r="G123" s="70" t="s">
        <v>1818</v>
      </c>
      <c r="H123" s="70" t="s">
        <v>1819</v>
      </c>
      <c r="I123" s="148"/>
      <c r="J123" s="71">
        <v>7.063133376150776</v>
      </c>
      <c r="K123" s="71">
        <v>1.3494732538694481</v>
      </c>
      <c r="L123" s="71">
        <v>4.6768268719568216</v>
      </c>
      <c r="M123" s="71">
        <v>34.106659981305697</v>
      </c>
      <c r="N123" s="71">
        <v>23.075758450322809</v>
      </c>
      <c r="O123" s="71">
        <v>22.497377429709179</v>
      </c>
      <c r="P123" s="71">
        <v>23.338340233713609</v>
      </c>
      <c r="Q123" s="71">
        <v>1.370187233844</v>
      </c>
      <c r="R123" s="71">
        <v>0</v>
      </c>
      <c r="S123" s="71">
        <v>1.6853215711913589</v>
      </c>
      <c r="T123" s="72"/>
      <c r="U123" s="71">
        <v>1038940</v>
      </c>
      <c r="V123" s="71">
        <v>714</v>
      </c>
      <c r="W123" s="71">
        <v>126</v>
      </c>
      <c r="X123" s="71">
        <v>6780</v>
      </c>
      <c r="Y123" s="71">
        <v>6841</v>
      </c>
      <c r="Z123" s="71">
        <v>12292</v>
      </c>
      <c r="AA123" s="71">
        <v>4672</v>
      </c>
      <c r="AB123" s="71">
        <v>17713</v>
      </c>
      <c r="AC123" s="71">
        <v>0</v>
      </c>
      <c r="AD123" s="71">
        <v>1.6853215711913589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12.678000000000001</v>
      </c>
      <c r="BK123" s="71">
        <v>0</v>
      </c>
      <c r="BL123" s="71">
        <v>0</v>
      </c>
      <c r="BM123" s="71">
        <v>0</v>
      </c>
      <c r="BN123" s="72"/>
      <c r="BO123" s="71">
        <v>0</v>
      </c>
      <c r="BP123" s="71">
        <v>0</v>
      </c>
      <c r="BQ123" s="71">
        <v>1</v>
      </c>
      <c r="BR123" s="71">
        <v>0</v>
      </c>
      <c r="BS123" s="71">
        <v>0</v>
      </c>
      <c r="BT123" s="71">
        <v>0</v>
      </c>
      <c r="BU123"/>
      <c r="BV123" s="70">
        <v>12.678000000000001</v>
      </c>
      <c r="BW123" s="70">
        <v>0</v>
      </c>
      <c r="BX123" s="70">
        <v>0</v>
      </c>
      <c r="BY123" s="70">
        <v>0</v>
      </c>
      <c r="BZ123" s="70">
        <v>0</v>
      </c>
      <c r="CA123" s="70">
        <v>0</v>
      </c>
      <c r="CB123" s="70">
        <v>0</v>
      </c>
      <c r="CC123" s="70">
        <v>0</v>
      </c>
      <c r="CD123" s="70">
        <v>0</v>
      </c>
    </row>
    <row r="124" spans="1:82">
      <c r="A124" s="70" t="s">
        <v>1829</v>
      </c>
      <c r="B124" s="70">
        <v>368</v>
      </c>
      <c r="C124" s="70">
        <v>11</v>
      </c>
      <c r="D124" s="70">
        <v>22</v>
      </c>
      <c r="E124" s="70">
        <v>2014</v>
      </c>
      <c r="F124" s="70" t="s">
        <v>181</v>
      </c>
      <c r="G124" s="70" t="s">
        <v>1818</v>
      </c>
      <c r="H124" s="70" t="s">
        <v>1819</v>
      </c>
      <c r="I124" s="148"/>
      <c r="J124" s="71">
        <v>5.8961212867970278</v>
      </c>
      <c r="K124" s="71">
        <v>1.1323887101890739</v>
      </c>
      <c r="L124" s="71">
        <v>3.1080608590825962</v>
      </c>
      <c r="M124" s="71">
        <v>28.349499604408031</v>
      </c>
      <c r="N124" s="71">
        <v>23.987509764339411</v>
      </c>
      <c r="O124" s="71">
        <v>21.327498938364865</v>
      </c>
      <c r="P124" s="71">
        <v>23.238710883227231</v>
      </c>
      <c r="Q124" s="71">
        <v>1.2922735966549701</v>
      </c>
      <c r="R124" s="71">
        <v>0</v>
      </c>
      <c r="S124" s="71">
        <v>1.691206760986846</v>
      </c>
      <c r="T124" s="72"/>
      <c r="U124" s="71">
        <v>1038295</v>
      </c>
      <c r="V124" s="71">
        <v>533</v>
      </c>
      <c r="W124" s="71">
        <v>132</v>
      </c>
      <c r="X124" s="71">
        <v>5812</v>
      </c>
      <c r="Y124" s="71">
        <v>6878</v>
      </c>
      <c r="Z124" s="71">
        <v>12273</v>
      </c>
      <c r="AA124" s="71">
        <v>4628</v>
      </c>
      <c r="AB124" s="71">
        <v>17412</v>
      </c>
      <c r="AC124" s="71">
        <v>0</v>
      </c>
      <c r="AD124" s="71">
        <v>1.691206760986846</v>
      </c>
      <c r="AE124" s="72"/>
      <c r="AF124" s="71"/>
      <c r="AG124" s="71"/>
      <c r="AH124" s="71"/>
      <c r="AI124" s="71"/>
      <c r="AJ124" s="71"/>
      <c r="AK124" s="71"/>
      <c r="AL124" s="71"/>
      <c r="AM124" s="71"/>
      <c r="AN124" s="71"/>
      <c r="AO124" s="71"/>
      <c r="AP124" s="71"/>
      <c r="AQ124" s="72"/>
      <c r="AR124" s="71">
        <v>146</v>
      </c>
      <c r="AS124" s="71">
        <v>69</v>
      </c>
      <c r="AT124" s="71">
        <v>0</v>
      </c>
      <c r="AU124" s="71">
        <v>3</v>
      </c>
      <c r="AV124" s="71">
        <v>0</v>
      </c>
      <c r="AW124" s="71">
        <v>0</v>
      </c>
      <c r="AX124" s="71"/>
      <c r="AY124" s="72"/>
      <c r="AZ124" s="71">
        <v>727.3</v>
      </c>
      <c r="BA124" s="71">
        <v>8778.9</v>
      </c>
      <c r="BB124" s="71">
        <v>0</v>
      </c>
      <c r="BC124" s="71">
        <v>3951</v>
      </c>
      <c r="BD124" s="71">
        <v>0</v>
      </c>
      <c r="BE124" s="71">
        <v>0</v>
      </c>
      <c r="BF124" s="71"/>
      <c r="BG124" s="72"/>
      <c r="BH124" s="71">
        <v>0</v>
      </c>
      <c r="BI124" s="71">
        <v>0</v>
      </c>
      <c r="BJ124" s="71">
        <v>13.497999999999999</v>
      </c>
      <c r="BK124" s="71">
        <v>0</v>
      </c>
      <c r="BL124" s="71">
        <v>0</v>
      </c>
      <c r="BM124" s="71">
        <v>0</v>
      </c>
      <c r="BN124" s="72"/>
      <c r="BO124" s="71">
        <v>0</v>
      </c>
      <c r="BP124" s="71">
        <v>0</v>
      </c>
      <c r="BQ124" s="71">
        <v>1</v>
      </c>
      <c r="BR124" s="71">
        <v>0</v>
      </c>
      <c r="BS124" s="71">
        <v>0</v>
      </c>
      <c r="BT124" s="71">
        <v>0</v>
      </c>
      <c r="BU124"/>
      <c r="BV124" s="70">
        <v>13.497999999999999</v>
      </c>
      <c r="BW124" s="70">
        <v>0</v>
      </c>
      <c r="BX124" s="70">
        <v>0</v>
      </c>
      <c r="BY124" s="70">
        <v>0</v>
      </c>
      <c r="BZ124" s="70">
        <v>0</v>
      </c>
      <c r="CA124" s="70">
        <v>0</v>
      </c>
      <c r="CB124" s="70">
        <v>0</v>
      </c>
      <c r="CC124" s="70">
        <v>0</v>
      </c>
      <c r="CD124" s="70">
        <v>0</v>
      </c>
    </row>
    <row r="125" spans="1:82">
      <c r="A125" s="70" t="s">
        <v>1830</v>
      </c>
      <c r="B125" s="70">
        <v>369</v>
      </c>
      <c r="C125" s="70">
        <v>12</v>
      </c>
      <c r="D125" s="70">
        <v>22</v>
      </c>
      <c r="E125" s="70">
        <v>2015</v>
      </c>
      <c r="F125" s="70" t="s">
        <v>182</v>
      </c>
      <c r="G125" s="70" t="s">
        <v>1818</v>
      </c>
      <c r="H125" s="70" t="s">
        <v>1819</v>
      </c>
      <c r="I125" s="148"/>
      <c r="J125" s="71">
        <v>5.0979274645122654</v>
      </c>
      <c r="K125" s="71">
        <v>1.1369381595909149</v>
      </c>
      <c r="L125" s="71">
        <v>3.3419082305011738</v>
      </c>
      <c r="M125" s="71">
        <v>28.184304089166051</v>
      </c>
      <c r="N125" s="71">
        <v>21.81915072796491</v>
      </c>
      <c r="O125" s="71">
        <v>20.979621179155455</v>
      </c>
      <c r="P125" s="71">
        <v>22.995755420303006</v>
      </c>
      <c r="Q125" s="71">
        <v>1.2400595675298201</v>
      </c>
      <c r="R125" s="71">
        <v>0</v>
      </c>
      <c r="S125" s="71">
        <v>1.532660871785557</v>
      </c>
      <c r="T125" s="72"/>
      <c r="U125" s="71">
        <v>1031577</v>
      </c>
      <c r="V125" s="71">
        <v>533</v>
      </c>
      <c r="W125" s="71">
        <v>132</v>
      </c>
      <c r="X125" s="71">
        <v>5812</v>
      </c>
      <c r="Y125" s="71">
        <v>6790</v>
      </c>
      <c r="Z125" s="71">
        <v>12189</v>
      </c>
      <c r="AA125" s="71">
        <v>4576</v>
      </c>
      <c r="AB125" s="71">
        <v>17068</v>
      </c>
      <c r="AC125" s="71">
        <v>0</v>
      </c>
      <c r="AD125" s="71">
        <v>1.532660871785557</v>
      </c>
      <c r="AE125" s="72"/>
      <c r="AF125" s="71">
        <v>7036690.0118875355</v>
      </c>
      <c r="AG125" s="71">
        <v>887280.95473355416</v>
      </c>
      <c r="AH125" s="71">
        <v>705643.12955978594</v>
      </c>
      <c r="AI125" s="71">
        <v>37039734.804395229</v>
      </c>
      <c r="AJ125" s="71">
        <v>30511938.06333451</v>
      </c>
      <c r="AK125" s="71">
        <v>0</v>
      </c>
      <c r="AL125" s="71">
        <v>0</v>
      </c>
      <c r="AM125" s="71">
        <v>2339097.802432836</v>
      </c>
      <c r="AN125" s="71">
        <v>0</v>
      </c>
      <c r="AO125" s="71">
        <v>0</v>
      </c>
      <c r="AP125" s="71">
        <v>78520384.766343445</v>
      </c>
      <c r="AQ125" s="72"/>
      <c r="AR125" s="71">
        <v>177</v>
      </c>
      <c r="AS125" s="71">
        <v>123</v>
      </c>
      <c r="AT125" s="71">
        <v>0</v>
      </c>
      <c r="AU125" s="71">
        <v>3</v>
      </c>
      <c r="AV125" s="71">
        <v>0</v>
      </c>
      <c r="AW125" s="71">
        <v>0</v>
      </c>
      <c r="AX125" s="71"/>
      <c r="AY125" s="72"/>
      <c r="AZ125" s="71">
        <v>884.7</v>
      </c>
      <c r="BA125" s="71">
        <v>14550.4</v>
      </c>
      <c r="BB125" s="71">
        <v>0</v>
      </c>
      <c r="BC125" s="71">
        <v>3951</v>
      </c>
      <c r="BD125" s="71">
        <v>0</v>
      </c>
      <c r="BE125" s="71">
        <v>0</v>
      </c>
      <c r="BF125" s="71"/>
      <c r="BG125" s="72"/>
      <c r="BH125" s="71">
        <v>0</v>
      </c>
      <c r="BI125" s="71">
        <v>0</v>
      </c>
      <c r="BJ125" s="71">
        <v>10.788</v>
      </c>
      <c r="BK125" s="71">
        <v>0</v>
      </c>
      <c r="BL125" s="71">
        <v>0</v>
      </c>
      <c r="BM125" s="71">
        <v>0</v>
      </c>
      <c r="BN125" s="72"/>
      <c r="BO125" s="71">
        <v>0</v>
      </c>
      <c r="BP125" s="71">
        <v>0</v>
      </c>
      <c r="BQ125" s="71">
        <v>1</v>
      </c>
      <c r="BR125" s="71">
        <v>0</v>
      </c>
      <c r="BS125" s="71">
        <v>0</v>
      </c>
      <c r="BT125" s="71">
        <v>0</v>
      </c>
      <c r="BU125"/>
      <c r="BV125" s="70">
        <v>10.788</v>
      </c>
      <c r="BW125" s="70">
        <v>0</v>
      </c>
      <c r="BX125" s="70">
        <v>0</v>
      </c>
      <c r="BY125" s="70">
        <v>0</v>
      </c>
      <c r="BZ125" s="70">
        <v>0</v>
      </c>
      <c r="CA125" s="70">
        <v>0</v>
      </c>
      <c r="CB125" s="70">
        <v>0</v>
      </c>
      <c r="CC125" s="70">
        <v>0</v>
      </c>
      <c r="CD125" s="70">
        <v>0</v>
      </c>
    </row>
    <row r="126" spans="1:82">
      <c r="A126" s="70" t="s">
        <v>1831</v>
      </c>
      <c r="B126" s="70">
        <v>370</v>
      </c>
      <c r="C126" s="70">
        <v>13</v>
      </c>
      <c r="D126" s="70">
        <v>22</v>
      </c>
      <c r="E126" s="70">
        <v>2016</v>
      </c>
      <c r="F126" s="70" t="s">
        <v>155</v>
      </c>
      <c r="G126" s="70" t="s">
        <v>1818</v>
      </c>
      <c r="H126" s="70" t="s">
        <v>1819</v>
      </c>
      <c r="I126" s="148"/>
      <c r="J126" s="71">
        <v>4.1216955761602243</v>
      </c>
      <c r="K126" s="71">
        <v>1.135363474454514</v>
      </c>
      <c r="L126" s="71">
        <v>3.6099736399966753</v>
      </c>
      <c r="M126" s="71">
        <v>23.603866452789617</v>
      </c>
      <c r="N126" s="71">
        <v>21.468914453136211</v>
      </c>
      <c r="O126" s="71">
        <v>20.70785262791718</v>
      </c>
      <c r="P126" s="71">
        <v>22.525034886305491</v>
      </c>
      <c r="Q126" s="71">
        <v>1.1852760593727674</v>
      </c>
      <c r="R126" s="71">
        <v>0</v>
      </c>
      <c r="S126" s="71">
        <v>1.1391693724604919</v>
      </c>
      <c r="T126" s="72"/>
      <c r="U126" s="71">
        <v>811965</v>
      </c>
      <c r="V126" s="71">
        <v>533</v>
      </c>
      <c r="W126" s="71">
        <v>132</v>
      </c>
      <c r="X126" s="71">
        <v>5812</v>
      </c>
      <c r="Y126" s="71">
        <v>6768</v>
      </c>
      <c r="Z126" s="71">
        <v>12179</v>
      </c>
      <c r="AA126" s="71">
        <v>4636</v>
      </c>
      <c r="AB126" s="71">
        <v>16781</v>
      </c>
      <c r="AC126" s="71">
        <v>0</v>
      </c>
      <c r="AD126" s="71">
        <v>1.1391693724604921</v>
      </c>
      <c r="AE126" s="72"/>
      <c r="AF126" s="71">
        <v>5655667.1285313722</v>
      </c>
      <c r="AG126" s="71">
        <v>853190.7165630227</v>
      </c>
      <c r="AH126" s="71">
        <v>585979.27354103746</v>
      </c>
      <c r="AI126" s="71">
        <v>36572199.210870713</v>
      </c>
      <c r="AJ126" s="71">
        <v>29359124.618772689</v>
      </c>
      <c r="AK126" s="71">
        <v>0</v>
      </c>
      <c r="AL126" s="71">
        <v>0</v>
      </c>
      <c r="AM126" s="71">
        <v>2301552.3486165591</v>
      </c>
      <c r="AN126" s="71">
        <v>0</v>
      </c>
      <c r="AO126" s="71">
        <v>0</v>
      </c>
      <c r="AP126" s="71">
        <v>75327713.296895385</v>
      </c>
      <c r="AQ126" s="72"/>
      <c r="AR126" s="71">
        <v>204</v>
      </c>
      <c r="AS126" s="71">
        <v>152</v>
      </c>
      <c r="AT126" s="71">
        <v>0</v>
      </c>
      <c r="AU126" s="71">
        <v>3</v>
      </c>
      <c r="AV126" s="71">
        <v>0</v>
      </c>
      <c r="AW126" s="71">
        <v>0</v>
      </c>
      <c r="AX126" s="71"/>
      <c r="AY126" s="72"/>
      <c r="AZ126" s="71">
        <v>1043.8</v>
      </c>
      <c r="BA126" s="71">
        <v>17688.099999999999</v>
      </c>
      <c r="BB126" s="71">
        <v>0</v>
      </c>
      <c r="BC126" s="71">
        <v>3951</v>
      </c>
      <c r="BD126" s="71">
        <v>0</v>
      </c>
      <c r="BE126" s="71">
        <v>0</v>
      </c>
      <c r="BF126" s="71"/>
      <c r="BG126" s="72"/>
      <c r="BH126" s="71">
        <v>0</v>
      </c>
      <c r="BI126" s="71">
        <v>0</v>
      </c>
      <c r="BJ126" s="71">
        <v>10.304</v>
      </c>
      <c r="BK126" s="71">
        <v>0</v>
      </c>
      <c r="BL126" s="71">
        <v>0</v>
      </c>
      <c r="BM126" s="71">
        <v>0</v>
      </c>
      <c r="BN126" s="72"/>
      <c r="BO126" s="71">
        <v>0</v>
      </c>
      <c r="BP126" s="71">
        <v>0</v>
      </c>
      <c r="BQ126" s="71">
        <v>1</v>
      </c>
      <c r="BR126" s="71">
        <v>0</v>
      </c>
      <c r="BS126" s="71">
        <v>0</v>
      </c>
      <c r="BT126" s="71">
        <v>0</v>
      </c>
      <c r="BU126"/>
      <c r="BV126" s="70">
        <v>10.304</v>
      </c>
      <c r="BW126" s="70">
        <v>0</v>
      </c>
      <c r="BX126" s="70">
        <v>0</v>
      </c>
      <c r="BY126" s="70">
        <v>0</v>
      </c>
      <c r="BZ126" s="70">
        <v>0</v>
      </c>
      <c r="CA126" s="70">
        <v>0</v>
      </c>
      <c r="CB126" s="70">
        <v>0</v>
      </c>
      <c r="CC126" s="70">
        <v>0</v>
      </c>
      <c r="CD126" s="70">
        <v>0</v>
      </c>
    </row>
    <row r="127" spans="1:82">
      <c r="A127" s="70" t="s">
        <v>1832</v>
      </c>
      <c r="B127" s="70">
        <v>371</v>
      </c>
      <c r="C127" s="70">
        <v>14</v>
      </c>
      <c r="D127" s="70">
        <v>22</v>
      </c>
      <c r="E127" s="70">
        <v>2017</v>
      </c>
      <c r="F127" s="70" t="s">
        <v>156</v>
      </c>
      <c r="G127" s="70" t="s">
        <v>1818</v>
      </c>
      <c r="H127" s="70" t="s">
        <v>1819</v>
      </c>
      <c r="I127" s="148"/>
      <c r="J127" s="71">
        <v>3.5785161110953863</v>
      </c>
      <c r="K127" s="71">
        <v>1.1444947281480766</v>
      </c>
      <c r="L127" s="71">
        <v>3.184791151930606</v>
      </c>
      <c r="M127" s="71">
        <v>22.287784725443426</v>
      </c>
      <c r="N127" s="71">
        <v>20.81072813873525</v>
      </c>
      <c r="O127" s="71">
        <v>20.207712756321712</v>
      </c>
      <c r="P127" s="71">
        <v>22.131293763089069</v>
      </c>
      <c r="Q127" s="71">
        <v>1.12733677536434</v>
      </c>
      <c r="R127" s="71">
        <v>0</v>
      </c>
      <c r="S127" s="71">
        <v>1.5808404244460121</v>
      </c>
      <c r="T127" s="72"/>
      <c r="U127" s="71">
        <v>741621</v>
      </c>
      <c r="V127" s="71">
        <v>533</v>
      </c>
      <c r="W127" s="71">
        <v>132</v>
      </c>
      <c r="X127" s="71">
        <v>5812</v>
      </c>
      <c r="Y127" s="71">
        <v>6823</v>
      </c>
      <c r="Z127" s="71">
        <v>12082</v>
      </c>
      <c r="AA127" s="71">
        <v>4584</v>
      </c>
      <c r="AB127" s="71">
        <v>16505</v>
      </c>
      <c r="AC127" s="71">
        <v>0</v>
      </c>
      <c r="AD127" s="71">
        <v>1.5808404244460119</v>
      </c>
      <c r="AE127" s="72"/>
      <c r="AF127" s="71">
        <v>5127982.1176664438</v>
      </c>
      <c r="AG127" s="71">
        <v>865194.14356610749</v>
      </c>
      <c r="AH127" s="71">
        <v>681754.85559604189</v>
      </c>
      <c r="AI127" s="71">
        <v>35946640.634395257</v>
      </c>
      <c r="AJ127" s="71">
        <v>29965809.407000199</v>
      </c>
      <c r="AK127" s="71">
        <v>0</v>
      </c>
      <c r="AL127" s="71">
        <v>0</v>
      </c>
      <c r="AM127" s="71">
        <v>2267240.3903054572</v>
      </c>
      <c r="AN127" s="71">
        <v>0</v>
      </c>
      <c r="AO127" s="71">
        <v>0</v>
      </c>
      <c r="AP127" s="71">
        <v>74854621.548529506</v>
      </c>
      <c r="AQ127" s="72"/>
      <c r="AR127" s="71">
        <v>224</v>
      </c>
      <c r="AS127" s="71">
        <v>174</v>
      </c>
      <c r="AT127" s="71">
        <v>0</v>
      </c>
      <c r="AU127" s="71">
        <v>4</v>
      </c>
      <c r="AV127" s="71">
        <v>0</v>
      </c>
      <c r="AW127" s="71">
        <v>0</v>
      </c>
      <c r="AX127" s="71"/>
      <c r="AY127" s="72"/>
      <c r="AZ127" s="71">
        <v>1157.9000000000001</v>
      </c>
      <c r="BA127" s="71">
        <v>22232.399999999991</v>
      </c>
      <c r="BB127" s="71">
        <v>0</v>
      </c>
      <c r="BC127" s="71">
        <v>4086</v>
      </c>
      <c r="BD127" s="71">
        <v>0</v>
      </c>
      <c r="BE127" s="71">
        <v>0</v>
      </c>
      <c r="BF127" s="71"/>
      <c r="BG127" s="72"/>
      <c r="BH127" s="71">
        <v>0</v>
      </c>
      <c r="BI127" s="71">
        <v>0</v>
      </c>
      <c r="BJ127" s="71">
        <v>9.7720000000000002</v>
      </c>
      <c r="BK127" s="71">
        <v>0</v>
      </c>
      <c r="BL127" s="71">
        <v>0</v>
      </c>
      <c r="BM127" s="71">
        <v>0</v>
      </c>
      <c r="BN127" s="72"/>
      <c r="BO127" s="71">
        <v>0</v>
      </c>
      <c r="BP127" s="71">
        <v>0</v>
      </c>
      <c r="BQ127" s="71">
        <v>1</v>
      </c>
      <c r="BR127" s="71">
        <v>0</v>
      </c>
      <c r="BS127" s="71">
        <v>0</v>
      </c>
      <c r="BT127" s="71">
        <v>0</v>
      </c>
      <c r="BU127"/>
      <c r="BV127" s="70">
        <v>9.7720000000000002</v>
      </c>
      <c r="BW127" s="70">
        <v>0</v>
      </c>
      <c r="BX127" s="70">
        <v>0</v>
      </c>
      <c r="BY127" s="70">
        <v>0</v>
      </c>
      <c r="BZ127" s="70">
        <v>0</v>
      </c>
      <c r="CA127" s="70">
        <v>0</v>
      </c>
      <c r="CB127" s="70">
        <v>0</v>
      </c>
      <c r="CC127" s="70">
        <v>0</v>
      </c>
      <c r="CD127" s="70">
        <v>0</v>
      </c>
    </row>
    <row r="128" spans="1:82">
      <c r="A128" s="70" t="s">
        <v>1833</v>
      </c>
      <c r="B128" s="70">
        <v>372</v>
      </c>
      <c r="C128" s="70">
        <v>15</v>
      </c>
      <c r="D128" s="70">
        <v>22</v>
      </c>
      <c r="E128" s="70">
        <v>2018</v>
      </c>
      <c r="F128" s="70" t="s">
        <v>183</v>
      </c>
      <c r="G128" s="70" t="s">
        <v>1818</v>
      </c>
      <c r="H128" s="70" t="s">
        <v>1819</v>
      </c>
      <c r="I128" s="148"/>
      <c r="J128" s="71">
        <v>3.2058242293106609</v>
      </c>
      <c r="K128" s="71">
        <v>1.0756482871165298</v>
      </c>
      <c r="L128" s="71">
        <v>2.8700192728224163</v>
      </c>
      <c r="M128" s="71">
        <v>21.978499453843426</v>
      </c>
      <c r="N128" s="71">
        <v>21.464338618171325</v>
      </c>
      <c r="O128" s="71">
        <v>19.621272376814833</v>
      </c>
      <c r="P128" s="71">
        <v>21.805836138251209</v>
      </c>
      <c r="Q128" s="71">
        <v>1.0243610290907701</v>
      </c>
      <c r="R128" s="71">
        <v>0</v>
      </c>
      <c r="S128" s="71">
        <v>2.0628965167979221</v>
      </c>
      <c r="T128" s="72"/>
      <c r="U128" s="71">
        <v>656503</v>
      </c>
      <c r="V128" s="71">
        <v>533</v>
      </c>
      <c r="W128" s="71">
        <v>132</v>
      </c>
      <c r="X128" s="71">
        <v>5812</v>
      </c>
      <c r="Y128" s="71">
        <v>6774</v>
      </c>
      <c r="Z128" s="71">
        <v>11956</v>
      </c>
      <c r="AA128" s="71">
        <v>4562</v>
      </c>
      <c r="AB128" s="71">
        <v>16162</v>
      </c>
      <c r="AC128" s="71">
        <v>0</v>
      </c>
      <c r="AD128" s="71">
        <v>2.0628965167979221</v>
      </c>
      <c r="AE128" s="72"/>
      <c r="AF128" s="71">
        <v>4626169.0094223311</v>
      </c>
      <c r="AG128" s="71">
        <v>765061.47138782346</v>
      </c>
      <c r="AH128" s="71">
        <v>645067.53774662409</v>
      </c>
      <c r="AI128" s="71">
        <v>34454551.105811387</v>
      </c>
      <c r="AJ128" s="71">
        <v>29092212.06368465</v>
      </c>
      <c r="AK128" s="71">
        <v>0</v>
      </c>
      <c r="AL128" s="71">
        <v>0</v>
      </c>
      <c r="AM128" s="71">
        <v>2224717.2513216692</v>
      </c>
      <c r="AN128" s="71">
        <v>0</v>
      </c>
      <c r="AO128" s="71">
        <v>0</v>
      </c>
      <c r="AP128" s="71">
        <v>71807778.439374492</v>
      </c>
      <c r="AQ128" s="72"/>
      <c r="AR128" s="71">
        <v>236</v>
      </c>
      <c r="AS128" s="71">
        <v>190</v>
      </c>
      <c r="AT128" s="71">
        <v>0</v>
      </c>
      <c r="AU128" s="71">
        <v>4</v>
      </c>
      <c r="AV128" s="71">
        <v>0</v>
      </c>
      <c r="AW128" s="71">
        <v>0</v>
      </c>
      <c r="AX128" s="71"/>
      <c r="AY128" s="72"/>
      <c r="AZ128" s="71">
        <v>1219.0999999999999</v>
      </c>
      <c r="BA128" s="71">
        <v>22791</v>
      </c>
      <c r="BB128" s="71">
        <v>0</v>
      </c>
      <c r="BC128" s="71">
        <v>4086</v>
      </c>
      <c r="BD128" s="71">
        <v>0</v>
      </c>
      <c r="BE128" s="71">
        <v>0</v>
      </c>
      <c r="BF128" s="71"/>
      <c r="BG128" s="72"/>
      <c r="BH128" s="71">
        <v>0</v>
      </c>
      <c r="BI128" s="71">
        <v>0</v>
      </c>
      <c r="BJ128" s="71">
        <v>9.2260000000000009</v>
      </c>
      <c r="BK128" s="71">
        <v>0</v>
      </c>
      <c r="BL128" s="71">
        <v>0</v>
      </c>
      <c r="BM128" s="71">
        <v>0</v>
      </c>
      <c r="BN128" s="72"/>
      <c r="BO128" s="71">
        <v>0</v>
      </c>
      <c r="BP128" s="71">
        <v>0</v>
      </c>
      <c r="BQ128" s="71">
        <v>1</v>
      </c>
      <c r="BR128" s="71">
        <v>0</v>
      </c>
      <c r="BS128" s="71">
        <v>0</v>
      </c>
      <c r="BT128" s="71">
        <v>0</v>
      </c>
      <c r="BU128"/>
      <c r="BV128" s="70">
        <v>9.2260000000000009</v>
      </c>
      <c r="BW128" s="70">
        <v>0</v>
      </c>
      <c r="BX128" s="70">
        <v>0</v>
      </c>
      <c r="BY128" s="70">
        <v>0</v>
      </c>
      <c r="BZ128" s="70">
        <v>0</v>
      </c>
      <c r="CA128" s="70">
        <v>0</v>
      </c>
      <c r="CB128" s="70">
        <v>0</v>
      </c>
      <c r="CC128" s="70">
        <v>0</v>
      </c>
      <c r="CD128" s="70">
        <v>0</v>
      </c>
    </row>
    <row r="129" spans="1:82">
      <c r="A129" s="70" t="s">
        <v>1834</v>
      </c>
      <c r="B129" s="70">
        <v>373</v>
      </c>
      <c r="C129" s="70">
        <v>16</v>
      </c>
      <c r="D129" s="70">
        <v>22</v>
      </c>
      <c r="E129" s="70">
        <v>2019</v>
      </c>
      <c r="F129" s="70" t="s">
        <v>158</v>
      </c>
      <c r="G129" s="70" t="s">
        <v>1818</v>
      </c>
      <c r="H129" s="70" t="s">
        <v>1819</v>
      </c>
      <c r="I129" s="148"/>
      <c r="J129" s="71">
        <v>3.0227593282069143</v>
      </c>
      <c r="K129" s="71">
        <v>0.98542419575380436</v>
      </c>
      <c r="L129" s="71">
        <v>2.8929770012609053</v>
      </c>
      <c r="M129" s="71">
        <v>20.776011168284242</v>
      </c>
      <c r="N129" s="71">
        <v>18.739848273429978</v>
      </c>
      <c r="O129" s="71">
        <v>18.981993502651893</v>
      </c>
      <c r="P129" s="71">
        <v>21.334582138529875</v>
      </c>
      <c r="Q129" s="71">
        <v>0.97391068484300403</v>
      </c>
      <c r="R129" s="71">
        <v>0</v>
      </c>
      <c r="S129" s="71">
        <v>1.3224090250690477</v>
      </c>
      <c r="T129" s="72"/>
      <c r="U129" s="71">
        <v>646309</v>
      </c>
      <c r="V129" s="71">
        <v>533</v>
      </c>
      <c r="W129" s="71">
        <v>132</v>
      </c>
      <c r="X129" s="71">
        <v>5812</v>
      </c>
      <c r="Y129" s="71">
        <v>6756</v>
      </c>
      <c r="Z129" s="71">
        <v>11884</v>
      </c>
      <c r="AA129" s="71">
        <v>4430</v>
      </c>
      <c r="AB129" s="71">
        <v>15782</v>
      </c>
      <c r="AC129" s="71">
        <v>0</v>
      </c>
      <c r="AD129" s="71">
        <v>1.3224090250690479</v>
      </c>
      <c r="AE129" s="72"/>
      <c r="AF129" s="71">
        <v>4458162.4149436206</v>
      </c>
      <c r="AG129" s="71">
        <v>739741.96510737238</v>
      </c>
      <c r="AH129" s="71">
        <v>681315.69624057238</v>
      </c>
      <c r="AI129" s="71">
        <v>33818948.138975687</v>
      </c>
      <c r="AJ129" s="71">
        <v>26239358.483142052</v>
      </c>
      <c r="AK129" s="71">
        <v>0</v>
      </c>
      <c r="AL129" s="71">
        <v>0</v>
      </c>
      <c r="AM129" s="71">
        <v>2149389.5931676086</v>
      </c>
      <c r="AN129" s="71">
        <v>0</v>
      </c>
      <c r="AO129" s="71">
        <v>0</v>
      </c>
      <c r="AP129" s="71">
        <v>68086916.291576907</v>
      </c>
      <c r="AQ129" s="72"/>
      <c r="AR129" s="71">
        <v>257</v>
      </c>
      <c r="AS129" s="71">
        <v>223</v>
      </c>
      <c r="AT129" s="71">
        <v>0</v>
      </c>
      <c r="AU129" s="71">
        <v>4</v>
      </c>
      <c r="AV129" s="71">
        <v>0</v>
      </c>
      <c r="AW129" s="71">
        <v>0</v>
      </c>
      <c r="AX129" s="71"/>
      <c r="AY129" s="72"/>
      <c r="AZ129" s="71">
        <v>1337.4</v>
      </c>
      <c r="BA129" s="71">
        <v>29122.6</v>
      </c>
      <c r="BB129" s="71">
        <v>0</v>
      </c>
      <c r="BC129" s="71">
        <v>4086</v>
      </c>
      <c r="BD129" s="71">
        <v>0</v>
      </c>
      <c r="BE129" s="71">
        <v>0</v>
      </c>
      <c r="BF129" s="71"/>
      <c r="BG129" s="72"/>
      <c r="BH129" s="71">
        <v>0</v>
      </c>
      <c r="BI129" s="71">
        <v>0</v>
      </c>
      <c r="BJ129" s="71">
        <v>7.9450000000000003</v>
      </c>
      <c r="BK129" s="71">
        <v>0</v>
      </c>
      <c r="BL129" s="71">
        <v>0</v>
      </c>
      <c r="BM129" s="71">
        <v>0</v>
      </c>
      <c r="BN129" s="72"/>
      <c r="BO129" s="71">
        <v>0</v>
      </c>
      <c r="BP129" s="71">
        <v>0</v>
      </c>
      <c r="BQ129" s="71">
        <v>1</v>
      </c>
      <c r="BR129" s="71">
        <v>0</v>
      </c>
      <c r="BS129" s="71">
        <v>0</v>
      </c>
      <c r="BT129" s="71">
        <v>0</v>
      </c>
      <c r="BU129"/>
      <c r="BV129" s="70">
        <v>7.9450000000000003</v>
      </c>
      <c r="BW129" s="70">
        <v>0</v>
      </c>
      <c r="BX129" s="70">
        <v>0</v>
      </c>
      <c r="BY129" s="70">
        <v>0</v>
      </c>
      <c r="BZ129" s="70">
        <v>0</v>
      </c>
      <c r="CA129" s="70">
        <v>0</v>
      </c>
      <c r="CB129" s="70">
        <v>0</v>
      </c>
      <c r="CC129" s="70">
        <v>0</v>
      </c>
      <c r="CD129" s="70">
        <v>0</v>
      </c>
    </row>
    <row r="130" spans="1:82">
      <c r="A130" s="70" t="s">
        <v>1835</v>
      </c>
      <c r="B130" s="70">
        <v>374</v>
      </c>
      <c r="C130" s="70">
        <v>17</v>
      </c>
      <c r="D130" s="70">
        <v>22</v>
      </c>
      <c r="E130" s="70">
        <v>2020</v>
      </c>
      <c r="F130" s="70" t="s">
        <v>159</v>
      </c>
      <c r="G130" s="70" t="s">
        <v>1818</v>
      </c>
      <c r="H130" s="70" t="s">
        <v>1819</v>
      </c>
      <c r="I130" s="148"/>
      <c r="J130" s="71">
        <v>4.1047590798597886</v>
      </c>
      <c r="K130" s="71">
        <v>0.86772548107108505</v>
      </c>
      <c r="L130" s="71">
        <v>2.9298422764635172</v>
      </c>
      <c r="M130" s="71">
        <v>18.707290557190341</v>
      </c>
      <c r="N130" s="71">
        <v>17.732143208742837</v>
      </c>
      <c r="O130" s="71">
        <v>16.43218997651185</v>
      </c>
      <c r="P130" s="71">
        <v>20.026841257113997</v>
      </c>
      <c r="Q130" s="71">
        <v>0.91701613102340096</v>
      </c>
      <c r="R130" s="71">
        <v>0</v>
      </c>
      <c r="S130" s="71">
        <v>1.3947357557396221</v>
      </c>
      <c r="T130" s="72"/>
      <c r="U130" s="71">
        <v>789351</v>
      </c>
      <c r="V130" s="71">
        <v>405</v>
      </c>
      <c r="W130" s="71">
        <v>164</v>
      </c>
      <c r="X130" s="71">
        <v>5477</v>
      </c>
      <c r="Y130" s="71">
        <v>6782</v>
      </c>
      <c r="Z130" s="71">
        <v>11742</v>
      </c>
      <c r="AA130" s="71">
        <v>4420</v>
      </c>
      <c r="AB130" s="71">
        <v>15553</v>
      </c>
      <c r="AC130" s="71">
        <v>0</v>
      </c>
      <c r="AD130" s="71">
        <v>1.3947357557396221</v>
      </c>
      <c r="AE130" s="72"/>
      <c r="AF130" s="71">
        <v>6142972.6904061772</v>
      </c>
      <c r="AG130" s="71">
        <v>612831.12122005725</v>
      </c>
      <c r="AH130" s="71">
        <v>736598.23944561277</v>
      </c>
      <c r="AI130" s="71">
        <v>30990583.350897435</v>
      </c>
      <c r="AJ130" s="71">
        <v>27057790.897078399</v>
      </c>
      <c r="AK130" s="71"/>
      <c r="AL130" s="71"/>
      <c r="AM130" s="71">
        <v>2029839.2974340441</v>
      </c>
      <c r="AN130" s="71"/>
      <c r="AO130" s="71"/>
      <c r="AP130" s="71">
        <v>67570615.596481726</v>
      </c>
      <c r="AQ130" s="72"/>
      <c r="AR130" s="71">
        <v>279</v>
      </c>
      <c r="AS130" s="71">
        <v>255</v>
      </c>
      <c r="AT130" s="71">
        <v>0</v>
      </c>
      <c r="AU130" s="71">
        <v>4</v>
      </c>
      <c r="AV130" s="71">
        <v>0</v>
      </c>
      <c r="AW130" s="71">
        <v>0</v>
      </c>
      <c r="AX130" s="71"/>
      <c r="AY130" s="72"/>
      <c r="AZ130" s="71">
        <v>1461.200000000001</v>
      </c>
      <c r="BA130" s="71">
        <v>32465.60000000002</v>
      </c>
      <c r="BB130" s="71">
        <v>0</v>
      </c>
      <c r="BC130" s="71">
        <v>4086</v>
      </c>
      <c r="BD130" s="71">
        <v>0</v>
      </c>
      <c r="BE130" s="71">
        <v>0</v>
      </c>
      <c r="BF130" s="71"/>
      <c r="BG130" s="72"/>
      <c r="BH130" s="71">
        <v>0</v>
      </c>
      <c r="BI130" s="71">
        <v>0</v>
      </c>
      <c r="BJ130" s="71">
        <v>7.6239999999999997</v>
      </c>
      <c r="BK130" s="71">
        <v>0</v>
      </c>
      <c r="BL130" s="71">
        <v>0</v>
      </c>
      <c r="BM130" s="71">
        <v>0</v>
      </c>
      <c r="BN130" s="72"/>
      <c r="BO130" s="71">
        <v>0</v>
      </c>
      <c r="BP130" s="71">
        <v>0</v>
      </c>
      <c r="BQ130" s="71">
        <v>1</v>
      </c>
      <c r="BR130" s="71">
        <v>0</v>
      </c>
      <c r="BS130" s="71">
        <v>0</v>
      </c>
      <c r="BT130" s="71">
        <v>0</v>
      </c>
      <c r="BU130"/>
      <c r="BV130" s="70">
        <v>7.6239999999999997</v>
      </c>
      <c r="BW130" s="70">
        <v>0</v>
      </c>
      <c r="BX130" s="70">
        <v>0</v>
      </c>
      <c r="BY130" s="70">
        <v>0</v>
      </c>
      <c r="BZ130" s="70">
        <v>0</v>
      </c>
      <c r="CA130" s="70">
        <v>0</v>
      </c>
      <c r="CB130" s="70">
        <v>0</v>
      </c>
      <c r="CC130" s="70">
        <v>0</v>
      </c>
      <c r="CD130" s="70">
        <v>0</v>
      </c>
    </row>
    <row r="131" spans="1:82">
      <c r="A131" s="70" t="s">
        <v>1836</v>
      </c>
      <c r="B131" s="70">
        <v>374</v>
      </c>
      <c r="C131" s="70">
        <v>18</v>
      </c>
      <c r="D131" s="70">
        <v>22</v>
      </c>
      <c r="E131" s="70">
        <v>2021</v>
      </c>
      <c r="F131" s="70" t="s">
        <v>160</v>
      </c>
      <c r="G131" s="70" t="s">
        <v>1818</v>
      </c>
      <c r="H131" s="70" t="s">
        <v>1819</v>
      </c>
      <c r="I131" s="148"/>
      <c r="J131" s="71">
        <v>4.1109107874855919</v>
      </c>
      <c r="K131" s="71">
        <v>0.95242854636302943</v>
      </c>
      <c r="L131" s="71">
        <v>2.8695248992526903</v>
      </c>
      <c r="M131" s="71">
        <v>20.825029480777964</v>
      </c>
      <c r="N131" s="71">
        <v>19.141767553484616</v>
      </c>
      <c r="O131" s="71">
        <v>15.802670403088401</v>
      </c>
      <c r="P131" s="71">
        <v>20.352151369130404</v>
      </c>
      <c r="Q131" s="71">
        <v>0.88876854880377099</v>
      </c>
      <c r="R131" s="71">
        <v>0</v>
      </c>
      <c r="S131" s="71">
        <v>1.741394826649808</v>
      </c>
      <c r="T131" s="72"/>
      <c r="U131" s="71">
        <v>839608</v>
      </c>
      <c r="V131" s="71">
        <v>405</v>
      </c>
      <c r="W131" s="71">
        <v>164</v>
      </c>
      <c r="X131" s="71">
        <v>5477</v>
      </c>
      <c r="Y131" s="71">
        <v>6699</v>
      </c>
      <c r="Z131" s="71">
        <v>11627</v>
      </c>
      <c r="AA131" s="71">
        <v>4380</v>
      </c>
      <c r="AB131" s="71">
        <v>15222</v>
      </c>
      <c r="AC131" s="71">
        <v>0</v>
      </c>
      <c r="AD131" s="71">
        <v>1.741394826649808</v>
      </c>
      <c r="AE131" s="72"/>
      <c r="AF131" s="71">
        <v>6048657.6431974377</v>
      </c>
      <c r="AG131" s="71">
        <v>662283.43090116838</v>
      </c>
      <c r="AH131" s="71">
        <v>688537.15195798164</v>
      </c>
      <c r="AI131" s="71">
        <v>34116125.009642176</v>
      </c>
      <c r="AJ131" s="71">
        <v>28277307.736447591</v>
      </c>
      <c r="AK131" s="71">
        <v>0</v>
      </c>
      <c r="AL131" s="71">
        <v>0</v>
      </c>
      <c r="AM131" s="71">
        <v>1998098.9002103761</v>
      </c>
      <c r="AN131" s="71">
        <v>0</v>
      </c>
      <c r="AO131" s="71">
        <v>0</v>
      </c>
      <c r="AP131" s="71">
        <v>71791009.872356743</v>
      </c>
      <c r="AQ131" s="72"/>
      <c r="AR131" s="71">
        <v>290</v>
      </c>
      <c r="AS131" s="71">
        <v>280</v>
      </c>
      <c r="AT131" s="71">
        <v>0</v>
      </c>
      <c r="AU131" s="71">
        <v>4</v>
      </c>
      <c r="AV131" s="71">
        <v>0</v>
      </c>
      <c r="AW131" s="71">
        <v>0</v>
      </c>
      <c r="AX131" s="71"/>
      <c r="AY131" s="72"/>
      <c r="AZ131" s="71">
        <v>1515.8000000000011</v>
      </c>
      <c r="BA131" s="71">
        <v>33615.10000000002</v>
      </c>
      <c r="BB131" s="71">
        <v>0</v>
      </c>
      <c r="BC131" s="71">
        <v>4086</v>
      </c>
      <c r="BD131" s="71">
        <v>0</v>
      </c>
      <c r="BE131" s="71">
        <v>0</v>
      </c>
      <c r="BF131" s="71"/>
      <c r="BG131" s="72"/>
      <c r="BH131" s="71">
        <v>0</v>
      </c>
      <c r="BI131" s="71">
        <v>0</v>
      </c>
      <c r="BJ131" s="71">
        <v>7.15</v>
      </c>
      <c r="BK131" s="71">
        <v>0</v>
      </c>
      <c r="BL131" s="71">
        <v>0</v>
      </c>
      <c r="BM131" s="71">
        <v>0</v>
      </c>
      <c r="BN131" s="72"/>
      <c r="BO131" s="71">
        <v>0</v>
      </c>
      <c r="BP131" s="71">
        <v>0</v>
      </c>
      <c r="BQ131" s="71">
        <v>1</v>
      </c>
      <c r="BR131" s="71">
        <v>0</v>
      </c>
      <c r="BS131" s="71">
        <v>0</v>
      </c>
      <c r="BT131" s="71">
        <v>0</v>
      </c>
      <c r="BU131"/>
      <c r="BV131" s="70">
        <v>7.15</v>
      </c>
      <c r="BW131" s="70">
        <v>0</v>
      </c>
      <c r="BX131" s="70">
        <v>0</v>
      </c>
      <c r="BY131" s="70">
        <v>0</v>
      </c>
      <c r="BZ131" s="70">
        <v>0</v>
      </c>
      <c r="CA131" s="70">
        <v>0</v>
      </c>
      <c r="CB131" s="70">
        <v>0</v>
      </c>
      <c r="CC131" s="70">
        <v>0</v>
      </c>
      <c r="CD131" s="70">
        <v>0</v>
      </c>
    </row>
    <row r="132" spans="1:82">
      <c r="A132" s="70" t="s">
        <v>1837</v>
      </c>
      <c r="B132" s="70">
        <v>374</v>
      </c>
      <c r="C132" s="70">
        <v>19</v>
      </c>
      <c r="D132" s="70">
        <v>22</v>
      </c>
      <c r="E132" s="70">
        <v>2022</v>
      </c>
      <c r="F132" s="70" t="s">
        <v>161</v>
      </c>
      <c r="G132" s="70" t="s">
        <v>1818</v>
      </c>
      <c r="H132" s="70" t="s">
        <v>1819</v>
      </c>
      <c r="I132" s="148"/>
      <c r="J132" s="71">
        <v>3.4370869829449844</v>
      </c>
      <c r="K132" s="71">
        <v>0.84215430260170421</v>
      </c>
      <c r="L132" s="71">
        <v>2.7734750182245178</v>
      </c>
      <c r="M132" s="71">
        <v>20.02220379222495</v>
      </c>
      <c r="N132" s="71">
        <v>20.558758326433924</v>
      </c>
      <c r="O132" s="71">
        <v>16.43223052876543</v>
      </c>
      <c r="P132" s="71">
        <v>20.128936362411856</v>
      </c>
      <c r="Q132" s="71">
        <v>0.87939770737082468</v>
      </c>
      <c r="R132" s="71">
        <v>0</v>
      </c>
      <c r="S132" s="71">
        <v>1.664294706917179</v>
      </c>
      <c r="T132" s="72"/>
      <c r="U132" s="71">
        <v>824172</v>
      </c>
      <c r="V132" s="71">
        <v>405</v>
      </c>
      <c r="W132" s="71">
        <v>164</v>
      </c>
      <c r="X132" s="71">
        <v>5477</v>
      </c>
      <c r="Y132" s="71">
        <v>6688</v>
      </c>
      <c r="Z132" s="71">
        <v>11487</v>
      </c>
      <c r="AA132" s="71">
        <v>4398</v>
      </c>
      <c r="AB132" s="71">
        <v>14938</v>
      </c>
      <c r="AC132" s="71">
        <v>0</v>
      </c>
      <c r="AD132" s="71">
        <v>1.664294706917179</v>
      </c>
      <c r="AE132" s="72"/>
      <c r="AF132" s="71">
        <v>4978872.0152868256</v>
      </c>
      <c r="AG132" s="71">
        <v>630452.11208643008</v>
      </c>
      <c r="AH132" s="71">
        <v>778982.92680075404</v>
      </c>
      <c r="AI132" s="71">
        <v>32022510.012460444</v>
      </c>
      <c r="AJ132" s="71">
        <v>32529320.741193671</v>
      </c>
      <c r="AK132" s="71">
        <v>0</v>
      </c>
      <c r="AL132" s="71">
        <v>0</v>
      </c>
      <c r="AM132" s="71">
        <v>1928903.5238534922</v>
      </c>
      <c r="AN132" s="71">
        <v>0</v>
      </c>
      <c r="AO132" s="71">
        <v>0</v>
      </c>
      <c r="AP132" s="71">
        <v>72869041.331681624</v>
      </c>
      <c r="AQ132" s="72"/>
      <c r="AR132" s="71">
        <v>319</v>
      </c>
      <c r="AS132" s="71">
        <v>288</v>
      </c>
      <c r="AT132" s="71">
        <v>0</v>
      </c>
      <c r="AU132" s="71">
        <v>4</v>
      </c>
      <c r="AV132" s="71">
        <v>0</v>
      </c>
      <c r="AW132" s="71">
        <v>0</v>
      </c>
      <c r="AX132" s="71"/>
      <c r="AY132" s="72"/>
      <c r="AZ132" s="71">
        <v>1685.4000000000019</v>
      </c>
      <c r="BA132" s="71">
        <v>34011.10000000002</v>
      </c>
      <c r="BB132" s="71">
        <v>0</v>
      </c>
      <c r="BC132" s="71">
        <v>4086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1838</v>
      </c>
      <c r="B133" s="70">
        <v>374</v>
      </c>
      <c r="C133" s="70">
        <v>20</v>
      </c>
      <c r="D133" s="70">
        <v>22</v>
      </c>
      <c r="E133" s="70">
        <v>2023</v>
      </c>
      <c r="F133" s="70" t="s">
        <v>1539</v>
      </c>
      <c r="G133" s="70" t="s">
        <v>1818</v>
      </c>
      <c r="H133" s="70" t="s">
        <v>1819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341</v>
      </c>
      <c r="AS133" s="71">
        <v>296</v>
      </c>
      <c r="AT133" s="71">
        <v>0</v>
      </c>
      <c r="AU133" s="71">
        <v>4</v>
      </c>
      <c r="AV133" s="71">
        <v>0</v>
      </c>
      <c r="AW133" s="71">
        <v>0</v>
      </c>
      <c r="AX133" s="71"/>
      <c r="AY133" s="72"/>
      <c r="AZ133" s="71">
        <v>1806.1000000000022</v>
      </c>
      <c r="BA133" s="71">
        <v>34392.30000000001</v>
      </c>
      <c r="BB133" s="71">
        <v>0</v>
      </c>
      <c r="BC133" s="71">
        <v>4086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1839</v>
      </c>
      <c r="B134" s="70">
        <v>374</v>
      </c>
      <c r="C134" s="70">
        <v>21</v>
      </c>
      <c r="D134" s="70">
        <v>22</v>
      </c>
      <c r="E134" s="70">
        <v>2024</v>
      </c>
      <c r="F134" s="70" t="s">
        <v>1554</v>
      </c>
      <c r="G134" s="70" t="s">
        <v>1818</v>
      </c>
      <c r="H134" s="70" t="s">
        <v>1819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1840</v>
      </c>
      <c r="B135" s="70">
        <v>460</v>
      </c>
      <c r="C135" s="70">
        <v>1</v>
      </c>
      <c r="D135" s="70">
        <v>28</v>
      </c>
      <c r="E135" s="70">
        <v>1990</v>
      </c>
      <c r="F135" s="70" t="s">
        <v>787</v>
      </c>
      <c r="G135" s="70" t="s">
        <v>1841</v>
      </c>
      <c r="H135" s="70" t="s">
        <v>1842</v>
      </c>
      <c r="I135" s="148"/>
      <c r="J135" s="71">
        <v>58.261800566335467</v>
      </c>
      <c r="K135" s="71">
        <v>1.427005728142611</v>
      </c>
      <c r="L135" s="71">
        <v>3.72611055776412</v>
      </c>
      <c r="M135" s="71">
        <v>9.5943010884934168</v>
      </c>
      <c r="N135" s="71">
        <v>9.3656764023372094</v>
      </c>
      <c r="O135" s="71">
        <v>10.067790590457239</v>
      </c>
      <c r="P135" s="71">
        <v>13.479614765343889</v>
      </c>
      <c r="Q135" s="71">
        <v>0.74498318771860295</v>
      </c>
      <c r="R135" s="71">
        <v>5.9654201088805738</v>
      </c>
      <c r="S135" s="71">
        <v>0.5979311834804798</v>
      </c>
      <c r="T135" s="72"/>
      <c r="U135" s="71">
        <v>2686297</v>
      </c>
      <c r="V135" s="71">
        <v>490</v>
      </c>
      <c r="W135" s="71">
        <v>39</v>
      </c>
      <c r="X135" s="71">
        <v>4080</v>
      </c>
      <c r="Y135" s="71">
        <v>3552</v>
      </c>
      <c r="Z135" s="71">
        <v>4141</v>
      </c>
      <c r="AA135" s="71">
        <v>3273</v>
      </c>
      <c r="AB135" s="71">
        <v>12096</v>
      </c>
      <c r="AC135" s="71">
        <v>1033221.5</v>
      </c>
      <c r="AD135" s="71">
        <v>0.5979311834804798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1843</v>
      </c>
      <c r="B136" s="70">
        <v>461</v>
      </c>
      <c r="C136" s="70">
        <v>2</v>
      </c>
      <c r="D136" s="70">
        <v>28</v>
      </c>
      <c r="E136" s="70">
        <v>2005</v>
      </c>
      <c r="F136" s="70" t="s">
        <v>789</v>
      </c>
      <c r="G136" s="70" t="s">
        <v>1841</v>
      </c>
      <c r="H136" s="70" t="s">
        <v>1842</v>
      </c>
      <c r="I136" s="148"/>
      <c r="J136" s="71">
        <v>285.32321142431613</v>
      </c>
      <c r="K136" s="71">
        <v>1.006063420049975</v>
      </c>
      <c r="L136" s="71">
        <v>1.089879969964042</v>
      </c>
      <c r="M136" s="71">
        <v>18.976203757321031</v>
      </c>
      <c r="N136" s="71">
        <v>21.11843524971966</v>
      </c>
      <c r="O136" s="71">
        <v>18.44879464865539</v>
      </c>
      <c r="P136" s="71">
        <v>14.909987301321459</v>
      </c>
      <c r="Q136" s="71">
        <v>0.87252103388846303</v>
      </c>
      <c r="R136" s="71">
        <v>2.8717555116811408</v>
      </c>
      <c r="S136" s="71">
        <v>2.0014898680000002</v>
      </c>
      <c r="T136" s="72"/>
      <c r="U136" s="71">
        <v>18908905</v>
      </c>
      <c r="V136" s="71">
        <v>436</v>
      </c>
      <c r="W136" s="71">
        <v>13</v>
      </c>
      <c r="X136" s="71">
        <v>4037</v>
      </c>
      <c r="Y136" s="71">
        <v>5740</v>
      </c>
      <c r="Z136" s="71">
        <v>8781</v>
      </c>
      <c r="AA136" s="71">
        <v>2965</v>
      </c>
      <c r="AB136" s="71">
        <v>14810</v>
      </c>
      <c r="AC136" s="71">
        <v>507810.5</v>
      </c>
      <c r="AD136" s="71">
        <v>2.0014898680000002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1844</v>
      </c>
      <c r="B137" s="70">
        <v>462</v>
      </c>
      <c r="C137" s="70">
        <v>3</v>
      </c>
      <c r="D137" s="70">
        <v>28</v>
      </c>
      <c r="E137" s="70">
        <v>2006</v>
      </c>
      <c r="F137" s="70" t="s">
        <v>790</v>
      </c>
      <c r="G137" s="70" t="s">
        <v>1841</v>
      </c>
      <c r="H137" s="70" t="s">
        <v>1842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1845</v>
      </c>
      <c r="B138" s="70">
        <v>463</v>
      </c>
      <c r="C138" s="70">
        <v>4</v>
      </c>
      <c r="D138" s="70">
        <v>28</v>
      </c>
      <c r="E138" s="70">
        <v>2007</v>
      </c>
      <c r="F138" s="70" t="s">
        <v>791</v>
      </c>
      <c r="G138" s="70" t="s">
        <v>1841</v>
      </c>
      <c r="H138" s="70" t="s">
        <v>1842</v>
      </c>
      <c r="I138" s="148"/>
      <c r="J138" s="71">
        <v>272.28957329621272</v>
      </c>
      <c r="K138" s="71">
        <v>0.95430455340233089</v>
      </c>
      <c r="L138" s="71">
        <v>0.77067319410517909</v>
      </c>
      <c r="M138" s="71">
        <v>20.24387412325245</v>
      </c>
      <c r="N138" s="71">
        <v>20.495661475101951</v>
      </c>
      <c r="O138" s="71">
        <v>18.480519708028361</v>
      </c>
      <c r="P138" s="71">
        <v>14.262458439213081</v>
      </c>
      <c r="Q138" s="71">
        <v>0.929881999641055</v>
      </c>
      <c r="R138" s="71">
        <v>2.2093645569364608</v>
      </c>
      <c r="S138" s="71">
        <v>1.825846616</v>
      </c>
      <c r="T138" s="72"/>
      <c r="U138" s="71">
        <v>19534314</v>
      </c>
      <c r="V138" s="71">
        <v>419</v>
      </c>
      <c r="W138" s="71">
        <v>10</v>
      </c>
      <c r="X138" s="71">
        <v>5181</v>
      </c>
      <c r="Y138" s="71">
        <v>5917</v>
      </c>
      <c r="Z138" s="71">
        <v>9144</v>
      </c>
      <c r="AA138" s="71">
        <v>2793</v>
      </c>
      <c r="AB138" s="71">
        <v>14949</v>
      </c>
      <c r="AC138" s="71">
        <v>401890</v>
      </c>
      <c r="AD138" s="71">
        <v>1.825846616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1846</v>
      </c>
      <c r="B139" s="70">
        <v>464</v>
      </c>
      <c r="C139" s="70">
        <v>5</v>
      </c>
      <c r="D139" s="70">
        <v>28</v>
      </c>
      <c r="E139" s="70">
        <v>2008</v>
      </c>
      <c r="F139" s="70" t="s">
        <v>792</v>
      </c>
      <c r="G139" s="70" t="s">
        <v>1841</v>
      </c>
      <c r="H139" s="70" t="s">
        <v>1842</v>
      </c>
      <c r="I139" s="148"/>
      <c r="J139" s="71">
        <v>280.72590001975891</v>
      </c>
      <c r="K139" s="71">
        <v>0.70640724675047928</v>
      </c>
      <c r="L139" s="71">
        <v>0.66102770941047129</v>
      </c>
      <c r="M139" s="71">
        <v>22.1146092543732</v>
      </c>
      <c r="N139" s="71">
        <v>19.967870393115899</v>
      </c>
      <c r="O139" s="71">
        <v>18.07842007964598</v>
      </c>
      <c r="P139" s="71">
        <v>14.02687493944439</v>
      </c>
      <c r="Q139" s="71">
        <v>0.92242335218923099</v>
      </c>
      <c r="R139" s="71">
        <v>1.83631691893686</v>
      </c>
      <c r="S139" s="71">
        <v>1.7498650512</v>
      </c>
      <c r="T139" s="72"/>
      <c r="U139" s="71">
        <v>22836189</v>
      </c>
      <c r="V139" s="71">
        <v>419</v>
      </c>
      <c r="W139" s="71">
        <v>10</v>
      </c>
      <c r="X139" s="71">
        <v>5181</v>
      </c>
      <c r="Y139" s="71">
        <v>5791</v>
      </c>
      <c r="Z139" s="71">
        <v>9259</v>
      </c>
      <c r="AA139" s="71">
        <v>2750</v>
      </c>
      <c r="AB139" s="71">
        <v>15073</v>
      </c>
      <c r="AC139" s="71">
        <v>346855</v>
      </c>
      <c r="AD139" s="71">
        <v>1.7498650512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1847</v>
      </c>
      <c r="B140" s="70">
        <v>465</v>
      </c>
      <c r="C140" s="70">
        <v>6</v>
      </c>
      <c r="D140" s="70">
        <v>28</v>
      </c>
      <c r="E140" s="70">
        <v>2009</v>
      </c>
      <c r="F140" s="70" t="s">
        <v>176</v>
      </c>
      <c r="G140" s="1064" t="s">
        <v>1841</v>
      </c>
      <c r="H140" s="70" t="s">
        <v>1842</v>
      </c>
      <c r="I140" s="148"/>
      <c r="J140" s="71">
        <v>279.59983375571869</v>
      </c>
      <c r="K140" s="71">
        <v>0.92661238907271171</v>
      </c>
      <c r="L140" s="71">
        <v>0.6797175577574287</v>
      </c>
      <c r="M140" s="71">
        <v>24.27380470688782</v>
      </c>
      <c r="N140" s="71">
        <v>21.042626692849311</v>
      </c>
      <c r="O140" s="71">
        <v>18.37893394916199</v>
      </c>
      <c r="P140" s="71">
        <v>13.23596912400158</v>
      </c>
      <c r="Q140" s="71">
        <v>0.88326327646076297</v>
      </c>
      <c r="R140" s="71">
        <v>1.4349310054708699</v>
      </c>
      <c r="S140" s="71">
        <v>1.4801707795000001</v>
      </c>
      <c r="T140" s="72"/>
      <c r="U140" s="71">
        <v>23850142</v>
      </c>
      <c r="V140" s="71">
        <v>468</v>
      </c>
      <c r="W140" s="71">
        <v>18</v>
      </c>
      <c r="X140" s="71">
        <v>5794</v>
      </c>
      <c r="Y140" s="71">
        <v>6130</v>
      </c>
      <c r="Z140" s="71">
        <v>9291</v>
      </c>
      <c r="AA140" s="71">
        <v>2664</v>
      </c>
      <c r="AB140" s="71">
        <v>15151</v>
      </c>
      <c r="AC140" s="71">
        <v>264420</v>
      </c>
      <c r="AD140" s="71">
        <v>1.4801707795000001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106.69199999999999</v>
      </c>
      <c r="BK140" s="71">
        <v>0</v>
      </c>
      <c r="BL140" s="71">
        <v>4.01</v>
      </c>
      <c r="BM140" s="71">
        <v>0</v>
      </c>
      <c r="BN140" s="72"/>
      <c r="BO140" s="71">
        <v>0</v>
      </c>
      <c r="BP140" s="71">
        <v>0</v>
      </c>
      <c r="BQ140" s="71">
        <v>5</v>
      </c>
      <c r="BR140" s="71">
        <v>0</v>
      </c>
      <c r="BS140" s="71">
        <v>1</v>
      </c>
      <c r="BT140" s="71">
        <v>0</v>
      </c>
      <c r="BU140"/>
      <c r="BV140" s="70">
        <v>110.702</v>
      </c>
      <c r="BW140" s="70">
        <v>0</v>
      </c>
      <c r="BX140" s="70">
        <v>0</v>
      </c>
      <c r="BY140" s="70">
        <v>0</v>
      </c>
      <c r="BZ140" s="70">
        <v>0</v>
      </c>
      <c r="CA140" s="70">
        <v>0</v>
      </c>
      <c r="CB140" s="70">
        <v>0</v>
      </c>
      <c r="CC140" s="70">
        <v>0</v>
      </c>
      <c r="CD140" s="70">
        <v>0</v>
      </c>
    </row>
    <row r="141" spans="1:82">
      <c r="A141" s="70" t="s">
        <v>1848</v>
      </c>
      <c r="B141" s="70">
        <v>466</v>
      </c>
      <c r="C141" s="70">
        <v>7</v>
      </c>
      <c r="D141" s="70">
        <v>28</v>
      </c>
      <c r="E141" s="70">
        <v>2010</v>
      </c>
      <c r="F141" s="70" t="s">
        <v>177</v>
      </c>
      <c r="G141" s="1064" t="s">
        <v>1841</v>
      </c>
      <c r="H141" s="70" t="s">
        <v>1842</v>
      </c>
      <c r="I141" s="148"/>
      <c r="J141" s="71">
        <v>223.2379297290953</v>
      </c>
      <c r="K141" s="71">
        <v>0.90632910513549414</v>
      </c>
      <c r="L141" s="71">
        <v>0.58154755496549393</v>
      </c>
      <c r="M141" s="71">
        <v>22.677083494003352</v>
      </c>
      <c r="N141" s="71">
        <v>17.808244612627082</v>
      </c>
      <c r="O141" s="71">
        <v>18.583367900950162</v>
      </c>
      <c r="P141" s="71">
        <v>13.35587084991665</v>
      </c>
      <c r="Q141" s="71">
        <v>0.93260051289572399</v>
      </c>
      <c r="R141" s="71">
        <v>1.263447356809057</v>
      </c>
      <c r="S141" s="71">
        <v>2.3635902306799998</v>
      </c>
      <c r="T141" s="72"/>
      <c r="U141" s="71">
        <v>22182198</v>
      </c>
      <c r="V141" s="71">
        <v>468</v>
      </c>
      <c r="W141" s="71">
        <v>18</v>
      </c>
      <c r="X141" s="71">
        <v>5794</v>
      </c>
      <c r="Y141" s="71">
        <v>6237</v>
      </c>
      <c r="Z141" s="71">
        <v>9438</v>
      </c>
      <c r="AA141" s="71">
        <v>2621</v>
      </c>
      <c r="AB141" s="71">
        <v>15329</v>
      </c>
      <c r="AC141" s="71">
        <v>220634</v>
      </c>
      <c r="AD141" s="71">
        <v>2.3635902306799998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109.786</v>
      </c>
      <c r="BK141" s="71">
        <v>0</v>
      </c>
      <c r="BL141" s="71">
        <v>4.4870000000000001</v>
      </c>
      <c r="BM141" s="71">
        <v>0</v>
      </c>
      <c r="BN141" s="72"/>
      <c r="BO141" s="71">
        <v>0</v>
      </c>
      <c r="BP141" s="71">
        <v>0</v>
      </c>
      <c r="BQ141" s="71">
        <v>5</v>
      </c>
      <c r="BR141" s="71">
        <v>0</v>
      </c>
      <c r="BS141" s="71">
        <v>1</v>
      </c>
      <c r="BT141" s="71">
        <v>0</v>
      </c>
      <c r="BU141"/>
      <c r="BV141" s="70">
        <v>114.273</v>
      </c>
      <c r="BW141" s="70">
        <v>0</v>
      </c>
      <c r="BX141" s="70">
        <v>0</v>
      </c>
      <c r="BY141" s="70">
        <v>0</v>
      </c>
      <c r="BZ141" s="70">
        <v>0</v>
      </c>
      <c r="CA141" s="70">
        <v>0</v>
      </c>
      <c r="CB141" s="70">
        <v>0</v>
      </c>
      <c r="CC141" s="70">
        <v>0</v>
      </c>
      <c r="CD141" s="70">
        <v>0</v>
      </c>
    </row>
    <row r="142" spans="1:82">
      <c r="A142" s="70" t="s">
        <v>1849</v>
      </c>
      <c r="B142" s="70">
        <v>467</v>
      </c>
      <c r="C142" s="70">
        <v>8</v>
      </c>
      <c r="D142" s="70">
        <v>28</v>
      </c>
      <c r="E142" s="70">
        <v>2011</v>
      </c>
      <c r="F142" s="70" t="s">
        <v>178</v>
      </c>
      <c r="G142" s="70" t="s">
        <v>1841</v>
      </c>
      <c r="H142" s="70" t="s">
        <v>1842</v>
      </c>
      <c r="I142" s="148"/>
      <c r="J142" s="71">
        <v>249.95347977391489</v>
      </c>
      <c r="K142" s="71">
        <v>1.291099947994135</v>
      </c>
      <c r="L142" s="71">
        <v>0.80639702438401772</v>
      </c>
      <c r="M142" s="71">
        <v>30.99965981933472</v>
      </c>
      <c r="N142" s="71">
        <v>27.069655627923911</v>
      </c>
      <c r="O142" s="71">
        <v>18.59099829360477</v>
      </c>
      <c r="P142" s="71">
        <v>13.11341300621195</v>
      </c>
      <c r="Q142" s="71">
        <v>1.07342803142855</v>
      </c>
      <c r="R142" s="71">
        <v>1.1488745267708</v>
      </c>
      <c r="S142" s="71">
        <v>1.793341004</v>
      </c>
      <c r="T142" s="72"/>
      <c r="U142" s="71">
        <v>19601606</v>
      </c>
      <c r="V142" s="71">
        <v>468</v>
      </c>
      <c r="W142" s="71">
        <v>18</v>
      </c>
      <c r="X142" s="71">
        <v>5794</v>
      </c>
      <c r="Y142" s="71">
        <v>6286</v>
      </c>
      <c r="Z142" s="71">
        <v>9647</v>
      </c>
      <c r="AA142" s="71">
        <v>2650</v>
      </c>
      <c r="AB142" s="71">
        <v>15296</v>
      </c>
      <c r="AC142" s="71">
        <v>200294.5</v>
      </c>
      <c r="AD142" s="71">
        <v>1.793341004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96.555000000000007</v>
      </c>
      <c r="BK142" s="71">
        <v>0</v>
      </c>
      <c r="BL142" s="71">
        <v>3.758</v>
      </c>
      <c r="BM142" s="71">
        <v>0</v>
      </c>
      <c r="BN142" s="72"/>
      <c r="BO142" s="71">
        <v>0</v>
      </c>
      <c r="BP142" s="71">
        <v>0</v>
      </c>
      <c r="BQ142" s="71">
        <v>5</v>
      </c>
      <c r="BR142" s="71">
        <v>0</v>
      </c>
      <c r="BS142" s="71">
        <v>1</v>
      </c>
      <c r="BT142" s="71">
        <v>0</v>
      </c>
      <c r="BU142"/>
      <c r="BV142" s="70">
        <v>100.313</v>
      </c>
      <c r="BW142" s="70">
        <v>0</v>
      </c>
      <c r="BX142" s="70">
        <v>0</v>
      </c>
      <c r="BY142" s="70">
        <v>0</v>
      </c>
      <c r="BZ142" s="70">
        <v>0</v>
      </c>
      <c r="CA142" s="70">
        <v>0</v>
      </c>
      <c r="CB142" s="70">
        <v>0</v>
      </c>
      <c r="CC142" s="70">
        <v>0</v>
      </c>
      <c r="CD142" s="70">
        <v>0</v>
      </c>
    </row>
    <row r="143" spans="1:82">
      <c r="A143" s="70" t="s">
        <v>1850</v>
      </c>
      <c r="B143" s="70">
        <v>468</v>
      </c>
      <c r="C143" s="70">
        <v>9</v>
      </c>
      <c r="D143" s="70">
        <v>28</v>
      </c>
      <c r="E143" s="70">
        <v>2012</v>
      </c>
      <c r="F143" s="70" t="s">
        <v>179</v>
      </c>
      <c r="G143" s="70" t="s">
        <v>1841</v>
      </c>
      <c r="H143" s="70" t="s">
        <v>1842</v>
      </c>
      <c r="I143" s="148"/>
      <c r="J143" s="71">
        <v>298.60300586076937</v>
      </c>
      <c r="K143" s="71">
        <v>1.322646719233828</v>
      </c>
      <c r="L143" s="71">
        <v>0.80596193171192521</v>
      </c>
      <c r="M143" s="71">
        <v>36.045847278912568</v>
      </c>
      <c r="N143" s="71">
        <v>33.245342721370733</v>
      </c>
      <c r="O143" s="71">
        <v>18.721937452165466</v>
      </c>
      <c r="P143" s="71">
        <v>13.551314502533661</v>
      </c>
      <c r="Q143" s="71">
        <v>1.17937222858235</v>
      </c>
      <c r="R143" s="71">
        <v>0.36924652562607319</v>
      </c>
      <c r="S143" s="71">
        <v>1.5849275193600001</v>
      </c>
      <c r="T143" s="72"/>
      <c r="U143" s="71">
        <v>21401409</v>
      </c>
      <c r="V143" s="71">
        <v>468</v>
      </c>
      <c r="W143" s="71">
        <v>18</v>
      </c>
      <c r="X143" s="71">
        <v>5794</v>
      </c>
      <c r="Y143" s="71">
        <v>6448</v>
      </c>
      <c r="Z143" s="71">
        <v>9792</v>
      </c>
      <c r="AA143" s="71">
        <v>2723</v>
      </c>
      <c r="AB143" s="71">
        <v>15468</v>
      </c>
      <c r="AC143" s="71">
        <v>62707</v>
      </c>
      <c r="AD143" s="71">
        <v>1.5849275193600001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122.22199999999999</v>
      </c>
      <c r="BK143" s="71">
        <v>0</v>
      </c>
      <c r="BL143" s="71">
        <v>4.9779999999999998</v>
      </c>
      <c r="BM143" s="71">
        <v>0</v>
      </c>
      <c r="BN143" s="72"/>
      <c r="BO143" s="71">
        <v>0</v>
      </c>
      <c r="BP143" s="71">
        <v>0</v>
      </c>
      <c r="BQ143" s="71">
        <v>5</v>
      </c>
      <c r="BR143" s="71">
        <v>0</v>
      </c>
      <c r="BS143" s="71">
        <v>1</v>
      </c>
      <c r="BT143" s="71">
        <v>0</v>
      </c>
      <c r="BU143"/>
      <c r="BV143" s="70">
        <v>127.2</v>
      </c>
      <c r="BW143" s="70">
        <v>0</v>
      </c>
      <c r="BX143" s="70">
        <v>0</v>
      </c>
      <c r="BY143" s="70">
        <v>0</v>
      </c>
      <c r="BZ143" s="70">
        <v>0</v>
      </c>
      <c r="CA143" s="70">
        <v>0</v>
      </c>
      <c r="CB143" s="70">
        <v>0</v>
      </c>
      <c r="CC143" s="70">
        <v>0</v>
      </c>
      <c r="CD143" s="70">
        <v>0</v>
      </c>
    </row>
    <row r="144" spans="1:82">
      <c r="A144" s="70" t="s">
        <v>1851</v>
      </c>
      <c r="B144" s="70">
        <v>469</v>
      </c>
      <c r="C144" s="70">
        <v>10</v>
      </c>
      <c r="D144" s="70">
        <v>28</v>
      </c>
      <c r="E144" s="70">
        <v>2013</v>
      </c>
      <c r="F144" s="70" t="s">
        <v>180</v>
      </c>
      <c r="G144" s="70" t="s">
        <v>1841</v>
      </c>
      <c r="H144" s="70" t="s">
        <v>1842</v>
      </c>
      <c r="I144" s="148"/>
      <c r="J144" s="71">
        <v>249.18314592843399</v>
      </c>
      <c r="K144" s="71">
        <v>1.1212414765868459</v>
      </c>
      <c r="L144" s="71">
        <v>0.72333682517578202</v>
      </c>
      <c r="M144" s="71">
        <v>33.751725670663618</v>
      </c>
      <c r="N144" s="71">
        <v>33.877471427786872</v>
      </c>
      <c r="O144" s="71">
        <v>18.265849881914871</v>
      </c>
      <c r="P144" s="71">
        <v>14.451587820234048</v>
      </c>
      <c r="Q144" s="71">
        <v>1.20410627685969</v>
      </c>
      <c r="R144" s="71">
        <v>0.75028136692487002</v>
      </c>
      <c r="S144" s="71">
        <v>1.82829580765</v>
      </c>
      <c r="T144" s="72"/>
      <c r="U144" s="71">
        <v>17795626</v>
      </c>
      <c r="V144" s="71">
        <v>468</v>
      </c>
      <c r="W144" s="71">
        <v>18</v>
      </c>
      <c r="X144" s="71">
        <v>5794</v>
      </c>
      <c r="Y144" s="71">
        <v>6527</v>
      </c>
      <c r="Z144" s="71">
        <v>9980</v>
      </c>
      <c r="AA144" s="71">
        <v>2893</v>
      </c>
      <c r="AB144" s="71">
        <v>15566</v>
      </c>
      <c r="AC144" s="71">
        <v>124375.5</v>
      </c>
      <c r="AD144" s="71">
        <v>1.82829580765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137.99</v>
      </c>
      <c r="BK144" s="71">
        <v>0</v>
      </c>
      <c r="BL144" s="71">
        <v>5.7569999999999997</v>
      </c>
      <c r="BM144" s="71">
        <v>0</v>
      </c>
      <c r="BN144" s="72"/>
      <c r="BO144" s="71">
        <v>0</v>
      </c>
      <c r="BP144" s="71">
        <v>0</v>
      </c>
      <c r="BQ144" s="71">
        <v>5</v>
      </c>
      <c r="BR144" s="71">
        <v>0</v>
      </c>
      <c r="BS144" s="71">
        <v>1</v>
      </c>
      <c r="BT144" s="71">
        <v>0</v>
      </c>
      <c r="BU144"/>
      <c r="BV144" s="70">
        <v>143.74700000000001</v>
      </c>
      <c r="BW144" s="70">
        <v>0</v>
      </c>
      <c r="BX144" s="70">
        <v>0</v>
      </c>
      <c r="BY144" s="70">
        <v>0</v>
      </c>
      <c r="BZ144" s="70">
        <v>0</v>
      </c>
      <c r="CA144" s="70">
        <v>0</v>
      </c>
      <c r="CB144" s="70">
        <v>0</v>
      </c>
      <c r="CC144" s="70">
        <v>0</v>
      </c>
      <c r="CD144" s="70">
        <v>0</v>
      </c>
    </row>
    <row r="145" spans="1:82">
      <c r="A145" s="70" t="s">
        <v>1852</v>
      </c>
      <c r="B145" s="70">
        <v>470</v>
      </c>
      <c r="C145" s="70">
        <v>11</v>
      </c>
      <c r="D145" s="70">
        <v>28</v>
      </c>
      <c r="E145" s="70">
        <v>2014</v>
      </c>
      <c r="F145" s="70" t="s">
        <v>181</v>
      </c>
      <c r="G145" s="70" t="s">
        <v>1841</v>
      </c>
      <c r="H145" s="70" t="s">
        <v>1842</v>
      </c>
      <c r="I145" s="148"/>
      <c r="J145" s="71">
        <v>207.02214662656399</v>
      </c>
      <c r="K145" s="71">
        <v>0.91442438067828591</v>
      </c>
      <c r="L145" s="71">
        <v>1.7290670206553269</v>
      </c>
      <c r="M145" s="71">
        <v>38.947423135442108</v>
      </c>
      <c r="N145" s="71">
        <v>30.2339040690897</v>
      </c>
      <c r="O145" s="71">
        <v>17.659092659632019</v>
      </c>
      <c r="P145" s="71">
        <v>14.481513005018872</v>
      </c>
      <c r="Q145" s="71">
        <v>1.1511120769652301</v>
      </c>
      <c r="R145" s="71">
        <v>0.7460293361818896</v>
      </c>
      <c r="S145" s="71">
        <v>1.8544500150400001</v>
      </c>
      <c r="T145" s="72"/>
      <c r="U145" s="71">
        <v>15319046</v>
      </c>
      <c r="V145" s="71">
        <v>322</v>
      </c>
      <c r="W145" s="71">
        <v>39</v>
      </c>
      <c r="X145" s="71">
        <v>6236</v>
      </c>
      <c r="Y145" s="71">
        <v>6535</v>
      </c>
      <c r="Z145" s="71">
        <v>10162</v>
      </c>
      <c r="AA145" s="71">
        <v>2884</v>
      </c>
      <c r="AB145" s="71">
        <v>15510</v>
      </c>
      <c r="AC145" s="71">
        <v>124059.5</v>
      </c>
      <c r="AD145" s="71">
        <v>1.8544500150400001</v>
      </c>
      <c r="AE145" s="72"/>
      <c r="AF145" s="71"/>
      <c r="AG145" s="71"/>
      <c r="AH145" s="71"/>
      <c r="AI145" s="71"/>
      <c r="AJ145" s="71"/>
      <c r="AK145" s="71"/>
      <c r="AL145" s="71"/>
      <c r="AM145" s="71"/>
      <c r="AN145" s="71"/>
      <c r="AO145" s="71"/>
      <c r="AP145" s="71"/>
      <c r="AQ145" s="72"/>
      <c r="AR145" s="71">
        <v>411</v>
      </c>
      <c r="AS145" s="71">
        <v>72</v>
      </c>
      <c r="AT145" s="71">
        <v>0</v>
      </c>
      <c r="AU145" s="71">
        <v>0</v>
      </c>
      <c r="AV145" s="71">
        <v>0</v>
      </c>
      <c r="AW145" s="71">
        <v>0</v>
      </c>
      <c r="AX145" s="71"/>
      <c r="AY145" s="72"/>
      <c r="AZ145" s="71">
        <v>1837.3240000000001</v>
      </c>
      <c r="BA145" s="71">
        <v>7110.1959999999999</v>
      </c>
      <c r="BB145" s="71">
        <v>0</v>
      </c>
      <c r="BC145" s="71">
        <v>0</v>
      </c>
      <c r="BD145" s="71">
        <v>0</v>
      </c>
      <c r="BE145" s="71">
        <v>0</v>
      </c>
      <c r="BF145" s="71"/>
      <c r="BG145" s="72"/>
      <c r="BH145" s="71">
        <v>0</v>
      </c>
      <c r="BI145" s="71">
        <v>0</v>
      </c>
      <c r="BJ145" s="71">
        <v>141.917</v>
      </c>
      <c r="BK145" s="71">
        <v>0</v>
      </c>
      <c r="BL145" s="71">
        <v>5.4630000000000001</v>
      </c>
      <c r="BM145" s="71">
        <v>0</v>
      </c>
      <c r="BN145" s="72"/>
      <c r="BO145" s="71">
        <v>0</v>
      </c>
      <c r="BP145" s="71">
        <v>0</v>
      </c>
      <c r="BQ145" s="71">
        <v>5</v>
      </c>
      <c r="BR145" s="71">
        <v>0</v>
      </c>
      <c r="BS145" s="71">
        <v>1</v>
      </c>
      <c r="BT145" s="71">
        <v>0</v>
      </c>
      <c r="BU145"/>
      <c r="BV145" s="70">
        <v>147.38</v>
      </c>
      <c r="BW145" s="70">
        <v>0</v>
      </c>
      <c r="BX145" s="70">
        <v>0</v>
      </c>
      <c r="BY145" s="70">
        <v>0</v>
      </c>
      <c r="BZ145" s="70">
        <v>0</v>
      </c>
      <c r="CA145" s="70">
        <v>0</v>
      </c>
      <c r="CB145" s="70">
        <v>0</v>
      </c>
      <c r="CC145" s="70">
        <v>0</v>
      </c>
      <c r="CD145" s="70">
        <v>0</v>
      </c>
    </row>
    <row r="146" spans="1:82">
      <c r="A146" s="70" t="s">
        <v>1853</v>
      </c>
      <c r="B146" s="70">
        <v>471</v>
      </c>
      <c r="C146" s="70">
        <v>12</v>
      </c>
      <c r="D146" s="70">
        <v>28</v>
      </c>
      <c r="E146" s="70">
        <v>2015</v>
      </c>
      <c r="F146" s="70" t="s">
        <v>182</v>
      </c>
      <c r="G146" s="70" t="s">
        <v>1841</v>
      </c>
      <c r="H146" s="70" t="s">
        <v>1842</v>
      </c>
      <c r="I146" s="148"/>
      <c r="J146" s="71">
        <v>90.944836119337964</v>
      </c>
      <c r="K146" s="71">
        <v>0.81619528926499474</v>
      </c>
      <c r="L146" s="71">
        <v>1.669815533583384</v>
      </c>
      <c r="M146" s="71">
        <v>35.461070828782937</v>
      </c>
      <c r="N146" s="71">
        <v>27.135519900237359</v>
      </c>
      <c r="O146" s="71">
        <v>17.838443998750279</v>
      </c>
      <c r="P146" s="71">
        <v>14.814573203464434</v>
      </c>
      <c r="Q146" s="71">
        <v>1.1207615941361</v>
      </c>
      <c r="R146" s="71">
        <v>0.51878598979558144</v>
      </c>
      <c r="S146" s="71">
        <v>1.9957069148</v>
      </c>
      <c r="T146" s="72"/>
      <c r="U146" s="71">
        <v>6914003</v>
      </c>
      <c r="V146" s="71">
        <v>322</v>
      </c>
      <c r="W146" s="71">
        <v>39</v>
      </c>
      <c r="X146" s="71">
        <v>6236</v>
      </c>
      <c r="Y146" s="71">
        <v>6603</v>
      </c>
      <c r="Z146" s="71">
        <v>10364</v>
      </c>
      <c r="AA146" s="71">
        <v>2948</v>
      </c>
      <c r="AB146" s="71">
        <v>15426</v>
      </c>
      <c r="AC146" s="71">
        <v>88678</v>
      </c>
      <c r="AD146" s="71">
        <v>1.9957069148</v>
      </c>
      <c r="AE146" s="72"/>
      <c r="AF146" s="71">
        <v>81095066.207690999</v>
      </c>
      <c r="AG146" s="71">
        <v>552445.32406724431</v>
      </c>
      <c r="AH146" s="71">
        <v>305725.41244170838</v>
      </c>
      <c r="AI146" s="71">
        <v>38116774.183139317</v>
      </c>
      <c r="AJ146" s="71">
        <v>36504612.497845523</v>
      </c>
      <c r="AK146" s="71">
        <v>0</v>
      </c>
      <c r="AL146" s="71">
        <v>0</v>
      </c>
      <c r="AM146" s="71">
        <v>2114068.5903637758</v>
      </c>
      <c r="AN146" s="71">
        <v>0</v>
      </c>
      <c r="AO146" s="71">
        <v>0</v>
      </c>
      <c r="AP146" s="71">
        <v>158688692.21554857</v>
      </c>
      <c r="AQ146" s="72"/>
      <c r="AR146" s="71">
        <v>436</v>
      </c>
      <c r="AS146" s="71">
        <v>92</v>
      </c>
      <c r="AT146" s="71">
        <v>0</v>
      </c>
      <c r="AU146" s="71">
        <v>0</v>
      </c>
      <c r="AV146" s="71">
        <v>0</v>
      </c>
      <c r="AW146" s="71">
        <v>0</v>
      </c>
      <c r="AX146" s="71"/>
      <c r="AY146" s="72"/>
      <c r="AZ146" s="71">
        <v>1963.4490000000001</v>
      </c>
      <c r="BA146" s="71">
        <v>8393.3959999999988</v>
      </c>
      <c r="BB146" s="71">
        <v>0</v>
      </c>
      <c r="BC146" s="71">
        <v>0</v>
      </c>
      <c r="BD146" s="71">
        <v>0</v>
      </c>
      <c r="BE146" s="71">
        <v>0</v>
      </c>
      <c r="BF146" s="71"/>
      <c r="BG146" s="72"/>
      <c r="BH146" s="71">
        <v>0</v>
      </c>
      <c r="BI146" s="71">
        <v>0</v>
      </c>
      <c r="BJ146" s="71">
        <v>136.44800000000001</v>
      </c>
      <c r="BK146" s="71">
        <v>0</v>
      </c>
      <c r="BL146" s="71">
        <v>4.2080000000000002</v>
      </c>
      <c r="BM146" s="71">
        <v>0</v>
      </c>
      <c r="BN146" s="72"/>
      <c r="BO146" s="71">
        <v>0</v>
      </c>
      <c r="BP146" s="71">
        <v>0</v>
      </c>
      <c r="BQ146" s="71">
        <v>5</v>
      </c>
      <c r="BR146" s="71">
        <v>0</v>
      </c>
      <c r="BS146" s="71">
        <v>1</v>
      </c>
      <c r="BT146" s="71">
        <v>0</v>
      </c>
      <c r="BU146"/>
      <c r="BV146" s="70">
        <v>140.65600000000001</v>
      </c>
      <c r="BW146" s="70">
        <v>0</v>
      </c>
      <c r="BX146" s="70">
        <v>0</v>
      </c>
      <c r="BY146" s="70">
        <v>0</v>
      </c>
      <c r="BZ146" s="70">
        <v>0</v>
      </c>
      <c r="CA146" s="70">
        <v>0</v>
      </c>
      <c r="CB146" s="70">
        <v>0</v>
      </c>
      <c r="CC146" s="70">
        <v>0</v>
      </c>
      <c r="CD146" s="70">
        <v>0</v>
      </c>
    </row>
    <row r="147" spans="1:82">
      <c r="A147" s="70" t="s">
        <v>1854</v>
      </c>
      <c r="B147" s="70">
        <v>472</v>
      </c>
      <c r="C147" s="70">
        <v>13</v>
      </c>
      <c r="D147" s="70">
        <v>28</v>
      </c>
      <c r="E147" s="70">
        <v>2016</v>
      </c>
      <c r="F147" s="70" t="s">
        <v>155</v>
      </c>
      <c r="G147" s="70" t="s">
        <v>1841</v>
      </c>
      <c r="H147" s="70" t="s">
        <v>1842</v>
      </c>
      <c r="I147" s="148"/>
      <c r="J147" s="71">
        <v>147.72480820160411</v>
      </c>
      <c r="K147" s="71">
        <v>0.77425452556646912</v>
      </c>
      <c r="L147" s="71">
        <v>1.8015329334886738</v>
      </c>
      <c r="M147" s="71">
        <v>25.245616771769367</v>
      </c>
      <c r="N147" s="71">
        <v>22.807221191849845</v>
      </c>
      <c r="O147" s="71">
        <v>17.883668112360038</v>
      </c>
      <c r="P147" s="71">
        <v>14.255490154534149</v>
      </c>
      <c r="Q147" s="71">
        <v>1.0841309954896969</v>
      </c>
      <c r="R147" s="71">
        <v>0.47222768683018107</v>
      </c>
      <c r="S147" s="71">
        <v>2.1719094133799999</v>
      </c>
      <c r="T147" s="72"/>
      <c r="U147" s="71">
        <v>13254117</v>
      </c>
      <c r="V147" s="71">
        <v>322</v>
      </c>
      <c r="W147" s="71">
        <v>39</v>
      </c>
      <c r="X147" s="71">
        <v>6236</v>
      </c>
      <c r="Y147" s="71">
        <v>6643</v>
      </c>
      <c r="Z147" s="71">
        <v>10518</v>
      </c>
      <c r="AA147" s="71">
        <v>2934</v>
      </c>
      <c r="AB147" s="71">
        <v>15349</v>
      </c>
      <c r="AC147" s="71">
        <v>80651.840546781765</v>
      </c>
      <c r="AD147" s="71">
        <v>2.1719094133799999</v>
      </c>
      <c r="AE147" s="72"/>
      <c r="AF147" s="71">
        <v>146454806.64695829</v>
      </c>
      <c r="AG147" s="71">
        <v>550726.47048483649</v>
      </c>
      <c r="AH147" s="71">
        <v>284441.04635040642</v>
      </c>
      <c r="AI147" s="71">
        <v>36721983.981608361</v>
      </c>
      <c r="AJ147" s="71">
        <v>39194823.142703027</v>
      </c>
      <c r="AK147" s="71">
        <v>0</v>
      </c>
      <c r="AL147" s="71">
        <v>0</v>
      </c>
      <c r="AM147" s="71">
        <v>2105150.288952718</v>
      </c>
      <c r="AN147" s="71">
        <v>0</v>
      </c>
      <c r="AO147" s="71">
        <v>0</v>
      </c>
      <c r="AP147" s="71">
        <v>225311931.57705763</v>
      </c>
      <c r="AQ147" s="72"/>
      <c r="AR147" s="71">
        <v>454</v>
      </c>
      <c r="AS147" s="71">
        <v>100</v>
      </c>
      <c r="AT147" s="71">
        <v>0</v>
      </c>
      <c r="AU147" s="71">
        <v>0</v>
      </c>
      <c r="AV147" s="71">
        <v>0</v>
      </c>
      <c r="AW147" s="71">
        <v>0</v>
      </c>
      <c r="AX147" s="71"/>
      <c r="AY147" s="72"/>
      <c r="AZ147" s="71">
        <v>2049.549</v>
      </c>
      <c r="BA147" s="71">
        <v>8515.2960000000003</v>
      </c>
      <c r="BB147" s="71">
        <v>0</v>
      </c>
      <c r="BC147" s="71">
        <v>0</v>
      </c>
      <c r="BD147" s="71">
        <v>0</v>
      </c>
      <c r="BE147" s="71">
        <v>0</v>
      </c>
      <c r="BF147" s="71"/>
      <c r="BG147" s="72"/>
      <c r="BH147" s="71">
        <v>0</v>
      </c>
      <c r="BI147" s="71">
        <v>0</v>
      </c>
      <c r="BJ147" s="71">
        <v>131.33500000000001</v>
      </c>
      <c r="BK147" s="71">
        <v>0</v>
      </c>
      <c r="BL147" s="71">
        <v>5.1829999999999998</v>
      </c>
      <c r="BM147" s="71">
        <v>0</v>
      </c>
      <c r="BN147" s="72"/>
      <c r="BO147" s="71">
        <v>0</v>
      </c>
      <c r="BP147" s="71">
        <v>0</v>
      </c>
      <c r="BQ147" s="71">
        <v>5</v>
      </c>
      <c r="BR147" s="71">
        <v>0</v>
      </c>
      <c r="BS147" s="71">
        <v>1</v>
      </c>
      <c r="BT147" s="71">
        <v>0</v>
      </c>
      <c r="BU147"/>
      <c r="BV147" s="70">
        <v>136.518</v>
      </c>
      <c r="BW147" s="70">
        <v>0</v>
      </c>
      <c r="BX147" s="70">
        <v>0</v>
      </c>
      <c r="BY147" s="70">
        <v>0</v>
      </c>
      <c r="BZ147" s="70">
        <v>0</v>
      </c>
      <c r="CA147" s="70">
        <v>0</v>
      </c>
      <c r="CB147" s="70">
        <v>0</v>
      </c>
      <c r="CC147" s="70">
        <v>0</v>
      </c>
      <c r="CD147" s="70">
        <v>0</v>
      </c>
    </row>
    <row r="148" spans="1:82">
      <c r="A148" s="70" t="s">
        <v>1855</v>
      </c>
      <c r="B148" s="70">
        <v>473</v>
      </c>
      <c r="C148" s="70">
        <v>14</v>
      </c>
      <c r="D148" s="70">
        <v>28</v>
      </c>
      <c r="E148" s="70">
        <v>2017</v>
      </c>
      <c r="F148" s="70" t="s">
        <v>156</v>
      </c>
      <c r="G148" s="70" t="s">
        <v>1841</v>
      </c>
      <c r="H148" s="70" t="s">
        <v>1842</v>
      </c>
      <c r="I148" s="148"/>
      <c r="J148" s="71">
        <v>133.1695827451334</v>
      </c>
      <c r="K148" s="71">
        <v>0.78461362380099042</v>
      </c>
      <c r="L148" s="71">
        <v>1.7029907451617379</v>
      </c>
      <c r="M148" s="71">
        <v>25.538086566346049</v>
      </c>
      <c r="N148" s="71">
        <v>22.642829441933923</v>
      </c>
      <c r="O148" s="71">
        <v>17.737360849262682</v>
      </c>
      <c r="P148" s="71">
        <v>14.121735221866388</v>
      </c>
      <c r="Q148" s="71">
        <v>1.0371088516893101</v>
      </c>
      <c r="R148" s="71">
        <v>0.45818672236350516</v>
      </c>
      <c r="S148" s="71">
        <v>2.0766139739999998</v>
      </c>
      <c r="T148" s="72"/>
      <c r="U148" s="71">
        <v>11990230</v>
      </c>
      <c r="V148" s="71">
        <v>322</v>
      </c>
      <c r="W148" s="71">
        <v>39</v>
      </c>
      <c r="X148" s="71">
        <v>6236</v>
      </c>
      <c r="Y148" s="71">
        <v>6616</v>
      </c>
      <c r="Z148" s="71">
        <v>10605</v>
      </c>
      <c r="AA148" s="71">
        <v>2925</v>
      </c>
      <c r="AB148" s="71">
        <v>15184</v>
      </c>
      <c r="AC148" s="71">
        <v>79806.499999999985</v>
      </c>
      <c r="AD148" s="71">
        <v>2.0766139739999998</v>
      </c>
      <c r="AE148" s="72"/>
      <c r="AF148" s="71">
        <v>136448115.3538104</v>
      </c>
      <c r="AG148" s="71">
        <v>561176.24157851958</v>
      </c>
      <c r="AH148" s="71">
        <v>355403.07353203051</v>
      </c>
      <c r="AI148" s="71">
        <v>38168419.811600089</v>
      </c>
      <c r="AJ148" s="71">
        <v>36839641.591250919</v>
      </c>
      <c r="AK148" s="71">
        <v>0</v>
      </c>
      <c r="AL148" s="71">
        <v>0</v>
      </c>
      <c r="AM148" s="71">
        <v>2085778.7389517149</v>
      </c>
      <c r="AN148" s="71">
        <v>0</v>
      </c>
      <c r="AO148" s="71">
        <v>0</v>
      </c>
      <c r="AP148" s="71">
        <v>214458534.81072369</v>
      </c>
      <c r="AQ148" s="72"/>
      <c r="AR148" s="71">
        <v>476</v>
      </c>
      <c r="AS148" s="71">
        <v>110</v>
      </c>
      <c r="AT148" s="71">
        <v>0</v>
      </c>
      <c r="AU148" s="71">
        <v>0</v>
      </c>
      <c r="AV148" s="71">
        <v>0</v>
      </c>
      <c r="AW148" s="71">
        <v>0</v>
      </c>
      <c r="AX148" s="71"/>
      <c r="AY148" s="72"/>
      <c r="AZ148" s="71">
        <v>2158.3989999999999</v>
      </c>
      <c r="BA148" s="71">
        <v>8747.3959999999988</v>
      </c>
      <c r="BB148" s="71">
        <v>0</v>
      </c>
      <c r="BC148" s="71">
        <v>0</v>
      </c>
      <c r="BD148" s="71">
        <v>0</v>
      </c>
      <c r="BE148" s="71">
        <v>0</v>
      </c>
      <c r="BF148" s="71"/>
      <c r="BG148" s="72"/>
      <c r="BH148" s="71">
        <v>0</v>
      </c>
      <c r="BI148" s="71">
        <v>0</v>
      </c>
      <c r="BJ148" s="71">
        <v>102.584</v>
      </c>
      <c r="BK148" s="71">
        <v>0</v>
      </c>
      <c r="BL148" s="71">
        <v>4.4669999999999996</v>
      </c>
      <c r="BM148" s="71">
        <v>0</v>
      </c>
      <c r="BN148" s="72"/>
      <c r="BO148" s="71">
        <v>0</v>
      </c>
      <c r="BP148" s="71">
        <v>0</v>
      </c>
      <c r="BQ148" s="71">
        <v>5</v>
      </c>
      <c r="BR148" s="71">
        <v>0</v>
      </c>
      <c r="BS148" s="71">
        <v>1</v>
      </c>
      <c r="BT148" s="71">
        <v>0</v>
      </c>
      <c r="BU148"/>
      <c r="BV148" s="70">
        <v>107.051</v>
      </c>
      <c r="BW148" s="70">
        <v>0</v>
      </c>
      <c r="BX148" s="70">
        <v>0</v>
      </c>
      <c r="BY148" s="70">
        <v>0</v>
      </c>
      <c r="BZ148" s="70">
        <v>0</v>
      </c>
      <c r="CA148" s="70">
        <v>0</v>
      </c>
      <c r="CB148" s="70">
        <v>0</v>
      </c>
      <c r="CC148" s="70">
        <v>0</v>
      </c>
      <c r="CD148" s="70">
        <v>0</v>
      </c>
    </row>
    <row r="149" spans="1:82">
      <c r="A149" s="70" t="s">
        <v>1856</v>
      </c>
      <c r="B149" s="70">
        <v>474</v>
      </c>
      <c r="C149" s="70">
        <v>15</v>
      </c>
      <c r="D149" s="70">
        <v>28</v>
      </c>
      <c r="E149" s="70">
        <v>2018</v>
      </c>
      <c r="F149" s="70" t="s">
        <v>183</v>
      </c>
      <c r="G149" s="70" t="s">
        <v>1841</v>
      </c>
      <c r="H149" s="70" t="s">
        <v>1842</v>
      </c>
      <c r="I149" s="148"/>
      <c r="J149" s="71">
        <v>104.7527335200248</v>
      </c>
      <c r="K149" s="71">
        <v>0.74332639479681273</v>
      </c>
      <c r="L149" s="71">
        <v>1.555663779940063</v>
      </c>
      <c r="M149" s="71">
        <v>25.26361646543268</v>
      </c>
      <c r="N149" s="71">
        <v>21.906321615792521</v>
      </c>
      <c r="O149" s="71">
        <v>17.797984185894684</v>
      </c>
      <c r="P149" s="71">
        <v>14.468712404753704</v>
      </c>
      <c r="Q149" s="71">
        <v>0.96129709987748102</v>
      </c>
      <c r="R149" s="71">
        <v>0.39579505357881473</v>
      </c>
      <c r="S149" s="71">
        <v>1.80498619125</v>
      </c>
      <c r="T149" s="72"/>
      <c r="U149" s="71">
        <v>10137849</v>
      </c>
      <c r="V149" s="71">
        <v>322</v>
      </c>
      <c r="W149" s="71">
        <v>39</v>
      </c>
      <c r="X149" s="71">
        <v>6236</v>
      </c>
      <c r="Y149" s="71">
        <v>6663</v>
      </c>
      <c r="Z149" s="71">
        <v>10845</v>
      </c>
      <c r="AA149" s="71">
        <v>3027</v>
      </c>
      <c r="AB149" s="71">
        <v>15167</v>
      </c>
      <c r="AC149" s="71">
        <v>68669</v>
      </c>
      <c r="AD149" s="71">
        <v>1.80498619125</v>
      </c>
      <c r="AE149" s="72"/>
      <c r="AF149" s="71">
        <v>113001520.1313834</v>
      </c>
      <c r="AG149" s="71">
        <v>500368.6684656681</v>
      </c>
      <c r="AH149" s="71">
        <v>327419.73615567159</v>
      </c>
      <c r="AI149" s="71">
        <v>36250793.599021971</v>
      </c>
      <c r="AJ149" s="71">
        <v>35639607.654398046</v>
      </c>
      <c r="AK149" s="71">
        <v>0</v>
      </c>
      <c r="AL149" s="71">
        <v>0</v>
      </c>
      <c r="AM149" s="71">
        <v>2087754.3961635791</v>
      </c>
      <c r="AN149" s="71">
        <v>0</v>
      </c>
      <c r="AO149" s="71">
        <v>0</v>
      </c>
      <c r="AP149" s="71">
        <v>187807464.18558833</v>
      </c>
      <c r="AQ149" s="72"/>
      <c r="AR149" s="71">
        <v>504</v>
      </c>
      <c r="AS149" s="71">
        <v>115</v>
      </c>
      <c r="AT149" s="71">
        <v>0</v>
      </c>
      <c r="AU149" s="71">
        <v>0</v>
      </c>
      <c r="AV149" s="71">
        <v>0</v>
      </c>
      <c r="AW149" s="71">
        <v>0</v>
      </c>
      <c r="AX149" s="71"/>
      <c r="AY149" s="72"/>
      <c r="AZ149" s="71">
        <v>2329.799</v>
      </c>
      <c r="BA149" s="71">
        <v>8841.0959999999995</v>
      </c>
      <c r="BB149" s="71">
        <v>0</v>
      </c>
      <c r="BC149" s="71">
        <v>0</v>
      </c>
      <c r="BD149" s="71">
        <v>0</v>
      </c>
      <c r="BE149" s="71">
        <v>0</v>
      </c>
      <c r="BF149" s="71"/>
      <c r="BG149" s="72"/>
      <c r="BH149" s="71">
        <v>0</v>
      </c>
      <c r="BI149" s="71">
        <v>0</v>
      </c>
      <c r="BJ149" s="71">
        <v>91.278999999999996</v>
      </c>
      <c r="BK149" s="71">
        <v>0</v>
      </c>
      <c r="BL149" s="71">
        <v>3.8780000000000001</v>
      </c>
      <c r="BM149" s="71">
        <v>0</v>
      </c>
      <c r="BN149" s="72"/>
      <c r="BO149" s="71">
        <v>0</v>
      </c>
      <c r="BP149" s="71">
        <v>0</v>
      </c>
      <c r="BQ149" s="71">
        <v>5</v>
      </c>
      <c r="BR149" s="71">
        <v>0</v>
      </c>
      <c r="BS149" s="71">
        <v>1</v>
      </c>
      <c r="BT149" s="71">
        <v>0</v>
      </c>
      <c r="BU149"/>
      <c r="BV149" s="70">
        <v>95.156999999999996</v>
      </c>
      <c r="BW149" s="70">
        <v>0</v>
      </c>
      <c r="BX149" s="70">
        <v>0</v>
      </c>
      <c r="BY149" s="70">
        <v>0</v>
      </c>
      <c r="BZ149" s="70">
        <v>0</v>
      </c>
      <c r="CA149" s="70">
        <v>0</v>
      </c>
      <c r="CB149" s="70">
        <v>0</v>
      </c>
      <c r="CC149" s="70">
        <v>0</v>
      </c>
      <c r="CD149" s="70">
        <v>0</v>
      </c>
    </row>
    <row r="150" spans="1:82">
      <c r="A150" s="70" t="s">
        <v>1857</v>
      </c>
      <c r="B150" s="70">
        <v>475</v>
      </c>
      <c r="C150" s="70">
        <v>16</v>
      </c>
      <c r="D150" s="70">
        <v>28</v>
      </c>
      <c r="E150" s="70">
        <v>2019</v>
      </c>
      <c r="F150" s="70" t="s">
        <v>158</v>
      </c>
      <c r="G150" s="70" t="s">
        <v>1841</v>
      </c>
      <c r="H150" s="70" t="s">
        <v>1842</v>
      </c>
      <c r="I150" s="148"/>
      <c r="J150" s="71">
        <v>80.086122124567325</v>
      </c>
      <c r="K150" s="71">
        <v>0.63545615868233885</v>
      </c>
      <c r="L150" s="71">
        <v>1.5314743808361126</v>
      </c>
      <c r="M150" s="71">
        <v>21.335394212960853</v>
      </c>
      <c r="N150" s="71">
        <v>17.33919406404193</v>
      </c>
      <c r="O150" s="71">
        <v>17.253744010067798</v>
      </c>
      <c r="P150" s="71">
        <v>14.500773548332608</v>
      </c>
      <c r="Q150" s="71">
        <v>0.92910906545407801</v>
      </c>
      <c r="R150" s="71">
        <v>0.24958599326016917</v>
      </c>
      <c r="S150" s="71">
        <v>1.6455905802399999</v>
      </c>
      <c r="T150" s="72"/>
      <c r="U150" s="71">
        <v>9462325</v>
      </c>
      <c r="V150" s="71">
        <v>322</v>
      </c>
      <c r="W150" s="71">
        <v>39</v>
      </c>
      <c r="X150" s="71">
        <v>6236</v>
      </c>
      <c r="Y150" s="71">
        <v>6706</v>
      </c>
      <c r="Z150" s="71">
        <v>10802</v>
      </c>
      <c r="AA150" s="71">
        <v>3011</v>
      </c>
      <c r="AB150" s="71">
        <v>15056</v>
      </c>
      <c r="AC150" s="71">
        <v>44011.5</v>
      </c>
      <c r="AD150" s="71">
        <v>1.6455905802399999</v>
      </c>
      <c r="AE150" s="72"/>
      <c r="AF150" s="71">
        <v>103624725.1182012</v>
      </c>
      <c r="AG150" s="71">
        <v>486231.74225074227</v>
      </c>
      <c r="AH150" s="71">
        <v>359939.37569428911</v>
      </c>
      <c r="AI150" s="71">
        <v>38270605.173138767</v>
      </c>
      <c r="AJ150" s="71">
        <v>33235158.008988921</v>
      </c>
      <c r="AK150" s="71">
        <v>0</v>
      </c>
      <c r="AL150" s="71">
        <v>0</v>
      </c>
      <c r="AM150" s="71">
        <v>2050513.8584926827</v>
      </c>
      <c r="AN150" s="71">
        <v>0</v>
      </c>
      <c r="AO150" s="71">
        <v>0</v>
      </c>
      <c r="AP150" s="71">
        <v>178027173.2767666</v>
      </c>
      <c r="AQ150" s="72"/>
      <c r="AR150" s="71">
        <v>529</v>
      </c>
      <c r="AS150" s="71">
        <v>124</v>
      </c>
      <c r="AT150" s="71">
        <v>0</v>
      </c>
      <c r="AU150" s="71">
        <v>0</v>
      </c>
      <c r="AV150" s="71">
        <v>0</v>
      </c>
      <c r="AW150" s="71">
        <v>0</v>
      </c>
      <c r="AX150" s="71"/>
      <c r="AY150" s="72"/>
      <c r="AZ150" s="71">
        <v>2476.8989999999999</v>
      </c>
      <c r="BA150" s="71">
        <v>9224.1959999999981</v>
      </c>
      <c r="BB150" s="71">
        <v>0</v>
      </c>
      <c r="BC150" s="71">
        <v>0</v>
      </c>
      <c r="BD150" s="71">
        <v>0</v>
      </c>
      <c r="BE150" s="71">
        <v>0</v>
      </c>
      <c r="BF150" s="71"/>
      <c r="BG150" s="72"/>
      <c r="BH150" s="71">
        <v>0</v>
      </c>
      <c r="BI150" s="71">
        <v>0</v>
      </c>
      <c r="BJ150" s="71">
        <v>83.364000000000004</v>
      </c>
      <c r="BK150" s="71">
        <v>0</v>
      </c>
      <c r="BL150" s="71">
        <v>4.1269999999999998</v>
      </c>
      <c r="BM150" s="71">
        <v>0</v>
      </c>
      <c r="BN150" s="72"/>
      <c r="BO150" s="71">
        <v>0</v>
      </c>
      <c r="BP150" s="71">
        <v>0</v>
      </c>
      <c r="BQ150" s="71">
        <v>5</v>
      </c>
      <c r="BR150" s="71">
        <v>0</v>
      </c>
      <c r="BS150" s="71">
        <v>1</v>
      </c>
      <c r="BT150" s="71">
        <v>0</v>
      </c>
      <c r="BU150"/>
      <c r="BV150" s="70">
        <v>87.491</v>
      </c>
      <c r="BW150" s="70">
        <v>0</v>
      </c>
      <c r="BX150" s="70">
        <v>0</v>
      </c>
      <c r="BY150" s="70">
        <v>0</v>
      </c>
      <c r="BZ150" s="70">
        <v>0</v>
      </c>
      <c r="CA150" s="70">
        <v>0</v>
      </c>
      <c r="CB150" s="70">
        <v>0</v>
      </c>
      <c r="CC150" s="70">
        <v>0</v>
      </c>
      <c r="CD150" s="70">
        <v>0</v>
      </c>
    </row>
    <row r="151" spans="1:82">
      <c r="A151" s="70" t="s">
        <v>1858</v>
      </c>
      <c r="B151" s="70">
        <v>476</v>
      </c>
      <c r="C151" s="70">
        <v>17</v>
      </c>
      <c r="D151" s="70">
        <v>28</v>
      </c>
      <c r="E151" s="70">
        <v>2020</v>
      </c>
      <c r="F151" s="70" t="s">
        <v>159</v>
      </c>
      <c r="G151" s="70" t="s">
        <v>1841</v>
      </c>
      <c r="H151" s="70" t="s">
        <v>1842</v>
      </c>
      <c r="I151" s="148"/>
      <c r="J151" s="71">
        <v>113.82991354468589</v>
      </c>
      <c r="K151" s="71">
        <v>0.99897834817813591</v>
      </c>
      <c r="L151" s="71">
        <v>1.6259530918953853</v>
      </c>
      <c r="M151" s="71">
        <v>26.380293716281731</v>
      </c>
      <c r="N151" s="71">
        <v>25.609473658210106</v>
      </c>
      <c r="O151" s="71">
        <v>15.087330960379346</v>
      </c>
      <c r="P151" s="71">
        <v>13.583816762178227</v>
      </c>
      <c r="Q151" s="71">
        <v>0.88146281481385202</v>
      </c>
      <c r="R151" s="71">
        <v>0.43538445092426126</v>
      </c>
      <c r="S151" s="71">
        <v>1.7251621688000001</v>
      </c>
      <c r="T151" s="72"/>
      <c r="U151" s="71">
        <v>10748079</v>
      </c>
      <c r="V151" s="71">
        <v>401</v>
      </c>
      <c r="W151" s="71">
        <v>40</v>
      </c>
      <c r="X151" s="71">
        <v>6637</v>
      </c>
      <c r="Y151" s="71">
        <v>6774</v>
      </c>
      <c r="Z151" s="71">
        <v>10781</v>
      </c>
      <c r="AA151" s="71">
        <v>2998</v>
      </c>
      <c r="AB151" s="71">
        <v>14950</v>
      </c>
      <c r="AC151" s="71">
        <v>77180.499999999985</v>
      </c>
      <c r="AD151" s="71">
        <v>1.7251621688000001</v>
      </c>
      <c r="AE151" s="72"/>
      <c r="AF151" s="71">
        <v>113485692.9761114</v>
      </c>
      <c r="AG151" s="71">
        <v>642683.8002994745</v>
      </c>
      <c r="AH151" s="71">
        <v>406927.3020961596</v>
      </c>
      <c r="AI151" s="71">
        <v>36391482.047632933</v>
      </c>
      <c r="AJ151" s="71">
        <v>42409648.229939803</v>
      </c>
      <c r="AK151" s="71"/>
      <c r="AL151" s="71"/>
      <c r="AM151" s="71">
        <v>1951141.0979643129</v>
      </c>
      <c r="AN151" s="71"/>
      <c r="AO151" s="71"/>
      <c r="AP151" s="71">
        <v>195287575.45404407</v>
      </c>
      <c r="AQ151" s="72"/>
      <c r="AR151" s="71">
        <v>552</v>
      </c>
      <c r="AS151" s="71">
        <v>126</v>
      </c>
      <c r="AT151" s="71">
        <v>0</v>
      </c>
      <c r="AU151" s="71">
        <v>0</v>
      </c>
      <c r="AV151" s="71">
        <v>0</v>
      </c>
      <c r="AW151" s="71">
        <v>0</v>
      </c>
      <c r="AX151" s="71"/>
      <c r="AY151" s="72"/>
      <c r="AZ151" s="71">
        <v>2621.8510000000001</v>
      </c>
      <c r="BA151" s="71">
        <v>9318.6959999999999</v>
      </c>
      <c r="BB151" s="71">
        <v>0</v>
      </c>
      <c r="BC151" s="71">
        <v>0</v>
      </c>
      <c r="BD151" s="71">
        <v>0</v>
      </c>
      <c r="BE151" s="71">
        <v>0</v>
      </c>
      <c r="BF151" s="71"/>
      <c r="BG151" s="72"/>
      <c r="BH151" s="71">
        <v>0</v>
      </c>
      <c r="BI151" s="71">
        <v>0</v>
      </c>
      <c r="BJ151" s="71">
        <v>69.989000000000004</v>
      </c>
      <c r="BK151" s="71">
        <v>0</v>
      </c>
      <c r="BL151" s="71">
        <v>4.4329999999999998</v>
      </c>
      <c r="BM151" s="71">
        <v>0</v>
      </c>
      <c r="BN151" s="72"/>
      <c r="BO151" s="71">
        <v>0</v>
      </c>
      <c r="BP151" s="71">
        <v>0</v>
      </c>
      <c r="BQ151" s="71">
        <v>5</v>
      </c>
      <c r="BR151" s="71">
        <v>0</v>
      </c>
      <c r="BS151" s="71">
        <v>1</v>
      </c>
      <c r="BT151" s="71">
        <v>0</v>
      </c>
      <c r="BU151"/>
      <c r="BV151" s="70">
        <v>74.421999999999997</v>
      </c>
      <c r="BW151" s="70">
        <v>0</v>
      </c>
      <c r="BX151" s="70">
        <v>0</v>
      </c>
      <c r="BY151" s="70">
        <v>0</v>
      </c>
      <c r="BZ151" s="70">
        <v>0</v>
      </c>
      <c r="CA151" s="70">
        <v>0</v>
      </c>
      <c r="CB151" s="70">
        <v>0</v>
      </c>
      <c r="CC151" s="70">
        <v>0</v>
      </c>
      <c r="CD151" s="70">
        <v>0</v>
      </c>
    </row>
    <row r="152" spans="1:82">
      <c r="A152" s="70" t="s">
        <v>1859</v>
      </c>
      <c r="B152" s="70">
        <v>476</v>
      </c>
      <c r="C152" s="70">
        <v>18</v>
      </c>
      <c r="D152" s="70">
        <v>28</v>
      </c>
      <c r="E152" s="70">
        <v>2021</v>
      </c>
      <c r="F152" s="70" t="s">
        <v>160</v>
      </c>
      <c r="G152" s="70" t="s">
        <v>1841</v>
      </c>
      <c r="H152" s="70" t="s">
        <v>1842</v>
      </c>
      <c r="I152" s="148"/>
      <c r="J152" s="71">
        <v>145.19268196946319</v>
      </c>
      <c r="K152" s="71">
        <v>0.9900139639261003</v>
      </c>
      <c r="L152" s="71">
        <v>1.6728306346450452</v>
      </c>
      <c r="M152" s="71">
        <v>28.15042696594897</v>
      </c>
      <c r="N152" s="71">
        <v>23.045278552563314</v>
      </c>
      <c r="O152" s="71">
        <v>14.598476201906985</v>
      </c>
      <c r="P152" s="71">
        <v>13.967709364293606</v>
      </c>
      <c r="Q152" s="71">
        <v>0.86348693130068199</v>
      </c>
      <c r="R152" s="71">
        <v>0.52626157372822013</v>
      </c>
      <c r="S152" s="71">
        <v>1.5599599551200001</v>
      </c>
      <c r="T152" s="72"/>
      <c r="U152" s="71">
        <v>16105822</v>
      </c>
      <c r="V152" s="71">
        <v>401</v>
      </c>
      <c r="W152" s="71">
        <v>40</v>
      </c>
      <c r="X152" s="71">
        <v>6637</v>
      </c>
      <c r="Y152" s="71">
        <v>6792</v>
      </c>
      <c r="Z152" s="71">
        <v>10741</v>
      </c>
      <c r="AA152" s="71">
        <v>3006</v>
      </c>
      <c r="AB152" s="71">
        <v>14789</v>
      </c>
      <c r="AC152" s="71">
        <v>90502.5</v>
      </c>
      <c r="AD152" s="71">
        <v>1.5599599551200001</v>
      </c>
      <c r="AE152" s="72"/>
      <c r="AF152" s="71">
        <v>155371670.95396554</v>
      </c>
      <c r="AG152" s="71">
        <v>655785.98721339437</v>
      </c>
      <c r="AH152" s="71">
        <v>431837.19368463004</v>
      </c>
      <c r="AI152" s="71">
        <v>42751736.875832826</v>
      </c>
      <c r="AJ152" s="71">
        <v>39543350.08429572</v>
      </c>
      <c r="AK152" s="71">
        <v>0</v>
      </c>
      <c r="AL152" s="71">
        <v>0</v>
      </c>
      <c r="AM152" s="71">
        <v>1941261.6367895973</v>
      </c>
      <c r="AN152" s="71">
        <v>0</v>
      </c>
      <c r="AO152" s="71">
        <v>0</v>
      </c>
      <c r="AP152" s="71">
        <v>240695642.73178169</v>
      </c>
      <c r="AQ152" s="72"/>
      <c r="AR152" s="71">
        <v>578</v>
      </c>
      <c r="AS152" s="71">
        <v>128</v>
      </c>
      <c r="AT152" s="71">
        <v>0</v>
      </c>
      <c r="AU152" s="71">
        <v>0</v>
      </c>
      <c r="AV152" s="71">
        <v>0</v>
      </c>
      <c r="AW152" s="71">
        <v>0</v>
      </c>
      <c r="AX152" s="71"/>
      <c r="AY152" s="72"/>
      <c r="AZ152" s="71">
        <v>2808.6909999999998</v>
      </c>
      <c r="BA152" s="71">
        <v>9395.6959999999999</v>
      </c>
      <c r="BB152" s="71">
        <v>0</v>
      </c>
      <c r="BC152" s="71">
        <v>0</v>
      </c>
      <c r="BD152" s="71">
        <v>0</v>
      </c>
      <c r="BE152" s="71">
        <v>0</v>
      </c>
      <c r="BF152" s="71"/>
      <c r="BG152" s="72"/>
      <c r="BH152" s="71">
        <v>0</v>
      </c>
      <c r="BI152" s="71">
        <v>0</v>
      </c>
      <c r="BJ152" s="71">
        <v>87.046999999999997</v>
      </c>
      <c r="BK152" s="71">
        <v>0</v>
      </c>
      <c r="BL152" s="71">
        <v>1.6619999999999999</v>
      </c>
      <c r="BM152" s="71">
        <v>0</v>
      </c>
      <c r="BN152" s="72"/>
      <c r="BO152" s="71">
        <v>0</v>
      </c>
      <c r="BP152" s="71">
        <v>0</v>
      </c>
      <c r="BQ152" s="71">
        <v>5</v>
      </c>
      <c r="BR152" s="71">
        <v>0</v>
      </c>
      <c r="BS152" s="71">
        <v>1</v>
      </c>
      <c r="BT152" s="71">
        <v>0</v>
      </c>
      <c r="BU152"/>
      <c r="BV152" s="70">
        <v>88.709000000000003</v>
      </c>
      <c r="BW152" s="70">
        <v>0</v>
      </c>
      <c r="BX152" s="70">
        <v>0</v>
      </c>
      <c r="BY152" s="70">
        <v>0</v>
      </c>
      <c r="BZ152" s="70">
        <v>0</v>
      </c>
      <c r="CA152" s="70">
        <v>0</v>
      </c>
      <c r="CB152" s="70">
        <v>0</v>
      </c>
      <c r="CC152" s="70">
        <v>0</v>
      </c>
      <c r="CD152" s="70">
        <v>0</v>
      </c>
    </row>
    <row r="153" spans="1:82">
      <c r="A153" s="70" t="s">
        <v>1860</v>
      </c>
      <c r="B153" s="70">
        <v>476</v>
      </c>
      <c r="C153" s="70">
        <v>19</v>
      </c>
      <c r="D153" s="70">
        <v>28</v>
      </c>
      <c r="E153" s="70">
        <v>2022</v>
      </c>
      <c r="F153" s="70" t="s">
        <v>161</v>
      </c>
      <c r="G153" s="70" t="s">
        <v>1841</v>
      </c>
      <c r="H153" s="70" t="s">
        <v>1842</v>
      </c>
      <c r="I153" s="148"/>
      <c r="J153" s="71">
        <v>109.16154419524679</v>
      </c>
      <c r="K153" s="71">
        <v>0.82966500233660267</v>
      </c>
      <c r="L153" s="71">
        <v>1.264993395782593</v>
      </c>
      <c r="M153" s="71">
        <v>23.64471305020362</v>
      </c>
      <c r="N153" s="71">
        <v>19.381758363380349</v>
      </c>
      <c r="O153" s="71">
        <v>15.39797418051981</v>
      </c>
      <c r="P153" s="71">
        <v>14.128700898309551</v>
      </c>
      <c r="Q153" s="71">
        <v>0.86674069123180164</v>
      </c>
      <c r="R153" s="71">
        <v>0.42333031590585102</v>
      </c>
      <c r="S153" s="71">
        <v>1.75428689912</v>
      </c>
      <c r="T153" s="72"/>
      <c r="U153" s="71">
        <v>15306997</v>
      </c>
      <c r="V153" s="71">
        <v>401</v>
      </c>
      <c r="W153" s="71">
        <v>40</v>
      </c>
      <c r="X153" s="71">
        <v>6637</v>
      </c>
      <c r="Y153" s="71">
        <v>6903</v>
      </c>
      <c r="Z153" s="71">
        <v>10764</v>
      </c>
      <c r="AA153" s="71">
        <v>3087</v>
      </c>
      <c r="AB153" s="71">
        <v>14723</v>
      </c>
      <c r="AC153" s="71">
        <v>73715.499999999985</v>
      </c>
      <c r="AD153" s="71">
        <v>1.75428689912</v>
      </c>
      <c r="AE153" s="72"/>
      <c r="AF153" s="71">
        <v>133511319.07387283</v>
      </c>
      <c r="AG153" s="71">
        <v>646363.51138871419</v>
      </c>
      <c r="AH153" s="71">
        <v>397746.62168350298</v>
      </c>
      <c r="AI153" s="71">
        <v>41557654.218497008</v>
      </c>
      <c r="AJ153" s="71">
        <v>41397978.300803758</v>
      </c>
      <c r="AK153" s="71">
        <v>0</v>
      </c>
      <c r="AL153" s="71">
        <v>0</v>
      </c>
      <c r="AM153" s="71">
        <v>1901141.1555559624</v>
      </c>
      <c r="AN153" s="71">
        <v>0</v>
      </c>
      <c r="AO153" s="71">
        <v>0</v>
      </c>
      <c r="AP153" s="71">
        <v>219412202.88180178</v>
      </c>
      <c r="AQ153" s="72"/>
      <c r="AR153" s="71">
        <v>625</v>
      </c>
      <c r="AS153" s="71">
        <v>128</v>
      </c>
      <c r="AT153" s="71">
        <v>0</v>
      </c>
      <c r="AU153" s="71">
        <v>0</v>
      </c>
      <c r="AV153" s="71">
        <v>0</v>
      </c>
      <c r="AW153" s="71">
        <v>0</v>
      </c>
      <c r="AX153" s="71"/>
      <c r="AY153" s="72"/>
      <c r="AZ153" s="71">
        <v>3143.5410000000015</v>
      </c>
      <c r="BA153" s="71">
        <v>9395.6959999999999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1861</v>
      </c>
      <c r="B154" s="70">
        <v>476</v>
      </c>
      <c r="C154" s="70">
        <v>20</v>
      </c>
      <c r="D154" s="70">
        <v>28</v>
      </c>
      <c r="E154" s="70">
        <v>2023</v>
      </c>
      <c r="F154" s="70" t="s">
        <v>1539</v>
      </c>
      <c r="G154" s="70" t="s">
        <v>1841</v>
      </c>
      <c r="H154" s="70" t="s">
        <v>1842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651</v>
      </c>
      <c r="AS154" s="71">
        <v>128</v>
      </c>
      <c r="AT154" s="71">
        <v>0</v>
      </c>
      <c r="AU154" s="71">
        <v>0</v>
      </c>
      <c r="AV154" s="71">
        <v>0</v>
      </c>
      <c r="AW154" s="71">
        <v>0</v>
      </c>
      <c r="AX154" s="71"/>
      <c r="AY154" s="72"/>
      <c r="AZ154" s="71">
        <v>3290.7810000000018</v>
      </c>
      <c r="BA154" s="71">
        <v>9395.6959999999999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1862</v>
      </c>
      <c r="B155" s="70">
        <v>476</v>
      </c>
      <c r="C155" s="70">
        <v>21</v>
      </c>
      <c r="D155" s="70">
        <v>28</v>
      </c>
      <c r="E155" s="70">
        <v>2024</v>
      </c>
      <c r="F155" s="70" t="s">
        <v>1554</v>
      </c>
      <c r="G155" s="70" t="s">
        <v>1841</v>
      </c>
      <c r="H155" s="70" t="s">
        <v>1842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1863</v>
      </c>
      <c r="B156" s="70">
        <v>188</v>
      </c>
      <c r="C156" s="70">
        <v>1</v>
      </c>
      <c r="D156" s="70">
        <v>12</v>
      </c>
      <c r="E156" s="70">
        <v>1990</v>
      </c>
      <c r="F156" s="70" t="s">
        <v>787</v>
      </c>
      <c r="G156" s="70" t="s">
        <v>1864</v>
      </c>
      <c r="H156" s="70" t="s">
        <v>1865</v>
      </c>
      <c r="I156" s="148"/>
      <c r="J156" s="71">
        <v>37.976267001476977</v>
      </c>
      <c r="K156" s="71">
        <v>5.3503041029857679</v>
      </c>
      <c r="L156" s="71">
        <v>1.556277445835913</v>
      </c>
      <c r="M156" s="71">
        <v>13.54006426884937</v>
      </c>
      <c r="N156" s="71">
        <v>18.108687032306921</v>
      </c>
      <c r="O156" s="71">
        <v>18.861608162464929</v>
      </c>
      <c r="P156" s="71">
        <v>24.525238596890581</v>
      </c>
      <c r="Q156" s="71">
        <v>1.37855147905964</v>
      </c>
      <c r="R156" s="71">
        <v>0</v>
      </c>
      <c r="S156" s="71">
        <v>1.601806454710909</v>
      </c>
      <c r="T156" s="72"/>
      <c r="U156" s="71">
        <v>5219581</v>
      </c>
      <c r="V156" s="71">
        <v>1195</v>
      </c>
      <c r="W156" s="71">
        <v>18</v>
      </c>
      <c r="X156" s="71">
        <v>4395</v>
      </c>
      <c r="Y156" s="71">
        <v>5624</v>
      </c>
      <c r="Z156" s="71">
        <v>7758</v>
      </c>
      <c r="AA156" s="71">
        <v>5955</v>
      </c>
      <c r="AB156" s="71">
        <v>22383</v>
      </c>
      <c r="AC156" s="71">
        <v>0</v>
      </c>
      <c r="AD156" s="71">
        <v>1.601806454710909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1866</v>
      </c>
      <c r="B157" s="70">
        <v>189</v>
      </c>
      <c r="C157" s="70">
        <v>2</v>
      </c>
      <c r="D157" s="70">
        <v>12</v>
      </c>
      <c r="E157" s="70">
        <v>2005</v>
      </c>
      <c r="F157" s="70" t="s">
        <v>789</v>
      </c>
      <c r="G157" s="70" t="s">
        <v>1864</v>
      </c>
      <c r="H157" s="70" t="s">
        <v>1865</v>
      </c>
      <c r="I157" s="148"/>
      <c r="J157" s="71">
        <v>27.27112757770216</v>
      </c>
      <c r="K157" s="71">
        <v>2.604387996191134</v>
      </c>
      <c r="L157" s="71">
        <v>1.205694623496901</v>
      </c>
      <c r="M157" s="71">
        <v>19.06805504779258</v>
      </c>
      <c r="N157" s="71">
        <v>23.314250188146978</v>
      </c>
      <c r="O157" s="71">
        <v>25.552242400290051</v>
      </c>
      <c r="P157" s="71">
        <v>25.44000868714512</v>
      </c>
      <c r="Q157" s="71">
        <v>1.19996680744363</v>
      </c>
      <c r="R157" s="71">
        <v>0</v>
      </c>
      <c r="S157" s="71">
        <v>1.7057977758013569</v>
      </c>
      <c r="T157" s="72"/>
      <c r="U157" s="71">
        <v>4020474</v>
      </c>
      <c r="V157" s="71">
        <v>799</v>
      </c>
      <c r="W157" s="71">
        <v>16</v>
      </c>
      <c r="X157" s="71">
        <v>3568</v>
      </c>
      <c r="Y157" s="71">
        <v>5984</v>
      </c>
      <c r="Z157" s="71">
        <v>12162</v>
      </c>
      <c r="AA157" s="71">
        <v>5059</v>
      </c>
      <c r="AB157" s="71">
        <v>20368</v>
      </c>
      <c r="AC157" s="71">
        <v>0</v>
      </c>
      <c r="AD157" s="71">
        <v>1.7057977758013569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1867</v>
      </c>
      <c r="B158" s="70">
        <v>190</v>
      </c>
      <c r="C158" s="70">
        <v>3</v>
      </c>
      <c r="D158" s="70">
        <v>12</v>
      </c>
      <c r="E158" s="70">
        <v>2006</v>
      </c>
      <c r="F158" s="70" t="s">
        <v>790</v>
      </c>
      <c r="G158" s="1064" t="s">
        <v>1864</v>
      </c>
      <c r="H158" s="70" t="s">
        <v>1865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1868</v>
      </c>
      <c r="B159" s="70">
        <v>191</v>
      </c>
      <c r="C159" s="70">
        <v>4</v>
      </c>
      <c r="D159" s="70">
        <v>12</v>
      </c>
      <c r="E159" s="70">
        <v>2007</v>
      </c>
      <c r="F159" s="70" t="s">
        <v>791</v>
      </c>
      <c r="G159" s="1064" t="s">
        <v>1864</v>
      </c>
      <c r="H159" s="70" t="s">
        <v>1865</v>
      </c>
      <c r="I159" s="148"/>
      <c r="J159" s="71">
        <v>25.909902783570711</v>
      </c>
      <c r="K159" s="71">
        <v>2.2996719882543699</v>
      </c>
      <c r="L159" s="71">
        <v>2.6284464186614671</v>
      </c>
      <c r="M159" s="71">
        <v>17.45754898769955</v>
      </c>
      <c r="N159" s="71">
        <v>24.760004089190719</v>
      </c>
      <c r="O159" s="71">
        <v>24.588145534544299</v>
      </c>
      <c r="P159" s="71">
        <v>25.409951018089611</v>
      </c>
      <c r="Q159" s="71">
        <v>1.2295790679580301</v>
      </c>
      <c r="R159" s="71">
        <v>0</v>
      </c>
      <c r="S159" s="71">
        <v>2.2821099674024929</v>
      </c>
      <c r="T159" s="72"/>
      <c r="U159" s="71">
        <v>4185427</v>
      </c>
      <c r="V159" s="71">
        <v>739</v>
      </c>
      <c r="W159" s="71">
        <v>41</v>
      </c>
      <c r="X159" s="71">
        <v>4108</v>
      </c>
      <c r="Y159" s="71">
        <v>6005</v>
      </c>
      <c r="Z159" s="71">
        <v>12166</v>
      </c>
      <c r="AA159" s="71">
        <v>4976</v>
      </c>
      <c r="AB159" s="71">
        <v>19767</v>
      </c>
      <c r="AC159" s="71">
        <v>0</v>
      </c>
      <c r="AD159" s="71">
        <v>2.2821099674024929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1869</v>
      </c>
      <c r="B160" s="70">
        <v>192</v>
      </c>
      <c r="C160" s="70">
        <v>5</v>
      </c>
      <c r="D160" s="70">
        <v>12</v>
      </c>
      <c r="E160" s="70">
        <v>2008</v>
      </c>
      <c r="F160" s="70" t="s">
        <v>792</v>
      </c>
      <c r="G160" s="70" t="s">
        <v>1864</v>
      </c>
      <c r="H160" s="70" t="s">
        <v>1865</v>
      </c>
      <c r="I160" s="148"/>
      <c r="J160" s="71">
        <v>23.99453934686753</v>
      </c>
      <c r="K160" s="71">
        <v>1.6484645849295569</v>
      </c>
      <c r="L160" s="71">
        <v>2.3482812156003821</v>
      </c>
      <c r="M160" s="71">
        <v>19.372160367900399</v>
      </c>
      <c r="N160" s="71">
        <v>22.632180879792561</v>
      </c>
      <c r="O160" s="71">
        <v>23.850081139742478</v>
      </c>
      <c r="P160" s="71">
        <v>24.631192393664339</v>
      </c>
      <c r="Q160" s="71">
        <v>1.19707577736174</v>
      </c>
      <c r="R160" s="71">
        <v>0</v>
      </c>
      <c r="S160" s="71">
        <v>1.8476749456365771</v>
      </c>
      <c r="T160" s="72"/>
      <c r="U160" s="71">
        <v>4074881</v>
      </c>
      <c r="V160" s="71">
        <v>739</v>
      </c>
      <c r="W160" s="71">
        <v>41</v>
      </c>
      <c r="X160" s="71">
        <v>4108</v>
      </c>
      <c r="Y160" s="71">
        <v>6056</v>
      </c>
      <c r="Z160" s="71">
        <v>12215</v>
      </c>
      <c r="AA160" s="71">
        <v>4829</v>
      </c>
      <c r="AB160" s="71">
        <v>19561</v>
      </c>
      <c r="AC160" s="71">
        <v>0</v>
      </c>
      <c r="AD160" s="71">
        <v>1.8476749456365771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1870</v>
      </c>
      <c r="B161" s="70">
        <v>193</v>
      </c>
      <c r="C161" s="70">
        <v>6</v>
      </c>
      <c r="D161" s="70">
        <v>12</v>
      </c>
      <c r="E161" s="70">
        <v>2009</v>
      </c>
      <c r="F161" s="70" t="s">
        <v>176</v>
      </c>
      <c r="G161" s="70" t="s">
        <v>1864</v>
      </c>
      <c r="H161" s="70" t="s">
        <v>1865</v>
      </c>
      <c r="I161" s="148"/>
      <c r="J161" s="71">
        <v>24.174220508629158</v>
      </c>
      <c r="K161" s="71">
        <v>1.66473718078579</v>
      </c>
      <c r="L161" s="71">
        <v>8.3541769797339764</v>
      </c>
      <c r="M161" s="71">
        <v>19.28379314286973</v>
      </c>
      <c r="N161" s="71">
        <v>19.75503864307187</v>
      </c>
      <c r="O161" s="71">
        <v>24.234239566374288</v>
      </c>
      <c r="P161" s="71">
        <v>23.72935005113797</v>
      </c>
      <c r="Q161" s="71">
        <v>1.1277041000499599</v>
      </c>
      <c r="R161" s="71">
        <v>0</v>
      </c>
      <c r="S161" s="71">
        <v>1.539389442116873</v>
      </c>
      <c r="T161" s="72"/>
      <c r="U161" s="71">
        <v>3974072</v>
      </c>
      <c r="V161" s="71">
        <v>709</v>
      </c>
      <c r="W161" s="71">
        <v>171</v>
      </c>
      <c r="X161" s="71">
        <v>4463</v>
      </c>
      <c r="Y161" s="71">
        <v>6100</v>
      </c>
      <c r="Z161" s="71">
        <v>12251</v>
      </c>
      <c r="AA161" s="71">
        <v>4776</v>
      </c>
      <c r="AB161" s="71">
        <v>19344</v>
      </c>
      <c r="AC161" s="71">
        <v>0</v>
      </c>
      <c r="AD161" s="71">
        <v>1.539389442116873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40.72</v>
      </c>
      <c r="BK161" s="71">
        <v>0</v>
      </c>
      <c r="BL161" s="71">
        <v>0</v>
      </c>
      <c r="BM161" s="71">
        <v>0</v>
      </c>
      <c r="BN161" s="72"/>
      <c r="BO161" s="71">
        <v>0</v>
      </c>
      <c r="BP161" s="71">
        <v>0</v>
      </c>
      <c r="BQ161" s="71">
        <v>4</v>
      </c>
      <c r="BR161" s="71">
        <v>0</v>
      </c>
      <c r="BS161" s="71">
        <v>0</v>
      </c>
      <c r="BT161" s="71">
        <v>0</v>
      </c>
      <c r="BU161"/>
      <c r="BV161" s="70">
        <v>40.72</v>
      </c>
      <c r="BW161" s="70">
        <v>0</v>
      </c>
      <c r="BX161" s="70">
        <v>0</v>
      </c>
      <c r="BY161" s="70">
        <v>0</v>
      </c>
      <c r="BZ161" s="70">
        <v>0</v>
      </c>
      <c r="CA161" s="70">
        <v>0</v>
      </c>
      <c r="CB161" s="70">
        <v>0</v>
      </c>
      <c r="CC161" s="70">
        <v>0</v>
      </c>
      <c r="CD161" s="70">
        <v>0</v>
      </c>
    </row>
    <row r="162" spans="1:82">
      <c r="A162" s="70" t="s">
        <v>1871</v>
      </c>
      <c r="B162" s="70">
        <v>194</v>
      </c>
      <c r="C162" s="70">
        <v>7</v>
      </c>
      <c r="D162" s="70">
        <v>12</v>
      </c>
      <c r="E162" s="70">
        <v>2010</v>
      </c>
      <c r="F162" s="70" t="s">
        <v>177</v>
      </c>
      <c r="G162" s="70" t="s">
        <v>1864</v>
      </c>
      <c r="H162" s="70" t="s">
        <v>1865</v>
      </c>
      <c r="I162" s="148"/>
      <c r="J162" s="71">
        <v>22.07670755162944</v>
      </c>
      <c r="K162" s="71">
        <v>1.6204312324638619</v>
      </c>
      <c r="L162" s="71">
        <v>7.3917055311042583</v>
      </c>
      <c r="M162" s="71">
        <v>19.35897172985155</v>
      </c>
      <c r="N162" s="71">
        <v>23.343054088719729</v>
      </c>
      <c r="O162" s="71">
        <v>24.315110214964349</v>
      </c>
      <c r="P162" s="71">
        <v>24.09254382999082</v>
      </c>
      <c r="Q162" s="71">
        <v>1.15916482302839</v>
      </c>
      <c r="R162" s="71">
        <v>0</v>
      </c>
      <c r="S162" s="71">
        <v>2.022894687551128</v>
      </c>
      <c r="T162" s="72"/>
      <c r="U162" s="71">
        <v>4067427</v>
      </c>
      <c r="V162" s="71">
        <v>709</v>
      </c>
      <c r="W162" s="71">
        <v>171</v>
      </c>
      <c r="X162" s="71">
        <v>4463</v>
      </c>
      <c r="Y162" s="71">
        <v>6141</v>
      </c>
      <c r="Z162" s="71">
        <v>12349</v>
      </c>
      <c r="AA162" s="71">
        <v>4728</v>
      </c>
      <c r="AB162" s="71">
        <v>19053</v>
      </c>
      <c r="AC162" s="71">
        <v>0</v>
      </c>
      <c r="AD162" s="71">
        <v>2.022894687551128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38.843000000000004</v>
      </c>
      <c r="BK162" s="71">
        <v>0</v>
      </c>
      <c r="BL162" s="71">
        <v>0</v>
      </c>
      <c r="BM162" s="71">
        <v>0</v>
      </c>
      <c r="BN162" s="72"/>
      <c r="BO162" s="71">
        <v>0</v>
      </c>
      <c r="BP162" s="71">
        <v>0</v>
      </c>
      <c r="BQ162" s="71">
        <v>4</v>
      </c>
      <c r="BR162" s="71">
        <v>0</v>
      </c>
      <c r="BS162" s="71">
        <v>0</v>
      </c>
      <c r="BT162" s="71">
        <v>0</v>
      </c>
      <c r="BU162"/>
      <c r="BV162" s="70">
        <v>38.843000000000004</v>
      </c>
      <c r="BW162" s="70">
        <v>0</v>
      </c>
      <c r="BX162" s="70">
        <v>0</v>
      </c>
      <c r="BY162" s="70">
        <v>0</v>
      </c>
      <c r="BZ162" s="70">
        <v>0</v>
      </c>
      <c r="CA162" s="70">
        <v>0</v>
      </c>
      <c r="CB162" s="70">
        <v>0</v>
      </c>
      <c r="CC162" s="70">
        <v>0</v>
      </c>
      <c r="CD162" s="70">
        <v>0</v>
      </c>
    </row>
    <row r="163" spans="1:82">
      <c r="A163" s="70" t="s">
        <v>1872</v>
      </c>
      <c r="B163" s="70">
        <v>195</v>
      </c>
      <c r="C163" s="70">
        <v>8</v>
      </c>
      <c r="D163" s="70">
        <v>12</v>
      </c>
      <c r="E163" s="70">
        <v>2011</v>
      </c>
      <c r="F163" s="70" t="s">
        <v>178</v>
      </c>
      <c r="G163" s="70" t="s">
        <v>1864</v>
      </c>
      <c r="H163" s="70" t="s">
        <v>1865</v>
      </c>
      <c r="I163" s="148"/>
      <c r="J163" s="71">
        <v>24.048251138487071</v>
      </c>
      <c r="K163" s="71">
        <v>2.1806352634250339</v>
      </c>
      <c r="L163" s="71">
        <v>7.100814679476386</v>
      </c>
      <c r="M163" s="71">
        <v>24.82145587031388</v>
      </c>
      <c r="N163" s="71">
        <v>23.139919746249561</v>
      </c>
      <c r="O163" s="71">
        <v>23.946485414774841</v>
      </c>
      <c r="P163" s="71">
        <v>23.302287489151723</v>
      </c>
      <c r="Q163" s="71">
        <v>1.31785466803065</v>
      </c>
      <c r="R163" s="71">
        <v>0</v>
      </c>
      <c r="S163" s="71">
        <v>1.952378736970525</v>
      </c>
      <c r="T163" s="72"/>
      <c r="U163" s="71">
        <v>3763317</v>
      </c>
      <c r="V163" s="71">
        <v>709</v>
      </c>
      <c r="W163" s="71">
        <v>171</v>
      </c>
      <c r="X163" s="71">
        <v>4463</v>
      </c>
      <c r="Y163" s="71">
        <v>6110</v>
      </c>
      <c r="Z163" s="71">
        <v>12426</v>
      </c>
      <c r="AA163" s="71">
        <v>4709</v>
      </c>
      <c r="AB163" s="71">
        <v>18779</v>
      </c>
      <c r="AC163" s="71">
        <v>0</v>
      </c>
      <c r="AD163" s="71">
        <v>1.952378736970525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35.674999999999997</v>
      </c>
      <c r="BK163" s="71">
        <v>0</v>
      </c>
      <c r="BL163" s="71">
        <v>0</v>
      </c>
      <c r="BM163" s="71">
        <v>0</v>
      </c>
      <c r="BN163" s="72"/>
      <c r="BO163" s="71">
        <v>0</v>
      </c>
      <c r="BP163" s="71">
        <v>0</v>
      </c>
      <c r="BQ163" s="71">
        <v>4</v>
      </c>
      <c r="BR163" s="71">
        <v>0</v>
      </c>
      <c r="BS163" s="71">
        <v>0</v>
      </c>
      <c r="BT163" s="71">
        <v>0</v>
      </c>
      <c r="BU163"/>
      <c r="BV163" s="70">
        <v>35.674999999999997</v>
      </c>
      <c r="BW163" s="70">
        <v>0</v>
      </c>
      <c r="BX163" s="70">
        <v>0</v>
      </c>
      <c r="BY163" s="70">
        <v>0</v>
      </c>
      <c r="BZ163" s="70">
        <v>0</v>
      </c>
      <c r="CA163" s="70">
        <v>0</v>
      </c>
      <c r="CB163" s="70">
        <v>0</v>
      </c>
      <c r="CC163" s="70">
        <v>0</v>
      </c>
      <c r="CD163" s="70">
        <v>0</v>
      </c>
    </row>
    <row r="164" spans="1:82">
      <c r="A164" s="70" t="s">
        <v>1873</v>
      </c>
      <c r="B164" s="70">
        <v>196</v>
      </c>
      <c r="C164" s="70">
        <v>9</v>
      </c>
      <c r="D164" s="70">
        <v>12</v>
      </c>
      <c r="E164" s="70">
        <v>2012</v>
      </c>
      <c r="F164" s="70" t="s">
        <v>179</v>
      </c>
      <c r="G164" s="70" t="s">
        <v>1864</v>
      </c>
      <c r="H164" s="70" t="s">
        <v>1865</v>
      </c>
      <c r="I164" s="148"/>
      <c r="J164" s="71">
        <v>27.920498328544181</v>
      </c>
      <c r="K164" s="71">
        <v>1.937222906369555</v>
      </c>
      <c r="L164" s="71">
        <v>7.0425261028682611</v>
      </c>
      <c r="M164" s="71">
        <v>23.552514136778001</v>
      </c>
      <c r="N164" s="71">
        <v>22.248105923259061</v>
      </c>
      <c r="O164" s="71">
        <v>23.821141617292643</v>
      </c>
      <c r="P164" s="71">
        <v>23.265661145554486</v>
      </c>
      <c r="Q164" s="71">
        <v>1.4119985971758799</v>
      </c>
      <c r="R164" s="71">
        <v>0</v>
      </c>
      <c r="S164" s="71">
        <v>1.5953414728524811</v>
      </c>
      <c r="T164" s="72"/>
      <c r="U164" s="71">
        <v>3695463</v>
      </c>
      <c r="V164" s="71">
        <v>709</v>
      </c>
      <c r="W164" s="71">
        <v>171</v>
      </c>
      <c r="X164" s="71">
        <v>4463</v>
      </c>
      <c r="Y164" s="71">
        <v>6117</v>
      </c>
      <c r="Z164" s="71">
        <v>12459</v>
      </c>
      <c r="AA164" s="71">
        <v>4675</v>
      </c>
      <c r="AB164" s="71">
        <v>18519</v>
      </c>
      <c r="AC164" s="71">
        <v>0</v>
      </c>
      <c r="AD164" s="71">
        <v>1.5953414728524811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38.835999999999999</v>
      </c>
      <c r="BK164" s="71">
        <v>0</v>
      </c>
      <c r="BL164" s="71">
        <v>0</v>
      </c>
      <c r="BM164" s="71">
        <v>0</v>
      </c>
      <c r="BN164" s="72"/>
      <c r="BO164" s="71">
        <v>0</v>
      </c>
      <c r="BP164" s="71">
        <v>0</v>
      </c>
      <c r="BQ164" s="71">
        <v>4</v>
      </c>
      <c r="BR164" s="71">
        <v>0</v>
      </c>
      <c r="BS164" s="71">
        <v>0</v>
      </c>
      <c r="BT164" s="71">
        <v>0</v>
      </c>
      <c r="BU164"/>
      <c r="BV164" s="70">
        <v>38.835999999999999</v>
      </c>
      <c r="BW164" s="70">
        <v>0</v>
      </c>
      <c r="BX164" s="70">
        <v>0</v>
      </c>
      <c r="BY164" s="70">
        <v>0</v>
      </c>
      <c r="BZ164" s="70">
        <v>0</v>
      </c>
      <c r="CA164" s="70">
        <v>0</v>
      </c>
      <c r="CB164" s="70">
        <v>0</v>
      </c>
      <c r="CC164" s="70">
        <v>0</v>
      </c>
      <c r="CD164" s="70">
        <v>0</v>
      </c>
    </row>
    <row r="165" spans="1:82">
      <c r="A165" s="70" t="s">
        <v>1874</v>
      </c>
      <c r="B165" s="70">
        <v>197</v>
      </c>
      <c r="C165" s="70">
        <v>10</v>
      </c>
      <c r="D165" s="70">
        <v>12</v>
      </c>
      <c r="E165" s="70">
        <v>2013</v>
      </c>
      <c r="F165" s="70" t="s">
        <v>180</v>
      </c>
      <c r="G165" s="70" t="s">
        <v>1864</v>
      </c>
      <c r="H165" s="70" t="s">
        <v>1865</v>
      </c>
      <c r="I165" s="148"/>
      <c r="J165" s="71">
        <v>25.334315339019721</v>
      </c>
      <c r="K165" s="71">
        <v>1.643342075971292</v>
      </c>
      <c r="L165" s="71">
        <v>6.6848087474152713</v>
      </c>
      <c r="M165" s="71">
        <v>23.44970077330936</v>
      </c>
      <c r="N165" s="71">
        <v>25.4895152238531</v>
      </c>
      <c r="O165" s="71">
        <v>22.841463579789338</v>
      </c>
      <c r="P165" s="71">
        <v>23.198470043956764</v>
      </c>
      <c r="Q165" s="71">
        <v>1.41868875225534</v>
      </c>
      <c r="R165" s="71">
        <v>0</v>
      </c>
      <c r="S165" s="71">
        <v>2.0935729896940449</v>
      </c>
      <c r="T165" s="72"/>
      <c r="U165" s="71">
        <v>3736276</v>
      </c>
      <c r="V165" s="71">
        <v>709</v>
      </c>
      <c r="W165" s="71">
        <v>171</v>
      </c>
      <c r="X165" s="71">
        <v>4463</v>
      </c>
      <c r="Y165" s="71">
        <v>6122</v>
      </c>
      <c r="Z165" s="71">
        <v>12480</v>
      </c>
      <c r="AA165" s="71">
        <v>4644</v>
      </c>
      <c r="AB165" s="71">
        <v>18340</v>
      </c>
      <c r="AC165" s="71">
        <v>0</v>
      </c>
      <c r="AD165" s="71">
        <v>2.0935729896940449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39.314999999999998</v>
      </c>
      <c r="BK165" s="71">
        <v>0</v>
      </c>
      <c r="BL165" s="71">
        <v>0</v>
      </c>
      <c r="BM165" s="71">
        <v>0</v>
      </c>
      <c r="BN165" s="72"/>
      <c r="BO165" s="71">
        <v>0</v>
      </c>
      <c r="BP165" s="71">
        <v>0</v>
      </c>
      <c r="BQ165" s="71">
        <v>3</v>
      </c>
      <c r="BR165" s="71">
        <v>0</v>
      </c>
      <c r="BS165" s="71">
        <v>0</v>
      </c>
      <c r="BT165" s="71">
        <v>0</v>
      </c>
      <c r="BU165"/>
      <c r="BV165" s="70">
        <v>39.314999999999998</v>
      </c>
      <c r="BW165" s="70">
        <v>0</v>
      </c>
      <c r="BX165" s="70">
        <v>0</v>
      </c>
      <c r="BY165" s="70">
        <v>0</v>
      </c>
      <c r="BZ165" s="70">
        <v>0</v>
      </c>
      <c r="CA165" s="70">
        <v>0</v>
      </c>
      <c r="CB165" s="70">
        <v>0</v>
      </c>
      <c r="CC165" s="70">
        <v>0</v>
      </c>
      <c r="CD165" s="70">
        <v>0</v>
      </c>
    </row>
    <row r="166" spans="1:82">
      <c r="A166" s="70" t="s">
        <v>1875</v>
      </c>
      <c r="B166" s="70">
        <v>198</v>
      </c>
      <c r="C166" s="70">
        <v>11</v>
      </c>
      <c r="D166" s="70">
        <v>12</v>
      </c>
      <c r="E166" s="70">
        <v>2014</v>
      </c>
      <c r="F166" s="70" t="s">
        <v>181</v>
      </c>
      <c r="G166" s="70" t="s">
        <v>1864</v>
      </c>
      <c r="H166" s="70" t="s">
        <v>1865</v>
      </c>
      <c r="I166" s="148"/>
      <c r="J166" s="71">
        <v>25.198597024131111</v>
      </c>
      <c r="K166" s="71">
        <v>1.467226151619607</v>
      </c>
      <c r="L166" s="71">
        <v>5.839149928283291</v>
      </c>
      <c r="M166" s="71">
        <v>19.213487288378651</v>
      </c>
      <c r="N166" s="71">
        <v>23.11887555742889</v>
      </c>
      <c r="O166" s="71">
        <v>21.671574941770409</v>
      </c>
      <c r="P166" s="71">
        <v>23.173433605465355</v>
      </c>
      <c r="Q166" s="71">
        <v>1.3319799126560301</v>
      </c>
      <c r="R166" s="71">
        <v>0</v>
      </c>
      <c r="S166" s="71">
        <v>1.822064578105272</v>
      </c>
      <c r="T166" s="72"/>
      <c r="U166" s="71">
        <v>3964560</v>
      </c>
      <c r="V166" s="71">
        <v>578</v>
      </c>
      <c r="W166" s="71">
        <v>142</v>
      </c>
      <c r="X166" s="71">
        <v>3786</v>
      </c>
      <c r="Y166" s="71">
        <v>6099</v>
      </c>
      <c r="Z166" s="71">
        <v>12471</v>
      </c>
      <c r="AA166" s="71">
        <v>4615</v>
      </c>
      <c r="AB166" s="71">
        <v>17947</v>
      </c>
      <c r="AC166" s="71">
        <v>0</v>
      </c>
      <c r="AD166" s="71">
        <v>1.822064578105272</v>
      </c>
      <c r="AE166" s="72"/>
      <c r="AF166" s="71"/>
      <c r="AG166" s="71"/>
      <c r="AH166" s="71"/>
      <c r="AI166" s="71"/>
      <c r="AJ166" s="71"/>
      <c r="AK166" s="71"/>
      <c r="AL166" s="71"/>
      <c r="AM166" s="71"/>
      <c r="AN166" s="71"/>
      <c r="AO166" s="71"/>
      <c r="AP166" s="71"/>
      <c r="AQ166" s="72"/>
      <c r="AR166" s="71">
        <v>180</v>
      </c>
      <c r="AS166" s="71">
        <v>107</v>
      </c>
      <c r="AT166" s="71">
        <v>0</v>
      </c>
      <c r="AU166" s="71">
        <v>0</v>
      </c>
      <c r="AV166" s="71">
        <v>0</v>
      </c>
      <c r="AW166" s="71">
        <v>1</v>
      </c>
      <c r="AX166" s="71"/>
      <c r="AY166" s="72"/>
      <c r="AZ166" s="71">
        <v>944</v>
      </c>
      <c r="BA166" s="71">
        <v>20296.7</v>
      </c>
      <c r="BB166" s="71">
        <v>0</v>
      </c>
      <c r="BC166" s="71">
        <v>0</v>
      </c>
      <c r="BD166" s="71">
        <v>0</v>
      </c>
      <c r="BE166" s="71">
        <v>2500</v>
      </c>
      <c r="BF166" s="71"/>
      <c r="BG166" s="72"/>
      <c r="BH166" s="71">
        <v>0</v>
      </c>
      <c r="BI166" s="71">
        <v>0</v>
      </c>
      <c r="BJ166" s="71">
        <v>39.704999999999998</v>
      </c>
      <c r="BK166" s="71">
        <v>0</v>
      </c>
      <c r="BL166" s="71">
        <v>0</v>
      </c>
      <c r="BM166" s="71">
        <v>0</v>
      </c>
      <c r="BN166" s="72"/>
      <c r="BO166" s="71">
        <v>0</v>
      </c>
      <c r="BP166" s="71">
        <v>0</v>
      </c>
      <c r="BQ166" s="71">
        <v>3</v>
      </c>
      <c r="BR166" s="71">
        <v>0</v>
      </c>
      <c r="BS166" s="71">
        <v>0</v>
      </c>
      <c r="BT166" s="71">
        <v>0</v>
      </c>
      <c r="BU166"/>
      <c r="BV166" s="70">
        <v>39.704999999999998</v>
      </c>
      <c r="BW166" s="70">
        <v>0</v>
      </c>
      <c r="BX166" s="70">
        <v>0</v>
      </c>
      <c r="BY166" s="70">
        <v>0</v>
      </c>
      <c r="BZ166" s="70">
        <v>0</v>
      </c>
      <c r="CA166" s="70">
        <v>0</v>
      </c>
      <c r="CB166" s="70">
        <v>0</v>
      </c>
      <c r="CC166" s="70">
        <v>0</v>
      </c>
      <c r="CD166" s="70">
        <v>0</v>
      </c>
    </row>
    <row r="167" spans="1:82">
      <c r="A167" s="70" t="s">
        <v>1876</v>
      </c>
      <c r="B167" s="70">
        <v>199</v>
      </c>
      <c r="C167" s="70">
        <v>12</v>
      </c>
      <c r="D167" s="70">
        <v>12</v>
      </c>
      <c r="E167" s="70">
        <v>2015</v>
      </c>
      <c r="F167" s="70" t="s">
        <v>182</v>
      </c>
      <c r="G167" s="70" t="s">
        <v>1864</v>
      </c>
      <c r="H167" s="70" t="s">
        <v>1865</v>
      </c>
      <c r="I167" s="148"/>
      <c r="J167" s="71">
        <v>23.91255125575762</v>
      </c>
      <c r="K167" s="71">
        <v>1.4577531506043879</v>
      </c>
      <c r="L167" s="71">
        <v>5.4455626215553883</v>
      </c>
      <c r="M167" s="71">
        <v>17.198571933429179</v>
      </c>
      <c r="N167" s="71">
        <v>20.89207857200477</v>
      </c>
      <c r="O167" s="71">
        <v>21.508027422653754</v>
      </c>
      <c r="P167" s="71">
        <v>23.030932493716932</v>
      </c>
      <c r="Q167" s="71">
        <v>1.2790747999978</v>
      </c>
      <c r="R167" s="71">
        <v>0</v>
      </c>
      <c r="S167" s="71">
        <v>1.826742897346324</v>
      </c>
      <c r="T167" s="72"/>
      <c r="U167" s="71">
        <v>4296569</v>
      </c>
      <c r="V167" s="71">
        <v>578</v>
      </c>
      <c r="W167" s="71">
        <v>142</v>
      </c>
      <c r="X167" s="71">
        <v>3786</v>
      </c>
      <c r="Y167" s="71">
        <v>6119</v>
      </c>
      <c r="Z167" s="71">
        <v>12496</v>
      </c>
      <c r="AA167" s="71">
        <v>4583</v>
      </c>
      <c r="AB167" s="71">
        <v>17605</v>
      </c>
      <c r="AC167" s="71">
        <v>0</v>
      </c>
      <c r="AD167" s="71">
        <v>1.826742897346324</v>
      </c>
      <c r="AE167" s="72"/>
      <c r="AF167" s="71">
        <v>29573716.130701941</v>
      </c>
      <c r="AG167" s="71">
        <v>1113762.674535977</v>
      </c>
      <c r="AH167" s="71">
        <v>1157121.5894503901</v>
      </c>
      <c r="AI167" s="71">
        <v>23844429.126731221</v>
      </c>
      <c r="AJ167" s="71">
        <v>31067598.608246781</v>
      </c>
      <c r="AK167" s="71">
        <v>0</v>
      </c>
      <c r="AL167" s="71">
        <v>0</v>
      </c>
      <c r="AM167" s="71">
        <v>2412691.3998025591</v>
      </c>
      <c r="AN167" s="71">
        <v>0</v>
      </c>
      <c r="AO167" s="71">
        <v>0</v>
      </c>
      <c r="AP167" s="71">
        <v>89169319.529468864</v>
      </c>
      <c r="AQ167" s="72"/>
      <c r="AR167" s="71">
        <v>217</v>
      </c>
      <c r="AS167" s="71">
        <v>147</v>
      </c>
      <c r="AT167" s="71">
        <v>0</v>
      </c>
      <c r="AU167" s="71">
        <v>0</v>
      </c>
      <c r="AV167" s="71">
        <v>0</v>
      </c>
      <c r="AW167" s="71">
        <v>1</v>
      </c>
      <c r="AX167" s="71"/>
      <c r="AY167" s="72"/>
      <c r="AZ167" s="71">
        <v>1149.5</v>
      </c>
      <c r="BA167" s="71">
        <v>55496</v>
      </c>
      <c r="BB167" s="71">
        <v>0</v>
      </c>
      <c r="BC167" s="71">
        <v>0</v>
      </c>
      <c r="BD167" s="71">
        <v>0</v>
      </c>
      <c r="BE167" s="71">
        <v>2500</v>
      </c>
      <c r="BF167" s="71"/>
      <c r="BG167" s="72"/>
      <c r="BH167" s="71">
        <v>0</v>
      </c>
      <c r="BI167" s="71">
        <v>0</v>
      </c>
      <c r="BJ167" s="71">
        <v>36.845999999999997</v>
      </c>
      <c r="BK167" s="71">
        <v>0</v>
      </c>
      <c r="BL167" s="71">
        <v>0</v>
      </c>
      <c r="BM167" s="71">
        <v>0</v>
      </c>
      <c r="BN167" s="72"/>
      <c r="BO167" s="71">
        <v>0</v>
      </c>
      <c r="BP167" s="71">
        <v>0</v>
      </c>
      <c r="BQ167" s="71">
        <v>3</v>
      </c>
      <c r="BR167" s="71">
        <v>0</v>
      </c>
      <c r="BS167" s="71">
        <v>0</v>
      </c>
      <c r="BT167" s="71">
        <v>0</v>
      </c>
      <c r="BU167"/>
      <c r="BV167" s="70">
        <v>36.845999999999997</v>
      </c>
      <c r="BW167" s="70">
        <v>0</v>
      </c>
      <c r="BX167" s="70">
        <v>0</v>
      </c>
      <c r="BY167" s="70">
        <v>0</v>
      </c>
      <c r="BZ167" s="70">
        <v>0</v>
      </c>
      <c r="CA167" s="70">
        <v>0</v>
      </c>
      <c r="CB167" s="70">
        <v>0</v>
      </c>
      <c r="CC167" s="70">
        <v>0</v>
      </c>
      <c r="CD167" s="70">
        <v>0</v>
      </c>
    </row>
    <row r="168" spans="1:82">
      <c r="A168" s="70" t="s">
        <v>1877</v>
      </c>
      <c r="B168" s="70">
        <v>200</v>
      </c>
      <c r="C168" s="70">
        <v>13</v>
      </c>
      <c r="D168" s="70">
        <v>12</v>
      </c>
      <c r="E168" s="70">
        <v>2016</v>
      </c>
      <c r="F168" s="70" t="s">
        <v>155</v>
      </c>
      <c r="G168" s="70" t="s">
        <v>1864</v>
      </c>
      <c r="H168" s="70" t="s">
        <v>1865</v>
      </c>
      <c r="I168" s="148"/>
      <c r="J168" s="71">
        <v>25.851246345352088</v>
      </c>
      <c r="K168" s="71">
        <v>1.6012551331040015</v>
      </c>
      <c r="L168" s="71">
        <v>5.5994900462235417</v>
      </c>
      <c r="M168" s="71">
        <v>15.837475211901442</v>
      </c>
      <c r="N168" s="71">
        <v>21.908599629845597</v>
      </c>
      <c r="O168" s="71">
        <v>21.136326136598939</v>
      </c>
      <c r="P168" s="71">
        <v>22.291816233470577</v>
      </c>
      <c r="Q168" s="71">
        <v>1.2145177189032081</v>
      </c>
      <c r="R168" s="71">
        <v>0</v>
      </c>
      <c r="S168" s="71">
        <v>1.7717943093098225</v>
      </c>
      <c r="T168" s="72"/>
      <c r="U168" s="71">
        <v>4856395</v>
      </c>
      <c r="V168" s="71">
        <v>578</v>
      </c>
      <c r="W168" s="71">
        <v>142</v>
      </c>
      <c r="X168" s="71">
        <v>3786</v>
      </c>
      <c r="Y168" s="71">
        <v>6106</v>
      </c>
      <c r="Z168" s="71">
        <v>12431</v>
      </c>
      <c r="AA168" s="71">
        <v>4588</v>
      </c>
      <c r="AB168" s="71">
        <v>17195</v>
      </c>
      <c r="AC168" s="71">
        <v>0</v>
      </c>
      <c r="AD168" s="71">
        <v>1.771794309309823</v>
      </c>
      <c r="AE168" s="72"/>
      <c r="AF168" s="71">
        <v>33432656.464841779</v>
      </c>
      <c r="AG168" s="71">
        <v>1224577.1132026401</v>
      </c>
      <c r="AH168" s="71">
        <v>924236.92965306016</v>
      </c>
      <c r="AI168" s="71">
        <v>24126281.141919639</v>
      </c>
      <c r="AJ168" s="71">
        <v>30293996.777029499</v>
      </c>
      <c r="AK168" s="71">
        <v>0</v>
      </c>
      <c r="AL168" s="71">
        <v>0</v>
      </c>
      <c r="AM168" s="71">
        <v>2358333.3910054062</v>
      </c>
      <c r="AN168" s="71">
        <v>0</v>
      </c>
      <c r="AO168" s="71">
        <v>0</v>
      </c>
      <c r="AP168" s="71">
        <v>92360081.817652032</v>
      </c>
      <c r="AQ168" s="72"/>
      <c r="AR168" s="71">
        <v>241</v>
      </c>
      <c r="AS168" s="71">
        <v>293</v>
      </c>
      <c r="AT168" s="71">
        <v>0</v>
      </c>
      <c r="AU168" s="71">
        <v>0</v>
      </c>
      <c r="AV168" s="71">
        <v>0</v>
      </c>
      <c r="AW168" s="71">
        <v>1</v>
      </c>
      <c r="AX168" s="71"/>
      <c r="AY168" s="72"/>
      <c r="AZ168" s="71">
        <v>1280.5</v>
      </c>
      <c r="BA168" s="71">
        <v>62267.8</v>
      </c>
      <c r="BB168" s="71">
        <v>0</v>
      </c>
      <c r="BC168" s="71">
        <v>0</v>
      </c>
      <c r="BD168" s="71">
        <v>0</v>
      </c>
      <c r="BE168" s="71">
        <v>2500</v>
      </c>
      <c r="BF168" s="71"/>
      <c r="BG168" s="72"/>
      <c r="BH168" s="71">
        <v>0</v>
      </c>
      <c r="BI168" s="71">
        <v>0</v>
      </c>
      <c r="BJ168" s="71">
        <v>35.064</v>
      </c>
      <c r="BK168" s="71">
        <v>0</v>
      </c>
      <c r="BL168" s="71">
        <v>0</v>
      </c>
      <c r="BM168" s="71">
        <v>0</v>
      </c>
      <c r="BN168" s="72"/>
      <c r="BO168" s="71">
        <v>0</v>
      </c>
      <c r="BP168" s="71">
        <v>0</v>
      </c>
      <c r="BQ168" s="71">
        <v>3</v>
      </c>
      <c r="BR168" s="71">
        <v>0</v>
      </c>
      <c r="BS168" s="71">
        <v>0</v>
      </c>
      <c r="BT168" s="71">
        <v>0</v>
      </c>
      <c r="BU168"/>
      <c r="BV168" s="70">
        <v>35.064</v>
      </c>
      <c r="BW168" s="70">
        <v>0</v>
      </c>
      <c r="BX168" s="70">
        <v>0</v>
      </c>
      <c r="BY168" s="70">
        <v>0</v>
      </c>
      <c r="BZ168" s="70">
        <v>0</v>
      </c>
      <c r="CA168" s="70">
        <v>0</v>
      </c>
      <c r="CB168" s="70">
        <v>0</v>
      </c>
      <c r="CC168" s="70">
        <v>0</v>
      </c>
      <c r="CD168" s="70">
        <v>0</v>
      </c>
    </row>
    <row r="169" spans="1:82">
      <c r="A169" s="70" t="s">
        <v>1878</v>
      </c>
      <c r="B169" s="70">
        <v>201</v>
      </c>
      <c r="C169" s="70">
        <v>14</v>
      </c>
      <c r="D169" s="70">
        <v>12</v>
      </c>
      <c r="E169" s="70">
        <v>2017</v>
      </c>
      <c r="F169" s="70" t="s">
        <v>156</v>
      </c>
      <c r="G169" s="70" t="s">
        <v>1864</v>
      </c>
      <c r="H169" s="70" t="s">
        <v>1865</v>
      </c>
      <c r="I169" s="148"/>
      <c r="J169" s="71">
        <v>27.862341674028411</v>
      </c>
      <c r="K169" s="71">
        <v>1.5854632792947652</v>
      </c>
      <c r="L169" s="71">
        <v>6.4340805717059011</v>
      </c>
      <c r="M169" s="71">
        <v>15.580805208281385</v>
      </c>
      <c r="N169" s="71">
        <v>21.450956955472019</v>
      </c>
      <c r="O169" s="71">
        <v>20.597416205437998</v>
      </c>
      <c r="P169" s="71">
        <v>21.971971622124421</v>
      </c>
      <c r="Q169" s="71">
        <v>1.1486472312209699</v>
      </c>
      <c r="R169" s="71">
        <v>0</v>
      </c>
      <c r="S169" s="71">
        <v>1.8383853106394521</v>
      </c>
      <c r="T169" s="72"/>
      <c r="U169" s="71">
        <v>5182888</v>
      </c>
      <c r="V169" s="71">
        <v>578</v>
      </c>
      <c r="W169" s="71">
        <v>142</v>
      </c>
      <c r="X169" s="71">
        <v>3786</v>
      </c>
      <c r="Y169" s="71">
        <v>6082</v>
      </c>
      <c r="Z169" s="71">
        <v>12315</v>
      </c>
      <c r="AA169" s="71">
        <v>4551</v>
      </c>
      <c r="AB169" s="71">
        <v>16817</v>
      </c>
      <c r="AC169" s="71">
        <v>0</v>
      </c>
      <c r="AD169" s="71">
        <v>1.8383853106394521</v>
      </c>
      <c r="AE169" s="72"/>
      <c r="AF169" s="71">
        <v>37313846.647806093</v>
      </c>
      <c r="AG169" s="71">
        <v>1246516.0328400449</v>
      </c>
      <c r="AH169" s="71">
        <v>1395078.2367809319</v>
      </c>
      <c r="AI169" s="71">
        <v>25244449.8757338</v>
      </c>
      <c r="AJ169" s="71">
        <v>29810310.630026191</v>
      </c>
      <c r="AK169" s="71">
        <v>0</v>
      </c>
      <c r="AL169" s="71">
        <v>0</v>
      </c>
      <c r="AM169" s="71">
        <v>2310098.8575441912</v>
      </c>
      <c r="AN169" s="71">
        <v>0</v>
      </c>
      <c r="AO169" s="71">
        <v>0</v>
      </c>
      <c r="AP169" s="71">
        <v>97320300.280731261</v>
      </c>
      <c r="AQ169" s="72"/>
      <c r="AR169" s="71">
        <v>253</v>
      </c>
      <c r="AS169" s="71">
        <v>359</v>
      </c>
      <c r="AT169" s="71">
        <v>0</v>
      </c>
      <c r="AU169" s="71">
        <v>0</v>
      </c>
      <c r="AV169" s="71">
        <v>0</v>
      </c>
      <c r="AW169" s="71">
        <v>1</v>
      </c>
      <c r="AX169" s="71"/>
      <c r="AY169" s="72"/>
      <c r="AZ169" s="71">
        <v>1344.8</v>
      </c>
      <c r="BA169" s="71">
        <v>65228.400000000009</v>
      </c>
      <c r="BB169" s="71">
        <v>0</v>
      </c>
      <c r="BC169" s="71">
        <v>0</v>
      </c>
      <c r="BD169" s="71">
        <v>0</v>
      </c>
      <c r="BE169" s="71">
        <v>1995</v>
      </c>
      <c r="BF169" s="71"/>
      <c r="BG169" s="72"/>
      <c r="BH169" s="71">
        <v>0</v>
      </c>
      <c r="BI169" s="71">
        <v>0</v>
      </c>
      <c r="BJ169" s="71">
        <v>33.482999999999997</v>
      </c>
      <c r="BK169" s="71">
        <v>0</v>
      </c>
      <c r="BL169" s="71">
        <v>0</v>
      </c>
      <c r="BM169" s="71">
        <v>0</v>
      </c>
      <c r="BN169" s="72"/>
      <c r="BO169" s="71">
        <v>0</v>
      </c>
      <c r="BP169" s="71">
        <v>0</v>
      </c>
      <c r="BQ169" s="71">
        <v>3</v>
      </c>
      <c r="BR169" s="71">
        <v>0</v>
      </c>
      <c r="BS169" s="71">
        <v>0</v>
      </c>
      <c r="BT169" s="71">
        <v>0</v>
      </c>
      <c r="BU169"/>
      <c r="BV169" s="70">
        <v>33.482999999999997</v>
      </c>
      <c r="BW169" s="70">
        <v>0</v>
      </c>
      <c r="BX169" s="70">
        <v>0</v>
      </c>
      <c r="BY169" s="70">
        <v>0</v>
      </c>
      <c r="BZ169" s="70">
        <v>0</v>
      </c>
      <c r="CA169" s="70">
        <v>0</v>
      </c>
      <c r="CB169" s="70">
        <v>0</v>
      </c>
      <c r="CC169" s="70">
        <v>0</v>
      </c>
      <c r="CD169" s="70">
        <v>0</v>
      </c>
    </row>
    <row r="170" spans="1:82">
      <c r="A170" s="70" t="s">
        <v>1879</v>
      </c>
      <c r="B170" s="70">
        <v>202</v>
      </c>
      <c r="C170" s="70">
        <v>15</v>
      </c>
      <c r="D170" s="70">
        <v>12</v>
      </c>
      <c r="E170" s="70">
        <v>2018</v>
      </c>
      <c r="F170" s="70" t="s">
        <v>183</v>
      </c>
      <c r="G170" s="70" t="s">
        <v>1864</v>
      </c>
      <c r="H170" s="70" t="s">
        <v>1865</v>
      </c>
      <c r="I170" s="148"/>
      <c r="J170" s="71">
        <v>29.207554467926148</v>
      </c>
      <c r="K170" s="71">
        <v>1.4300612636122891</v>
      </c>
      <c r="L170" s="71">
        <v>5.9615584628310874</v>
      </c>
      <c r="M170" s="71">
        <v>15.370483962247937</v>
      </c>
      <c r="N170" s="71">
        <v>18.717886825695537</v>
      </c>
      <c r="O170" s="71">
        <v>20.095557063741857</v>
      </c>
      <c r="P170" s="71">
        <v>21.896653956450852</v>
      </c>
      <c r="Q170" s="71">
        <v>1.04191751993709</v>
      </c>
      <c r="R170" s="71">
        <v>0</v>
      </c>
      <c r="S170" s="71">
        <v>1.2667883801062003</v>
      </c>
      <c r="T170" s="72"/>
      <c r="U170" s="71">
        <v>5410527</v>
      </c>
      <c r="V170" s="71">
        <v>578</v>
      </c>
      <c r="W170" s="71">
        <v>142</v>
      </c>
      <c r="X170" s="71">
        <v>3786</v>
      </c>
      <c r="Y170" s="71">
        <v>6067</v>
      </c>
      <c r="Z170" s="71">
        <v>12245</v>
      </c>
      <c r="AA170" s="71">
        <v>4581</v>
      </c>
      <c r="AB170" s="71">
        <v>16439</v>
      </c>
      <c r="AC170" s="71">
        <v>0</v>
      </c>
      <c r="AD170" s="71">
        <v>1.2667883801062001</v>
      </c>
      <c r="AE170" s="72"/>
      <c r="AF170" s="71">
        <v>39692826.926536784</v>
      </c>
      <c r="AG170" s="71">
        <v>1076142.22469329</v>
      </c>
      <c r="AH170" s="71">
        <v>1320867.442609614</v>
      </c>
      <c r="AI170" s="71">
        <v>24391005.196908049</v>
      </c>
      <c r="AJ170" s="71">
        <v>27681698.97395343</v>
      </c>
      <c r="AK170" s="71">
        <v>0</v>
      </c>
      <c r="AL170" s="71">
        <v>0</v>
      </c>
      <c r="AM170" s="71">
        <v>2262846.608988795</v>
      </c>
      <c r="AN170" s="71">
        <v>0</v>
      </c>
      <c r="AO170" s="71">
        <v>0</v>
      </c>
      <c r="AP170" s="71">
        <v>96425387.373689964</v>
      </c>
      <c r="AQ170" s="72"/>
      <c r="AR170" s="71">
        <v>271</v>
      </c>
      <c r="AS170" s="71">
        <v>401</v>
      </c>
      <c r="AT170" s="71">
        <v>0</v>
      </c>
      <c r="AU170" s="71">
        <v>0</v>
      </c>
      <c r="AV170" s="71">
        <v>0</v>
      </c>
      <c r="AW170" s="71">
        <v>1</v>
      </c>
      <c r="AX170" s="71"/>
      <c r="AY170" s="72"/>
      <c r="AZ170" s="71">
        <v>1438.8</v>
      </c>
      <c r="BA170" s="71">
        <v>66950</v>
      </c>
      <c r="BB170" s="71">
        <v>0</v>
      </c>
      <c r="BC170" s="71">
        <v>0</v>
      </c>
      <c r="BD170" s="71">
        <v>0</v>
      </c>
      <c r="BE170" s="71">
        <v>1995</v>
      </c>
      <c r="BF170" s="71"/>
      <c r="BG170" s="72"/>
      <c r="BH170" s="71">
        <v>0</v>
      </c>
      <c r="BI170" s="71">
        <v>0</v>
      </c>
      <c r="BJ170" s="71">
        <v>32.637</v>
      </c>
      <c r="BK170" s="71">
        <v>0</v>
      </c>
      <c r="BL170" s="71">
        <v>0</v>
      </c>
      <c r="BM170" s="71">
        <v>0</v>
      </c>
      <c r="BN170" s="72"/>
      <c r="BO170" s="71">
        <v>0</v>
      </c>
      <c r="BP170" s="71">
        <v>0</v>
      </c>
      <c r="BQ170" s="71">
        <v>3</v>
      </c>
      <c r="BR170" s="71">
        <v>0</v>
      </c>
      <c r="BS170" s="71">
        <v>0</v>
      </c>
      <c r="BT170" s="71">
        <v>0</v>
      </c>
      <c r="BU170"/>
      <c r="BV170" s="70">
        <v>32.637</v>
      </c>
      <c r="BW170" s="70">
        <v>0</v>
      </c>
      <c r="BX170" s="70">
        <v>0</v>
      </c>
      <c r="BY170" s="70">
        <v>0</v>
      </c>
      <c r="BZ170" s="70">
        <v>0</v>
      </c>
      <c r="CA170" s="70">
        <v>0</v>
      </c>
      <c r="CB170" s="70">
        <v>0</v>
      </c>
      <c r="CC170" s="70">
        <v>0</v>
      </c>
      <c r="CD170" s="70">
        <v>0</v>
      </c>
    </row>
    <row r="171" spans="1:82">
      <c r="A171" s="70" t="s">
        <v>1880</v>
      </c>
      <c r="B171" s="70">
        <v>203</v>
      </c>
      <c r="C171" s="70">
        <v>16</v>
      </c>
      <c r="D171" s="70">
        <v>12</v>
      </c>
      <c r="E171" s="70">
        <v>2019</v>
      </c>
      <c r="F171" s="70" t="s">
        <v>158</v>
      </c>
      <c r="G171" s="70" t="s">
        <v>1864</v>
      </c>
      <c r="H171" s="70" t="s">
        <v>1865</v>
      </c>
      <c r="I171" s="148"/>
      <c r="J171" s="71">
        <v>27.008528844628479</v>
      </c>
      <c r="K171" s="71">
        <v>1.320842453789367</v>
      </c>
      <c r="L171" s="71">
        <v>6.0120658019199658</v>
      </c>
      <c r="M171" s="71">
        <v>14.903087381284916</v>
      </c>
      <c r="N171" s="71">
        <v>19.005376527495429</v>
      </c>
      <c r="O171" s="71">
        <v>19.299850849254696</v>
      </c>
      <c r="P171" s="71">
        <v>21.021546508957766</v>
      </c>
      <c r="Q171" s="71">
        <v>0.98859771709446997</v>
      </c>
      <c r="R171" s="71">
        <v>0</v>
      </c>
      <c r="S171" s="71">
        <v>1.5599356640423827</v>
      </c>
      <c r="T171" s="72"/>
      <c r="U171" s="71">
        <v>5292234</v>
      </c>
      <c r="V171" s="71">
        <v>578</v>
      </c>
      <c r="W171" s="71">
        <v>142</v>
      </c>
      <c r="X171" s="71">
        <v>3786</v>
      </c>
      <c r="Y171" s="71">
        <v>6016</v>
      </c>
      <c r="Z171" s="71">
        <v>12083</v>
      </c>
      <c r="AA171" s="71">
        <v>4365</v>
      </c>
      <c r="AB171" s="71">
        <v>16020</v>
      </c>
      <c r="AC171" s="71">
        <v>0</v>
      </c>
      <c r="AD171" s="71">
        <v>1.5599356640423829</v>
      </c>
      <c r="AE171" s="72"/>
      <c r="AF171" s="71">
        <v>37549408.514219142</v>
      </c>
      <c r="AG171" s="71">
        <v>1038755.437125191</v>
      </c>
      <c r="AH171" s="71">
        <v>1410242.6563718</v>
      </c>
      <c r="AI171" s="71">
        <v>24633596.516602799</v>
      </c>
      <c r="AJ171" s="71">
        <v>27505155.265287671</v>
      </c>
      <c r="AK171" s="71">
        <v>0</v>
      </c>
      <c r="AL171" s="71">
        <v>0</v>
      </c>
      <c r="AM171" s="71">
        <v>2181803.4015045683</v>
      </c>
      <c r="AN171" s="71">
        <v>0</v>
      </c>
      <c r="AO171" s="71">
        <v>0</v>
      </c>
      <c r="AP171" s="71">
        <v>94318961.791111171</v>
      </c>
      <c r="AQ171" s="72"/>
      <c r="AR171" s="71">
        <v>291</v>
      </c>
      <c r="AS171" s="71">
        <v>452</v>
      </c>
      <c r="AT171" s="71">
        <v>0</v>
      </c>
      <c r="AU171" s="71">
        <v>0</v>
      </c>
      <c r="AV171" s="71">
        <v>0</v>
      </c>
      <c r="AW171" s="71">
        <v>1</v>
      </c>
      <c r="AX171" s="71"/>
      <c r="AY171" s="72"/>
      <c r="AZ171" s="71">
        <v>1538.200000000001</v>
      </c>
      <c r="BA171" s="71">
        <v>69367.800000000017</v>
      </c>
      <c r="BB171" s="71">
        <v>0</v>
      </c>
      <c r="BC171" s="71">
        <v>0</v>
      </c>
      <c r="BD171" s="71">
        <v>0</v>
      </c>
      <c r="BE171" s="71">
        <v>1995</v>
      </c>
      <c r="BF171" s="71"/>
      <c r="BG171" s="72"/>
      <c r="BH171" s="71">
        <v>0</v>
      </c>
      <c r="BI171" s="71">
        <v>0</v>
      </c>
      <c r="BJ171" s="71">
        <v>30.411999999999999</v>
      </c>
      <c r="BK171" s="71">
        <v>0</v>
      </c>
      <c r="BL171" s="71">
        <v>0</v>
      </c>
      <c r="BM171" s="71">
        <v>0</v>
      </c>
      <c r="BN171" s="72"/>
      <c r="BO171" s="71">
        <v>0</v>
      </c>
      <c r="BP171" s="71">
        <v>0</v>
      </c>
      <c r="BQ171" s="71">
        <v>3</v>
      </c>
      <c r="BR171" s="71">
        <v>0</v>
      </c>
      <c r="BS171" s="71">
        <v>0</v>
      </c>
      <c r="BT171" s="71">
        <v>0</v>
      </c>
      <c r="BU171"/>
      <c r="BV171" s="70">
        <v>30.411999999999999</v>
      </c>
      <c r="BW171" s="70">
        <v>0</v>
      </c>
      <c r="BX171" s="70">
        <v>0</v>
      </c>
      <c r="BY171" s="70">
        <v>0</v>
      </c>
      <c r="BZ171" s="70">
        <v>0</v>
      </c>
      <c r="CA171" s="70">
        <v>0</v>
      </c>
      <c r="CB171" s="70">
        <v>0</v>
      </c>
      <c r="CC171" s="70">
        <v>0</v>
      </c>
      <c r="CD171" s="70">
        <v>0</v>
      </c>
    </row>
    <row r="172" spans="1:82">
      <c r="A172" s="70" t="s">
        <v>1881</v>
      </c>
      <c r="B172" s="70">
        <v>204</v>
      </c>
      <c r="C172" s="70">
        <v>17</v>
      </c>
      <c r="D172" s="70">
        <v>12</v>
      </c>
      <c r="E172" s="70">
        <v>2020</v>
      </c>
      <c r="F172" s="70" t="s">
        <v>159</v>
      </c>
      <c r="G172" s="70" t="s">
        <v>1864</v>
      </c>
      <c r="H172" s="70" t="s">
        <v>1865</v>
      </c>
      <c r="I172" s="148"/>
      <c r="J172" s="71">
        <v>27.78494323741754</v>
      </c>
      <c r="K172" s="71">
        <v>1.2664094831777182</v>
      </c>
      <c r="L172" s="71">
        <v>5.0746766677123221</v>
      </c>
      <c r="M172" s="71">
        <v>13.836266447228709</v>
      </c>
      <c r="N172" s="71">
        <v>17.973150979230827</v>
      </c>
      <c r="O172" s="71">
        <v>16.695284144079917</v>
      </c>
      <c r="P172" s="71">
        <v>19.909036308542738</v>
      </c>
      <c r="Q172" s="71">
        <v>0.92556543591624396</v>
      </c>
      <c r="R172" s="71">
        <v>0</v>
      </c>
      <c r="S172" s="71">
        <v>1.9016739149461661</v>
      </c>
      <c r="T172" s="72"/>
      <c r="U172" s="71">
        <v>5050855</v>
      </c>
      <c r="V172" s="71">
        <v>474</v>
      </c>
      <c r="W172" s="71">
        <v>145</v>
      </c>
      <c r="X172" s="71">
        <v>3678</v>
      </c>
      <c r="Y172" s="71">
        <v>6038</v>
      </c>
      <c r="Z172" s="71">
        <v>11930</v>
      </c>
      <c r="AA172" s="71">
        <v>4394</v>
      </c>
      <c r="AB172" s="71">
        <v>15698</v>
      </c>
      <c r="AC172" s="71">
        <v>0</v>
      </c>
      <c r="AD172" s="71">
        <v>1.9016739149461661</v>
      </c>
      <c r="AE172" s="72"/>
      <c r="AF172" s="71">
        <v>39293771.290530607</v>
      </c>
      <c r="AG172" s="71">
        <v>962816.41856514686</v>
      </c>
      <c r="AH172" s="71">
        <v>1249756.0637654951</v>
      </c>
      <c r="AI172" s="71">
        <v>22611266.724776495</v>
      </c>
      <c r="AJ172" s="71">
        <v>25070568.786220878</v>
      </c>
      <c r="AK172" s="71"/>
      <c r="AL172" s="71"/>
      <c r="AM172" s="71">
        <v>2048763.4084176442</v>
      </c>
      <c r="AN172" s="71"/>
      <c r="AO172" s="71"/>
      <c r="AP172" s="71">
        <v>91236942.692276269</v>
      </c>
      <c r="AQ172" s="72"/>
      <c r="AR172" s="71">
        <v>305</v>
      </c>
      <c r="AS172" s="71">
        <v>497</v>
      </c>
      <c r="AT172" s="71">
        <v>0</v>
      </c>
      <c r="AU172" s="71">
        <v>0</v>
      </c>
      <c r="AV172" s="71">
        <v>0</v>
      </c>
      <c r="AW172" s="71">
        <v>1</v>
      </c>
      <c r="AX172" s="71"/>
      <c r="AY172" s="72"/>
      <c r="AZ172" s="71">
        <v>1608.3000000000011</v>
      </c>
      <c r="BA172" s="71">
        <v>71480.699999999808</v>
      </c>
      <c r="BB172" s="71">
        <v>0</v>
      </c>
      <c r="BC172" s="71">
        <v>0</v>
      </c>
      <c r="BD172" s="71">
        <v>0</v>
      </c>
      <c r="BE172" s="71">
        <v>1995</v>
      </c>
      <c r="BF172" s="71"/>
      <c r="BG172" s="72"/>
      <c r="BH172" s="71">
        <v>0</v>
      </c>
      <c r="BI172" s="71">
        <v>0</v>
      </c>
      <c r="BJ172" s="71">
        <v>29.911999999999999</v>
      </c>
      <c r="BK172" s="71">
        <v>0</v>
      </c>
      <c r="BL172" s="71">
        <v>0</v>
      </c>
      <c r="BM172" s="71">
        <v>0</v>
      </c>
      <c r="BN172" s="72"/>
      <c r="BO172" s="71">
        <v>0</v>
      </c>
      <c r="BP172" s="71">
        <v>0</v>
      </c>
      <c r="BQ172" s="71">
        <v>3</v>
      </c>
      <c r="BR172" s="71">
        <v>0</v>
      </c>
      <c r="BS172" s="71">
        <v>0</v>
      </c>
      <c r="BT172" s="71">
        <v>0</v>
      </c>
      <c r="BU172"/>
      <c r="BV172" s="70">
        <v>29.911999999999999</v>
      </c>
      <c r="BW172" s="70">
        <v>0</v>
      </c>
      <c r="BX172" s="70">
        <v>0</v>
      </c>
      <c r="BY172" s="70">
        <v>0</v>
      </c>
      <c r="BZ172" s="70">
        <v>0</v>
      </c>
      <c r="CA172" s="70">
        <v>0</v>
      </c>
      <c r="CB172" s="70">
        <v>0</v>
      </c>
      <c r="CC172" s="70">
        <v>0</v>
      </c>
      <c r="CD172" s="70">
        <v>0</v>
      </c>
    </row>
    <row r="173" spans="1:82">
      <c r="A173" s="70" t="s">
        <v>1882</v>
      </c>
      <c r="B173" s="70">
        <v>204</v>
      </c>
      <c r="C173" s="70">
        <v>18</v>
      </c>
      <c r="D173" s="70">
        <v>12</v>
      </c>
      <c r="E173" s="70">
        <v>2021</v>
      </c>
      <c r="F173" s="70" t="s">
        <v>160</v>
      </c>
      <c r="G173" s="70" t="s">
        <v>1864</v>
      </c>
      <c r="H173" s="70" t="s">
        <v>1865</v>
      </c>
      <c r="I173" s="148"/>
      <c r="J173" s="71">
        <v>26.940142810716523</v>
      </c>
      <c r="K173" s="71">
        <v>1.4508300600118458</v>
      </c>
      <c r="L173" s="71">
        <v>4.2559669894822418</v>
      </c>
      <c r="M173" s="71">
        <v>15.410466655820931</v>
      </c>
      <c r="N173" s="71">
        <v>17.056519028250456</v>
      </c>
      <c r="O173" s="71">
        <v>16.058187908530957</v>
      </c>
      <c r="P173" s="71">
        <v>20.361444588933661</v>
      </c>
      <c r="Q173" s="71">
        <v>0.89250532367720703</v>
      </c>
      <c r="R173" s="71">
        <v>0</v>
      </c>
      <c r="S173" s="71">
        <v>1.704778329386561</v>
      </c>
      <c r="T173" s="72"/>
      <c r="U173" s="71">
        <v>5018607</v>
      </c>
      <c r="V173" s="71">
        <v>474</v>
      </c>
      <c r="W173" s="71">
        <v>145</v>
      </c>
      <c r="X173" s="71">
        <v>3678</v>
      </c>
      <c r="Y173" s="71">
        <v>5990</v>
      </c>
      <c r="Z173" s="71">
        <v>11815</v>
      </c>
      <c r="AA173" s="71">
        <v>4382</v>
      </c>
      <c r="AB173" s="71">
        <v>15286</v>
      </c>
      <c r="AC173" s="71">
        <v>0</v>
      </c>
      <c r="AD173" s="71">
        <v>1.704778329386561</v>
      </c>
      <c r="AE173" s="72"/>
      <c r="AF173" s="71">
        <v>37606727.53537292</v>
      </c>
      <c r="AG173" s="71">
        <v>1255578.2618873741</v>
      </c>
      <c r="AH173" s="71">
        <v>1005373.2670596163</v>
      </c>
      <c r="AI173" s="71">
        <v>25270230.077632915</v>
      </c>
      <c r="AJ173" s="71">
        <v>25573600.694441769</v>
      </c>
      <c r="AK173" s="71">
        <v>0</v>
      </c>
      <c r="AL173" s="71">
        <v>0</v>
      </c>
      <c r="AM173" s="71">
        <v>2006499.7890300753</v>
      </c>
      <c r="AN173" s="71">
        <v>0</v>
      </c>
      <c r="AO173" s="71">
        <v>0</v>
      </c>
      <c r="AP173" s="71">
        <v>92718009.625424668</v>
      </c>
      <c r="AQ173" s="72"/>
      <c r="AR173" s="71">
        <v>322</v>
      </c>
      <c r="AS173" s="71">
        <v>544</v>
      </c>
      <c r="AT173" s="71">
        <v>0</v>
      </c>
      <c r="AU173" s="71">
        <v>0</v>
      </c>
      <c r="AV173" s="71">
        <v>0</v>
      </c>
      <c r="AW173" s="71">
        <v>1</v>
      </c>
      <c r="AX173" s="71"/>
      <c r="AY173" s="72"/>
      <c r="AZ173" s="71">
        <v>1720.9000000000019</v>
      </c>
      <c r="BA173" s="71">
        <v>73588.099999999758</v>
      </c>
      <c r="BB173" s="71">
        <v>0</v>
      </c>
      <c r="BC173" s="71">
        <v>0</v>
      </c>
      <c r="BD173" s="71">
        <v>0</v>
      </c>
      <c r="BE173" s="71">
        <v>1995</v>
      </c>
      <c r="BF173" s="71"/>
      <c r="BG173" s="72"/>
      <c r="BH173" s="71">
        <v>0</v>
      </c>
      <c r="BI173" s="71">
        <v>0</v>
      </c>
      <c r="BJ173" s="71">
        <v>27.646999999999998</v>
      </c>
      <c r="BK173" s="71">
        <v>0</v>
      </c>
      <c r="BL173" s="71">
        <v>0</v>
      </c>
      <c r="BM173" s="71">
        <v>0</v>
      </c>
      <c r="BN173" s="72"/>
      <c r="BO173" s="71">
        <v>0</v>
      </c>
      <c r="BP173" s="71">
        <v>0</v>
      </c>
      <c r="BQ173" s="71">
        <v>3</v>
      </c>
      <c r="BR173" s="71">
        <v>0</v>
      </c>
      <c r="BS173" s="71">
        <v>0</v>
      </c>
      <c r="BT173" s="71">
        <v>0</v>
      </c>
      <c r="BU173"/>
      <c r="BV173" s="70">
        <v>27.646999999999998</v>
      </c>
      <c r="BW173" s="70">
        <v>0</v>
      </c>
      <c r="BX173" s="70">
        <v>0</v>
      </c>
      <c r="BY173" s="70">
        <v>0</v>
      </c>
      <c r="BZ173" s="70">
        <v>0</v>
      </c>
      <c r="CA173" s="70">
        <v>0</v>
      </c>
      <c r="CB173" s="70">
        <v>0</v>
      </c>
      <c r="CC173" s="70">
        <v>0</v>
      </c>
      <c r="CD173" s="70">
        <v>0</v>
      </c>
    </row>
    <row r="174" spans="1:82">
      <c r="A174" s="70" t="s">
        <v>1883</v>
      </c>
      <c r="B174" s="70">
        <v>204</v>
      </c>
      <c r="C174" s="70">
        <v>19</v>
      </c>
      <c r="D174" s="70">
        <v>12</v>
      </c>
      <c r="E174" s="70">
        <v>2022</v>
      </c>
      <c r="F174" s="70" t="s">
        <v>161</v>
      </c>
      <c r="G174" s="70" t="s">
        <v>1864</v>
      </c>
      <c r="H174" s="70" t="s">
        <v>1865</v>
      </c>
      <c r="I174" s="148"/>
      <c r="J174" s="71">
        <v>23.139977683861758</v>
      </c>
      <c r="K174" s="71">
        <v>1.1878738370127244</v>
      </c>
      <c r="L174" s="71">
        <v>4.8056892593029401</v>
      </c>
      <c r="M174" s="71">
        <v>14.640855016946302</v>
      </c>
      <c r="N174" s="71">
        <v>19.035979154895116</v>
      </c>
      <c r="O174" s="71">
        <v>16.744080990615423</v>
      </c>
      <c r="P174" s="71">
        <v>19.904671268787894</v>
      </c>
      <c r="Q174" s="71">
        <v>0.87510020886780771</v>
      </c>
      <c r="R174" s="71">
        <v>0</v>
      </c>
      <c r="S174" s="71">
        <v>1.745374769317817</v>
      </c>
      <c r="T174" s="72"/>
      <c r="U174" s="71">
        <v>4932990</v>
      </c>
      <c r="V174" s="71">
        <v>474</v>
      </c>
      <c r="W174" s="71">
        <v>145</v>
      </c>
      <c r="X174" s="71">
        <v>3678</v>
      </c>
      <c r="Y174" s="71">
        <v>5943</v>
      </c>
      <c r="Z174" s="71">
        <v>11705</v>
      </c>
      <c r="AA174" s="71">
        <v>4349</v>
      </c>
      <c r="AB174" s="71">
        <v>14865</v>
      </c>
      <c r="AC174" s="71">
        <v>0</v>
      </c>
      <c r="AD174" s="71">
        <v>1.745374769317817</v>
      </c>
      <c r="AE174" s="72"/>
      <c r="AF174" s="71">
        <v>31976729.409743585</v>
      </c>
      <c r="AG174" s="71">
        <v>894314.30807954841</v>
      </c>
      <c r="AH174" s="71">
        <v>1336462.2024739673</v>
      </c>
      <c r="AI174" s="71">
        <v>23492866.739023253</v>
      </c>
      <c r="AJ174" s="71">
        <v>29952652.267182782</v>
      </c>
      <c r="AK174" s="71">
        <v>0</v>
      </c>
      <c r="AL174" s="71">
        <v>0</v>
      </c>
      <c r="AM174" s="71">
        <v>1919477.2313617726</v>
      </c>
      <c r="AN174" s="71">
        <v>0</v>
      </c>
      <c r="AO174" s="71">
        <v>0</v>
      </c>
      <c r="AP174" s="71">
        <v>89572502.157864913</v>
      </c>
      <c r="AQ174" s="72"/>
      <c r="AR174" s="71">
        <v>339</v>
      </c>
      <c r="AS174" s="71">
        <v>580</v>
      </c>
      <c r="AT174" s="71">
        <v>0</v>
      </c>
      <c r="AU174" s="71">
        <v>0</v>
      </c>
      <c r="AV174" s="71">
        <v>0</v>
      </c>
      <c r="AW174" s="71">
        <v>1</v>
      </c>
      <c r="AX174" s="71"/>
      <c r="AY174" s="72"/>
      <c r="AZ174" s="71">
        <v>1831.300000000002</v>
      </c>
      <c r="BA174" s="71">
        <v>75503.199999999735</v>
      </c>
      <c r="BB174" s="71">
        <v>0</v>
      </c>
      <c r="BC174" s="71">
        <v>0</v>
      </c>
      <c r="BD174" s="71">
        <v>0</v>
      </c>
      <c r="BE174" s="71">
        <v>1995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1884</v>
      </c>
      <c r="B175" s="70">
        <v>204</v>
      </c>
      <c r="C175" s="70">
        <v>20</v>
      </c>
      <c r="D175" s="70">
        <v>12</v>
      </c>
      <c r="E175" s="70">
        <v>2023</v>
      </c>
      <c r="F175" s="70" t="s">
        <v>1539</v>
      </c>
      <c r="G175" s="70" t="s">
        <v>1864</v>
      </c>
      <c r="H175" s="70" t="s">
        <v>1865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353</v>
      </c>
      <c r="AS175" s="71">
        <v>587</v>
      </c>
      <c r="AT175" s="71">
        <v>0</v>
      </c>
      <c r="AU175" s="71">
        <v>0</v>
      </c>
      <c r="AV175" s="71">
        <v>0</v>
      </c>
      <c r="AW175" s="71">
        <v>1</v>
      </c>
      <c r="AX175" s="71"/>
      <c r="AY175" s="72"/>
      <c r="AZ175" s="71">
        <v>1904.3000000000025</v>
      </c>
      <c r="BA175" s="71">
        <v>78500.199999999619</v>
      </c>
      <c r="BB175" s="71">
        <v>0</v>
      </c>
      <c r="BC175" s="71">
        <v>0</v>
      </c>
      <c r="BD175" s="71">
        <v>0</v>
      </c>
      <c r="BE175" s="71">
        <v>1995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1885</v>
      </c>
      <c r="B176" s="70">
        <v>204</v>
      </c>
      <c r="C176" s="70">
        <v>21</v>
      </c>
      <c r="D176" s="70">
        <v>12</v>
      </c>
      <c r="E176" s="70">
        <v>2024</v>
      </c>
      <c r="F176" s="70" t="s">
        <v>1554</v>
      </c>
      <c r="G176" s="70" t="s">
        <v>1864</v>
      </c>
      <c r="H176" s="70" t="s">
        <v>1865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1886</v>
      </c>
      <c r="B177" s="70">
        <v>409</v>
      </c>
      <c r="C177" s="70">
        <v>1</v>
      </c>
      <c r="D177" s="70">
        <v>25</v>
      </c>
      <c r="E177" s="70">
        <v>1990</v>
      </c>
      <c r="F177" s="70" t="s">
        <v>787</v>
      </c>
      <c r="G177" s="70" t="s">
        <v>1887</v>
      </c>
      <c r="H177" s="70" t="s">
        <v>1888</v>
      </c>
      <c r="I177" s="148"/>
      <c r="J177" s="71">
        <v>23.514446780898702</v>
      </c>
      <c r="K177" s="71">
        <v>4.2160706495639886</v>
      </c>
      <c r="L177" s="71">
        <v>3.365418424018757</v>
      </c>
      <c r="M177" s="71">
        <v>12.91528984517914</v>
      </c>
      <c r="N177" s="71">
        <v>15.1524273897216</v>
      </c>
      <c r="O177" s="71">
        <v>13.79245979706929</v>
      </c>
      <c r="P177" s="71">
        <v>21.34169377146717</v>
      </c>
      <c r="Q177" s="71">
        <v>1.25223199179023</v>
      </c>
      <c r="R177" s="71">
        <v>0</v>
      </c>
      <c r="S177" s="71">
        <v>1.2336528051222919</v>
      </c>
      <c r="T177" s="72"/>
      <c r="U177" s="71">
        <v>2445112</v>
      </c>
      <c r="V177" s="71">
        <v>1297</v>
      </c>
      <c r="W177" s="71">
        <v>38</v>
      </c>
      <c r="X177" s="71">
        <v>4454</v>
      </c>
      <c r="Y177" s="71">
        <v>5191</v>
      </c>
      <c r="Z177" s="71">
        <v>5673</v>
      </c>
      <c r="AA177" s="71">
        <v>5182</v>
      </c>
      <c r="AB177" s="71">
        <v>20332</v>
      </c>
      <c r="AC177" s="71">
        <v>0</v>
      </c>
      <c r="AD177" s="71">
        <v>1.2336528051222919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1889</v>
      </c>
      <c r="B178" s="70">
        <v>410</v>
      </c>
      <c r="C178" s="70">
        <v>2</v>
      </c>
      <c r="D178" s="70">
        <v>25</v>
      </c>
      <c r="E178" s="70">
        <v>2005</v>
      </c>
      <c r="F178" s="70" t="s">
        <v>789</v>
      </c>
      <c r="G178" s="1064" t="s">
        <v>1887</v>
      </c>
      <c r="H178" s="70" t="s">
        <v>1888</v>
      </c>
      <c r="I178" s="148"/>
      <c r="J178" s="71">
        <v>14.946400060778281</v>
      </c>
      <c r="K178" s="71">
        <v>2.9335729222420919</v>
      </c>
      <c r="L178" s="71">
        <v>4.0203934944402677</v>
      </c>
      <c r="M178" s="71">
        <v>25.1638668620127</v>
      </c>
      <c r="N178" s="71">
        <v>25.76367079696076</v>
      </c>
      <c r="O178" s="71">
        <v>19.654763004005378</v>
      </c>
      <c r="P178" s="71">
        <v>21.23101733092048</v>
      </c>
      <c r="Q178" s="71">
        <v>1.1004016118142199</v>
      </c>
      <c r="R178" s="71">
        <v>0</v>
      </c>
      <c r="S178" s="71">
        <v>1.384688108402947</v>
      </c>
      <c r="T178" s="72"/>
      <c r="U178" s="71">
        <v>1617735</v>
      </c>
      <c r="V178" s="71">
        <v>1118</v>
      </c>
      <c r="W178" s="71">
        <v>48</v>
      </c>
      <c r="X178" s="71">
        <v>4072</v>
      </c>
      <c r="Y178" s="71">
        <v>5685</v>
      </c>
      <c r="Z178" s="71">
        <v>9355</v>
      </c>
      <c r="AA178" s="71">
        <v>4222</v>
      </c>
      <c r="AB178" s="71">
        <v>18678</v>
      </c>
      <c r="AC178" s="71">
        <v>0</v>
      </c>
      <c r="AD178" s="71">
        <v>1.384688108402947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1890</v>
      </c>
      <c r="B179" s="70">
        <v>411</v>
      </c>
      <c r="C179" s="70">
        <v>3</v>
      </c>
      <c r="D179" s="70">
        <v>25</v>
      </c>
      <c r="E179" s="70">
        <v>2006</v>
      </c>
      <c r="F179" s="70" t="s">
        <v>790</v>
      </c>
      <c r="G179" s="1064" t="s">
        <v>1887</v>
      </c>
      <c r="H179" s="70" t="s">
        <v>1888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1891</v>
      </c>
      <c r="B180" s="70">
        <v>412</v>
      </c>
      <c r="C180" s="70">
        <v>4</v>
      </c>
      <c r="D180" s="70">
        <v>25</v>
      </c>
      <c r="E180" s="70">
        <v>2007</v>
      </c>
      <c r="F180" s="70" t="s">
        <v>791</v>
      </c>
      <c r="G180" s="70" t="s">
        <v>1887</v>
      </c>
      <c r="H180" s="70" t="s">
        <v>1888</v>
      </c>
      <c r="I180" s="148"/>
      <c r="J180" s="71">
        <v>13.6340636550757</v>
      </c>
      <c r="K180" s="71">
        <v>2.600411695198904</v>
      </c>
      <c r="L180" s="71">
        <v>3.6754858275760238</v>
      </c>
      <c r="M180" s="71">
        <v>19.884699288208939</v>
      </c>
      <c r="N180" s="71">
        <v>26.26155660054695</v>
      </c>
      <c r="O180" s="71">
        <v>18.862498953962021</v>
      </c>
      <c r="P180" s="71">
        <v>20.528135669758889</v>
      </c>
      <c r="Q180" s="71">
        <v>1.1345319279853601</v>
      </c>
      <c r="R180" s="71">
        <v>0</v>
      </c>
      <c r="S180" s="71">
        <v>1.4647755325338661</v>
      </c>
      <c r="T180" s="72"/>
      <c r="U180" s="71">
        <v>1741229</v>
      </c>
      <c r="V180" s="71">
        <v>1036</v>
      </c>
      <c r="W180" s="71">
        <v>55</v>
      </c>
      <c r="X180" s="71">
        <v>4333</v>
      </c>
      <c r="Y180" s="71">
        <v>5683</v>
      </c>
      <c r="Z180" s="71">
        <v>9333</v>
      </c>
      <c r="AA180" s="71">
        <v>4020</v>
      </c>
      <c r="AB180" s="71">
        <v>18239</v>
      </c>
      <c r="AC180" s="71">
        <v>0</v>
      </c>
      <c r="AD180" s="71">
        <v>1.4647755325338661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1892</v>
      </c>
      <c r="B181" s="70">
        <v>413</v>
      </c>
      <c r="C181" s="70">
        <v>5</v>
      </c>
      <c r="D181" s="70">
        <v>25</v>
      </c>
      <c r="E181" s="70">
        <v>2008</v>
      </c>
      <c r="F181" s="70" t="s">
        <v>792</v>
      </c>
      <c r="G181" s="70" t="s">
        <v>1887</v>
      </c>
      <c r="H181" s="70" t="s">
        <v>1888</v>
      </c>
      <c r="I181" s="148"/>
      <c r="J181" s="71">
        <v>13.53474431915652</v>
      </c>
      <c r="K181" s="71">
        <v>2.0601607571201308</v>
      </c>
      <c r="L181" s="71">
        <v>3.5906641935716248</v>
      </c>
      <c r="M181" s="71">
        <v>22.282943970234179</v>
      </c>
      <c r="N181" s="71">
        <v>25.146437244761</v>
      </c>
      <c r="O181" s="71">
        <v>18.281482579730561</v>
      </c>
      <c r="P181" s="71">
        <v>19.989571959157288</v>
      </c>
      <c r="Q181" s="71">
        <v>1.1088908075146799</v>
      </c>
      <c r="R181" s="71">
        <v>0</v>
      </c>
      <c r="S181" s="71">
        <v>1.4341533350469871</v>
      </c>
      <c r="T181" s="72"/>
      <c r="U181" s="71">
        <v>1801315</v>
      </c>
      <c r="V181" s="71">
        <v>1036</v>
      </c>
      <c r="W181" s="71">
        <v>55</v>
      </c>
      <c r="X181" s="71">
        <v>4333</v>
      </c>
      <c r="Y181" s="71">
        <v>5703</v>
      </c>
      <c r="Z181" s="71">
        <v>9363</v>
      </c>
      <c r="AA181" s="71">
        <v>3919</v>
      </c>
      <c r="AB181" s="71">
        <v>18120</v>
      </c>
      <c r="AC181" s="71">
        <v>0</v>
      </c>
      <c r="AD181" s="71">
        <v>1.4341533350469871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1893</v>
      </c>
      <c r="B182" s="70">
        <v>414</v>
      </c>
      <c r="C182" s="70">
        <v>6</v>
      </c>
      <c r="D182" s="70">
        <v>25</v>
      </c>
      <c r="E182" s="70">
        <v>2009</v>
      </c>
      <c r="F182" s="70" t="s">
        <v>176</v>
      </c>
      <c r="G182" s="70" t="s">
        <v>1887</v>
      </c>
      <c r="H182" s="70" t="s">
        <v>1888</v>
      </c>
      <c r="I182" s="148"/>
      <c r="J182" s="71">
        <v>11.73458284940877</v>
      </c>
      <c r="K182" s="71">
        <v>1.594793882618893</v>
      </c>
      <c r="L182" s="71">
        <v>5.0702065149533384</v>
      </c>
      <c r="M182" s="71">
        <v>22.871903218574069</v>
      </c>
      <c r="N182" s="71">
        <v>23.019985952813549</v>
      </c>
      <c r="O182" s="71">
        <v>18.592573478438648</v>
      </c>
      <c r="P182" s="71">
        <v>19.108685154245531</v>
      </c>
      <c r="Q182" s="71">
        <v>1.04608779835073</v>
      </c>
      <c r="R182" s="71">
        <v>0</v>
      </c>
      <c r="S182" s="71">
        <v>1.6868577143281169</v>
      </c>
      <c r="T182" s="72"/>
      <c r="U182" s="71">
        <v>1351899</v>
      </c>
      <c r="V182" s="71">
        <v>818</v>
      </c>
      <c r="W182" s="71">
        <v>107</v>
      </c>
      <c r="X182" s="71">
        <v>4406</v>
      </c>
      <c r="Y182" s="71">
        <v>5703</v>
      </c>
      <c r="Z182" s="71">
        <v>9399</v>
      </c>
      <c r="AA182" s="71">
        <v>3846</v>
      </c>
      <c r="AB182" s="71">
        <v>17944</v>
      </c>
      <c r="AC182" s="71">
        <v>0</v>
      </c>
      <c r="AD182" s="71">
        <v>1.6868577143281169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1894</v>
      </c>
      <c r="B183" s="70">
        <v>415</v>
      </c>
      <c r="C183" s="70">
        <v>7</v>
      </c>
      <c r="D183" s="70">
        <v>25</v>
      </c>
      <c r="E183" s="70">
        <v>2010</v>
      </c>
      <c r="F183" s="70" t="s">
        <v>177</v>
      </c>
      <c r="G183" s="70" t="s">
        <v>1887</v>
      </c>
      <c r="H183" s="70" t="s">
        <v>1888</v>
      </c>
      <c r="I183" s="148"/>
      <c r="J183" s="71">
        <v>12.51502810085784</v>
      </c>
      <c r="K183" s="71">
        <v>1.6255041906063139</v>
      </c>
      <c r="L183" s="71">
        <v>4.8001527913720823</v>
      </c>
      <c r="M183" s="71">
        <v>22.306283676205659</v>
      </c>
      <c r="N183" s="71">
        <v>23.092368753825969</v>
      </c>
      <c r="O183" s="71">
        <v>18.618809797773331</v>
      </c>
      <c r="P183" s="71">
        <v>19.542069709817</v>
      </c>
      <c r="Q183" s="71">
        <v>1.07861403177821</v>
      </c>
      <c r="R183" s="71">
        <v>0</v>
      </c>
      <c r="S183" s="71">
        <v>1.730449230077566</v>
      </c>
      <c r="T183" s="72"/>
      <c r="U183" s="71">
        <v>1542451</v>
      </c>
      <c r="V183" s="71">
        <v>818</v>
      </c>
      <c r="W183" s="71">
        <v>107</v>
      </c>
      <c r="X183" s="71">
        <v>4406</v>
      </c>
      <c r="Y183" s="71">
        <v>5711</v>
      </c>
      <c r="Z183" s="71">
        <v>9456</v>
      </c>
      <c r="AA183" s="71">
        <v>3835</v>
      </c>
      <c r="AB183" s="71">
        <v>17729</v>
      </c>
      <c r="AC183" s="71">
        <v>0</v>
      </c>
      <c r="AD183" s="71">
        <v>1.730449230077566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1895</v>
      </c>
      <c r="B184" s="70">
        <v>416</v>
      </c>
      <c r="C184" s="70">
        <v>8</v>
      </c>
      <c r="D184" s="70">
        <v>25</v>
      </c>
      <c r="E184" s="70">
        <v>2011</v>
      </c>
      <c r="F184" s="70" t="s">
        <v>178</v>
      </c>
      <c r="G184" s="70" t="s">
        <v>1887</v>
      </c>
      <c r="H184" s="70" t="s">
        <v>1888</v>
      </c>
      <c r="I184" s="148"/>
      <c r="J184" s="71">
        <v>12.80050273283728</v>
      </c>
      <c r="K184" s="71">
        <v>2.1834817074802308</v>
      </c>
      <c r="L184" s="71">
        <v>4.4811815378007482</v>
      </c>
      <c r="M184" s="71">
        <v>25.960125174202101</v>
      </c>
      <c r="N184" s="71">
        <v>27.043741304881049</v>
      </c>
      <c r="O184" s="71">
        <v>18.4541722462485</v>
      </c>
      <c r="P184" s="71">
        <v>19.130737615854866</v>
      </c>
      <c r="Q184" s="71">
        <v>1.22908071014904</v>
      </c>
      <c r="R184" s="71">
        <v>0</v>
      </c>
      <c r="S184" s="71">
        <v>1.830911388247926</v>
      </c>
      <c r="T184" s="72"/>
      <c r="U184" s="71">
        <v>1300935</v>
      </c>
      <c r="V184" s="71">
        <v>818</v>
      </c>
      <c r="W184" s="71">
        <v>107</v>
      </c>
      <c r="X184" s="71">
        <v>4406</v>
      </c>
      <c r="Y184" s="71">
        <v>5714</v>
      </c>
      <c r="Z184" s="71">
        <v>9576</v>
      </c>
      <c r="AA184" s="71">
        <v>3866</v>
      </c>
      <c r="AB184" s="71">
        <v>17514</v>
      </c>
      <c r="AC184" s="71">
        <v>0</v>
      </c>
      <c r="AD184" s="71">
        <v>1.830911388247926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3.4420000000000002</v>
      </c>
      <c r="BK184" s="71">
        <v>0</v>
      </c>
      <c r="BL184" s="71">
        <v>0</v>
      </c>
      <c r="BM184" s="71">
        <v>0</v>
      </c>
      <c r="BN184" s="72"/>
      <c r="BO184" s="71">
        <v>0</v>
      </c>
      <c r="BP184" s="71">
        <v>0</v>
      </c>
      <c r="BQ184" s="71">
        <v>1</v>
      </c>
      <c r="BR184" s="71">
        <v>0</v>
      </c>
      <c r="BS184" s="71">
        <v>0</v>
      </c>
      <c r="BT184" s="71">
        <v>0</v>
      </c>
      <c r="BU184"/>
      <c r="BV184" s="70">
        <v>3.4420000000000002</v>
      </c>
      <c r="BW184" s="70">
        <v>0</v>
      </c>
      <c r="BX184" s="70">
        <v>0</v>
      </c>
      <c r="BY184" s="70">
        <v>0</v>
      </c>
      <c r="BZ184" s="70">
        <v>0</v>
      </c>
      <c r="CA184" s="70">
        <v>0</v>
      </c>
      <c r="CB184" s="70">
        <v>0</v>
      </c>
      <c r="CC184" s="70">
        <v>0</v>
      </c>
      <c r="CD184" s="70">
        <v>0</v>
      </c>
    </row>
    <row r="185" spans="1:82">
      <c r="A185" s="70" t="s">
        <v>1896</v>
      </c>
      <c r="B185" s="70">
        <v>417</v>
      </c>
      <c r="C185" s="70">
        <v>9</v>
      </c>
      <c r="D185" s="70">
        <v>25</v>
      </c>
      <c r="E185" s="70">
        <v>2012</v>
      </c>
      <c r="F185" s="70" t="s">
        <v>179</v>
      </c>
      <c r="G185" s="70" t="s">
        <v>1887</v>
      </c>
      <c r="H185" s="70" t="s">
        <v>1888</v>
      </c>
      <c r="I185" s="148"/>
      <c r="J185" s="71">
        <v>16.175405013259631</v>
      </c>
      <c r="K185" s="71">
        <v>2.0497874500373849</v>
      </c>
      <c r="L185" s="71">
        <v>4.4945651410354994</v>
      </c>
      <c r="M185" s="71">
        <v>29.208278764239409</v>
      </c>
      <c r="N185" s="71">
        <v>29.08807169034587</v>
      </c>
      <c r="O185" s="71">
        <v>18.645458949501393</v>
      </c>
      <c r="P185" s="71">
        <v>19.319207821827277</v>
      </c>
      <c r="Q185" s="71">
        <v>1.3252307153471501</v>
      </c>
      <c r="R185" s="71">
        <v>0</v>
      </c>
      <c r="S185" s="71">
        <v>1.5838887746510191</v>
      </c>
      <c r="T185" s="72"/>
      <c r="U185" s="71">
        <v>1507641</v>
      </c>
      <c r="V185" s="71">
        <v>818</v>
      </c>
      <c r="W185" s="71">
        <v>107</v>
      </c>
      <c r="X185" s="71">
        <v>4406</v>
      </c>
      <c r="Y185" s="71">
        <v>5780</v>
      </c>
      <c r="Z185" s="71">
        <v>9752</v>
      </c>
      <c r="AA185" s="71">
        <v>3882</v>
      </c>
      <c r="AB185" s="71">
        <v>17381</v>
      </c>
      <c r="AC185" s="71">
        <v>0</v>
      </c>
      <c r="AD185" s="71">
        <v>1.5838887746510191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3.8410000000000002</v>
      </c>
      <c r="BK185" s="71">
        <v>0</v>
      </c>
      <c r="BL185" s="71">
        <v>0</v>
      </c>
      <c r="BM185" s="71">
        <v>0</v>
      </c>
      <c r="BN185" s="72"/>
      <c r="BO185" s="71">
        <v>0</v>
      </c>
      <c r="BP185" s="71">
        <v>0</v>
      </c>
      <c r="BQ185" s="71">
        <v>1</v>
      </c>
      <c r="BR185" s="71">
        <v>0</v>
      </c>
      <c r="BS185" s="71">
        <v>0</v>
      </c>
      <c r="BT185" s="71">
        <v>0</v>
      </c>
      <c r="BU185"/>
      <c r="BV185" s="70">
        <v>3.8410000000000002</v>
      </c>
      <c r="BW185" s="70">
        <v>0</v>
      </c>
      <c r="BX185" s="70">
        <v>0</v>
      </c>
      <c r="BY185" s="70">
        <v>0</v>
      </c>
      <c r="BZ185" s="70">
        <v>0</v>
      </c>
      <c r="CA185" s="70">
        <v>0</v>
      </c>
      <c r="CB185" s="70">
        <v>0</v>
      </c>
      <c r="CC185" s="70">
        <v>0</v>
      </c>
      <c r="CD185" s="70">
        <v>0</v>
      </c>
    </row>
    <row r="186" spans="1:82">
      <c r="A186" s="70" t="s">
        <v>1897</v>
      </c>
      <c r="B186" s="70">
        <v>418</v>
      </c>
      <c r="C186" s="70">
        <v>10</v>
      </c>
      <c r="D186" s="70">
        <v>25</v>
      </c>
      <c r="E186" s="70">
        <v>2013</v>
      </c>
      <c r="F186" s="70" t="s">
        <v>180</v>
      </c>
      <c r="G186" s="70" t="s">
        <v>1887</v>
      </c>
      <c r="H186" s="70" t="s">
        <v>1888</v>
      </c>
      <c r="I186" s="148"/>
      <c r="J186" s="71">
        <v>11.739933864913279</v>
      </c>
      <c r="K186" s="71">
        <v>1.7402171001993589</v>
      </c>
      <c r="L186" s="71">
        <v>3.2605695593625681</v>
      </c>
      <c r="M186" s="71">
        <v>25.208587412849131</v>
      </c>
      <c r="N186" s="71">
        <v>28.625485653060199</v>
      </c>
      <c r="O186" s="71">
        <v>18.157865398645033</v>
      </c>
      <c r="P186" s="71">
        <v>19.641770932996987</v>
      </c>
      <c r="Q186" s="71">
        <v>1.3293438499186501</v>
      </c>
      <c r="R186" s="71">
        <v>0</v>
      </c>
      <c r="S186" s="71">
        <v>1.611656812619559</v>
      </c>
      <c r="T186" s="72"/>
      <c r="U186" s="71">
        <v>1203040</v>
      </c>
      <c r="V186" s="71">
        <v>818</v>
      </c>
      <c r="W186" s="71">
        <v>107</v>
      </c>
      <c r="X186" s="71">
        <v>4406</v>
      </c>
      <c r="Y186" s="71">
        <v>5783</v>
      </c>
      <c r="Z186" s="71">
        <v>9921</v>
      </c>
      <c r="AA186" s="71">
        <v>3932</v>
      </c>
      <c r="AB186" s="71">
        <v>17185</v>
      </c>
      <c r="AC186" s="71">
        <v>0</v>
      </c>
      <c r="AD186" s="71">
        <v>1.611656812619559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3.4740000000000002</v>
      </c>
      <c r="BK186" s="71">
        <v>0</v>
      </c>
      <c r="BL186" s="71">
        <v>0</v>
      </c>
      <c r="BM186" s="71">
        <v>0</v>
      </c>
      <c r="BN186" s="72"/>
      <c r="BO186" s="71">
        <v>0</v>
      </c>
      <c r="BP186" s="71">
        <v>0</v>
      </c>
      <c r="BQ186" s="71">
        <v>1</v>
      </c>
      <c r="BR186" s="71">
        <v>0</v>
      </c>
      <c r="BS186" s="71">
        <v>0</v>
      </c>
      <c r="BT186" s="71">
        <v>0</v>
      </c>
      <c r="BU186"/>
      <c r="BV186" s="70">
        <v>3.4740000000000002</v>
      </c>
      <c r="BW186" s="70">
        <v>0</v>
      </c>
      <c r="BX186" s="70">
        <v>0</v>
      </c>
      <c r="BY186" s="70">
        <v>0</v>
      </c>
      <c r="BZ186" s="70">
        <v>0</v>
      </c>
      <c r="CA186" s="70">
        <v>0</v>
      </c>
      <c r="CB186" s="70">
        <v>0</v>
      </c>
      <c r="CC186" s="70">
        <v>0</v>
      </c>
      <c r="CD186" s="70">
        <v>0</v>
      </c>
    </row>
    <row r="187" spans="1:82">
      <c r="A187" s="70" t="s">
        <v>1898</v>
      </c>
      <c r="B187" s="70">
        <v>419</v>
      </c>
      <c r="C187" s="70">
        <v>11</v>
      </c>
      <c r="D187" s="70">
        <v>25</v>
      </c>
      <c r="E187" s="70">
        <v>2014</v>
      </c>
      <c r="F187" s="70" t="s">
        <v>181</v>
      </c>
      <c r="G187" s="70" t="s">
        <v>1887</v>
      </c>
      <c r="H187" s="70" t="s">
        <v>1888</v>
      </c>
      <c r="I187" s="148"/>
      <c r="J187" s="71">
        <v>12.837806783262939</v>
      </c>
      <c r="K187" s="71">
        <v>1.820977196070457</v>
      </c>
      <c r="L187" s="71">
        <v>4.7272003709943302</v>
      </c>
      <c r="M187" s="71">
        <v>28.306792309502661</v>
      </c>
      <c r="N187" s="71">
        <v>28.1903379078428</v>
      </c>
      <c r="O187" s="71">
        <v>17.434921930140529</v>
      </c>
      <c r="P187" s="71">
        <v>19.658503264441357</v>
      </c>
      <c r="Q187" s="71">
        <v>1.2616960224635001</v>
      </c>
      <c r="R187" s="71">
        <v>0</v>
      </c>
      <c r="S187" s="71">
        <v>1.6400700216881441</v>
      </c>
      <c r="T187" s="72"/>
      <c r="U187" s="71">
        <v>1414891</v>
      </c>
      <c r="V187" s="71">
        <v>788</v>
      </c>
      <c r="W187" s="71">
        <v>103</v>
      </c>
      <c r="X187" s="71">
        <v>4425</v>
      </c>
      <c r="Y187" s="71">
        <v>5831</v>
      </c>
      <c r="Z187" s="71">
        <v>10033</v>
      </c>
      <c r="AA187" s="71">
        <v>3915</v>
      </c>
      <c r="AB187" s="71">
        <v>17000</v>
      </c>
      <c r="AC187" s="71">
        <v>0</v>
      </c>
      <c r="AD187" s="71">
        <v>1.6400700216881441</v>
      </c>
      <c r="AE187" s="72"/>
      <c r="AF187" s="71"/>
      <c r="AG187" s="71"/>
      <c r="AH187" s="71"/>
      <c r="AI187" s="71"/>
      <c r="AJ187" s="71"/>
      <c r="AK187" s="71"/>
      <c r="AL187" s="71"/>
      <c r="AM187" s="71"/>
      <c r="AN187" s="71"/>
      <c r="AO187" s="71"/>
      <c r="AP187" s="71"/>
      <c r="AQ187" s="72"/>
      <c r="AR187" s="71">
        <v>191</v>
      </c>
      <c r="AS187" s="71">
        <v>20</v>
      </c>
      <c r="AT187" s="71">
        <v>0</v>
      </c>
      <c r="AU187" s="71">
        <v>0</v>
      </c>
      <c r="AV187" s="71">
        <v>0</v>
      </c>
      <c r="AW187" s="71">
        <v>0</v>
      </c>
      <c r="AX187" s="71"/>
      <c r="AY187" s="72"/>
      <c r="AZ187" s="71">
        <v>831.3</v>
      </c>
      <c r="BA187" s="71">
        <v>541.1</v>
      </c>
      <c r="BB187" s="71">
        <v>0</v>
      </c>
      <c r="BC187" s="71">
        <v>0</v>
      </c>
      <c r="BD187" s="71">
        <v>0</v>
      </c>
      <c r="BE187" s="71">
        <v>0</v>
      </c>
      <c r="BF187" s="71"/>
      <c r="BG187" s="72"/>
      <c r="BH187" s="71">
        <v>0</v>
      </c>
      <c r="BI187" s="71">
        <v>0</v>
      </c>
      <c r="BJ187" s="71">
        <v>4.2939999999999996</v>
      </c>
      <c r="BK187" s="71">
        <v>0</v>
      </c>
      <c r="BL187" s="71">
        <v>0</v>
      </c>
      <c r="BM187" s="71">
        <v>0</v>
      </c>
      <c r="BN187" s="72"/>
      <c r="BO187" s="71">
        <v>0</v>
      </c>
      <c r="BP187" s="71">
        <v>0</v>
      </c>
      <c r="BQ187" s="71">
        <v>1</v>
      </c>
      <c r="BR187" s="71">
        <v>0</v>
      </c>
      <c r="BS187" s="71">
        <v>0</v>
      </c>
      <c r="BT187" s="71">
        <v>0</v>
      </c>
      <c r="BU187"/>
      <c r="BV187" s="70">
        <v>4.2939999999999996</v>
      </c>
      <c r="BW187" s="70">
        <v>0</v>
      </c>
      <c r="BX187" s="70">
        <v>0</v>
      </c>
      <c r="BY187" s="70">
        <v>0</v>
      </c>
      <c r="BZ187" s="70">
        <v>0</v>
      </c>
      <c r="CA187" s="70">
        <v>0</v>
      </c>
      <c r="CB187" s="70">
        <v>0</v>
      </c>
      <c r="CC187" s="70">
        <v>0</v>
      </c>
      <c r="CD187" s="70">
        <v>0</v>
      </c>
    </row>
    <row r="188" spans="1:82">
      <c r="A188" s="70" t="s">
        <v>1899</v>
      </c>
      <c r="B188" s="70">
        <v>420</v>
      </c>
      <c r="C188" s="70">
        <v>12</v>
      </c>
      <c r="D188" s="70">
        <v>25</v>
      </c>
      <c r="E188" s="70">
        <v>2015</v>
      </c>
      <c r="F188" s="70" t="s">
        <v>182</v>
      </c>
      <c r="G188" s="70" t="s">
        <v>1887</v>
      </c>
      <c r="H188" s="70" t="s">
        <v>1888</v>
      </c>
      <c r="I188" s="148"/>
      <c r="J188" s="71">
        <v>11.738374851872329</v>
      </c>
      <c r="K188" s="71">
        <v>1.8402935740729891</v>
      </c>
      <c r="L188" s="71">
        <v>4.8085447924730964</v>
      </c>
      <c r="M188" s="71">
        <v>27.84818472625917</v>
      </c>
      <c r="N188" s="71">
        <v>25.180586241197471</v>
      </c>
      <c r="O188" s="71">
        <v>17.416751719736979</v>
      </c>
      <c r="P188" s="71">
        <v>19.382567451072706</v>
      </c>
      <c r="Q188" s="71">
        <v>1.2159384182199999</v>
      </c>
      <c r="R188" s="71">
        <v>0</v>
      </c>
      <c r="S188" s="71">
        <v>1.644877315019154</v>
      </c>
      <c r="T188" s="72"/>
      <c r="U188" s="71">
        <v>1432426</v>
      </c>
      <c r="V188" s="71">
        <v>788</v>
      </c>
      <c r="W188" s="71">
        <v>103</v>
      </c>
      <c r="X188" s="71">
        <v>4425</v>
      </c>
      <c r="Y188" s="71">
        <v>5809</v>
      </c>
      <c r="Z188" s="71">
        <v>10119</v>
      </c>
      <c r="AA188" s="71">
        <v>3857</v>
      </c>
      <c r="AB188" s="71">
        <v>16736</v>
      </c>
      <c r="AC188" s="71">
        <v>0</v>
      </c>
      <c r="AD188" s="71">
        <v>1.644877315019154</v>
      </c>
      <c r="AE188" s="72"/>
      <c r="AF188" s="71">
        <v>12485994.23194534</v>
      </c>
      <c r="AG188" s="71">
        <v>1353270.646000854</v>
      </c>
      <c r="AH188" s="71">
        <v>836368.28983862291</v>
      </c>
      <c r="AI188" s="71">
        <v>31179081.92503722</v>
      </c>
      <c r="AJ188" s="71">
        <v>33511295.785640169</v>
      </c>
      <c r="AK188" s="71">
        <v>0</v>
      </c>
      <c r="AL188" s="71">
        <v>0</v>
      </c>
      <c r="AM188" s="71">
        <v>2293598.5951204561</v>
      </c>
      <c r="AN188" s="71">
        <v>0</v>
      </c>
      <c r="AO188" s="71">
        <v>0</v>
      </c>
      <c r="AP188" s="71">
        <v>81659609.47358267</v>
      </c>
      <c r="AQ188" s="72"/>
      <c r="AR188" s="71">
        <v>209</v>
      </c>
      <c r="AS188" s="71">
        <v>44</v>
      </c>
      <c r="AT188" s="71">
        <v>0</v>
      </c>
      <c r="AU188" s="71">
        <v>0</v>
      </c>
      <c r="AV188" s="71">
        <v>0</v>
      </c>
      <c r="AW188" s="71">
        <v>0</v>
      </c>
      <c r="AX188" s="71"/>
      <c r="AY188" s="72"/>
      <c r="AZ188" s="71">
        <v>927.40000000000009</v>
      </c>
      <c r="BA188" s="71">
        <v>1804.3</v>
      </c>
      <c r="BB188" s="71">
        <v>0</v>
      </c>
      <c r="BC188" s="71">
        <v>0</v>
      </c>
      <c r="BD188" s="71">
        <v>0</v>
      </c>
      <c r="BE188" s="71">
        <v>0</v>
      </c>
      <c r="BF188" s="71"/>
      <c r="BG188" s="72"/>
      <c r="BH188" s="71">
        <v>0</v>
      </c>
      <c r="BI188" s="71">
        <v>0</v>
      </c>
      <c r="BJ188" s="71">
        <v>3.718</v>
      </c>
      <c r="BK188" s="71">
        <v>0</v>
      </c>
      <c r="BL188" s="71">
        <v>0</v>
      </c>
      <c r="BM188" s="71">
        <v>0</v>
      </c>
      <c r="BN188" s="72"/>
      <c r="BO188" s="71">
        <v>0</v>
      </c>
      <c r="BP188" s="71">
        <v>0</v>
      </c>
      <c r="BQ188" s="71">
        <v>1</v>
      </c>
      <c r="BR188" s="71">
        <v>0</v>
      </c>
      <c r="BS188" s="71">
        <v>0</v>
      </c>
      <c r="BT188" s="71">
        <v>0</v>
      </c>
      <c r="BU188"/>
      <c r="BV188" s="70">
        <v>3.718</v>
      </c>
      <c r="BW188" s="70">
        <v>0</v>
      </c>
      <c r="BX188" s="70">
        <v>0</v>
      </c>
      <c r="BY188" s="70">
        <v>0</v>
      </c>
      <c r="BZ188" s="70">
        <v>0</v>
      </c>
      <c r="CA188" s="70">
        <v>0</v>
      </c>
      <c r="CB188" s="70">
        <v>0</v>
      </c>
      <c r="CC188" s="70">
        <v>0</v>
      </c>
      <c r="CD188" s="70">
        <v>0</v>
      </c>
    </row>
    <row r="189" spans="1:82">
      <c r="A189" s="70" t="s">
        <v>1900</v>
      </c>
      <c r="B189" s="70">
        <v>421</v>
      </c>
      <c r="C189" s="70">
        <v>13</v>
      </c>
      <c r="D189" s="70">
        <v>25</v>
      </c>
      <c r="E189" s="70">
        <v>2016</v>
      </c>
      <c r="F189" s="70" t="s">
        <v>155</v>
      </c>
      <c r="G189" s="70" t="s">
        <v>1887</v>
      </c>
      <c r="H189" s="70" t="s">
        <v>1888</v>
      </c>
      <c r="I189" s="148"/>
      <c r="J189" s="71">
        <v>11.822647489402241</v>
      </c>
      <c r="K189" s="71">
        <v>1.8904007828584575</v>
      </c>
      <c r="L189" s="71">
        <v>5.2720573520180247</v>
      </c>
      <c r="M189" s="71">
        <v>20.345171412703746</v>
      </c>
      <c r="N189" s="71">
        <v>23.702428001262678</v>
      </c>
      <c r="O189" s="71">
        <v>17.370180018622374</v>
      </c>
      <c r="P189" s="71">
        <v>19.162799307935472</v>
      </c>
      <c r="Q189" s="71">
        <v>1.1681124766049</v>
      </c>
      <c r="R189" s="71">
        <v>0</v>
      </c>
      <c r="S189" s="71">
        <v>1.8484710975605447</v>
      </c>
      <c r="T189" s="72"/>
      <c r="U189" s="71">
        <v>1421664</v>
      </c>
      <c r="V189" s="71">
        <v>788</v>
      </c>
      <c r="W189" s="71">
        <v>103</v>
      </c>
      <c r="X189" s="71">
        <v>4425</v>
      </c>
      <c r="Y189" s="71">
        <v>5877</v>
      </c>
      <c r="Z189" s="71">
        <v>10216</v>
      </c>
      <c r="AA189" s="71">
        <v>3944</v>
      </c>
      <c r="AB189" s="71">
        <v>16538</v>
      </c>
      <c r="AC189" s="71">
        <v>0</v>
      </c>
      <c r="AD189" s="71">
        <v>1.848471097560545</v>
      </c>
      <c r="AE189" s="72"/>
      <c r="AF189" s="71">
        <v>13129258.500050779</v>
      </c>
      <c r="AG189" s="71">
        <v>1333954.2529217261</v>
      </c>
      <c r="AH189" s="71">
        <v>735845.42757443292</v>
      </c>
      <c r="AI189" s="71">
        <v>27771851.062727131</v>
      </c>
      <c r="AJ189" s="71">
        <v>30215994.092980482</v>
      </c>
      <c r="AK189" s="71">
        <v>0</v>
      </c>
      <c r="AL189" s="71">
        <v>0</v>
      </c>
      <c r="AM189" s="71">
        <v>2268224.3454752779</v>
      </c>
      <c r="AN189" s="71">
        <v>0</v>
      </c>
      <c r="AO189" s="71">
        <v>0</v>
      </c>
      <c r="AP189" s="71">
        <v>75455127.681729823</v>
      </c>
      <c r="AQ189" s="72"/>
      <c r="AR189" s="71">
        <v>221</v>
      </c>
      <c r="AS189" s="71">
        <v>50</v>
      </c>
      <c r="AT189" s="71">
        <v>0</v>
      </c>
      <c r="AU189" s="71">
        <v>0</v>
      </c>
      <c r="AV189" s="71">
        <v>0</v>
      </c>
      <c r="AW189" s="71">
        <v>0</v>
      </c>
      <c r="AX189" s="71"/>
      <c r="AY189" s="72"/>
      <c r="AZ189" s="71">
        <v>990.3</v>
      </c>
      <c r="BA189" s="71">
        <v>4011</v>
      </c>
      <c r="BB189" s="71">
        <v>0</v>
      </c>
      <c r="BC189" s="71">
        <v>0</v>
      </c>
      <c r="BD189" s="71">
        <v>0</v>
      </c>
      <c r="BE189" s="71">
        <v>0</v>
      </c>
      <c r="BF189" s="71"/>
      <c r="BG189" s="72"/>
      <c r="BH189" s="71">
        <v>0</v>
      </c>
      <c r="BI189" s="71">
        <v>0</v>
      </c>
      <c r="BJ189" s="71">
        <v>3.5459999999999998</v>
      </c>
      <c r="BK189" s="71">
        <v>0</v>
      </c>
      <c r="BL189" s="71">
        <v>0</v>
      </c>
      <c r="BM189" s="71">
        <v>0</v>
      </c>
      <c r="BN189" s="72"/>
      <c r="BO189" s="71">
        <v>0</v>
      </c>
      <c r="BP189" s="71">
        <v>0</v>
      </c>
      <c r="BQ189" s="71">
        <v>1</v>
      </c>
      <c r="BR189" s="71">
        <v>0</v>
      </c>
      <c r="BS189" s="71">
        <v>0</v>
      </c>
      <c r="BT189" s="71">
        <v>0</v>
      </c>
      <c r="BU189"/>
      <c r="BV189" s="70">
        <v>3.5459999999999998</v>
      </c>
      <c r="BW189" s="70">
        <v>0</v>
      </c>
      <c r="BX189" s="70">
        <v>0</v>
      </c>
      <c r="BY189" s="70">
        <v>0</v>
      </c>
      <c r="BZ189" s="70">
        <v>0</v>
      </c>
      <c r="CA189" s="70">
        <v>0</v>
      </c>
      <c r="CB189" s="70">
        <v>0</v>
      </c>
      <c r="CC189" s="70">
        <v>0</v>
      </c>
      <c r="CD189" s="70">
        <v>0</v>
      </c>
    </row>
    <row r="190" spans="1:82">
      <c r="A190" s="70" t="s">
        <v>1901</v>
      </c>
      <c r="B190" s="70">
        <v>422</v>
      </c>
      <c r="C190" s="70">
        <v>14</v>
      </c>
      <c r="D190" s="70">
        <v>25</v>
      </c>
      <c r="E190" s="70">
        <v>2017</v>
      </c>
      <c r="F190" s="70" t="s">
        <v>156</v>
      </c>
      <c r="G190" s="70" t="s">
        <v>1887</v>
      </c>
      <c r="H190" s="70" t="s">
        <v>1888</v>
      </c>
      <c r="I190" s="148"/>
      <c r="J190" s="71">
        <v>12.23466496800755</v>
      </c>
      <c r="K190" s="71">
        <v>1.9430680042345929</v>
      </c>
      <c r="L190" s="71">
        <v>5.4620155632768395</v>
      </c>
      <c r="M190" s="71">
        <v>18.857582445967761</v>
      </c>
      <c r="N190" s="71">
        <v>25.631708513362643</v>
      </c>
      <c r="O190" s="71">
        <v>17.133571385181231</v>
      </c>
      <c r="P190" s="71">
        <v>18.867603845146615</v>
      </c>
      <c r="Q190" s="71">
        <v>1.1211895284826201</v>
      </c>
      <c r="R190" s="71">
        <v>0</v>
      </c>
      <c r="S190" s="71">
        <v>1.7421402100511689</v>
      </c>
      <c r="T190" s="72"/>
      <c r="U190" s="71">
        <v>1555373</v>
      </c>
      <c r="V190" s="71">
        <v>788</v>
      </c>
      <c r="W190" s="71">
        <v>103</v>
      </c>
      <c r="X190" s="71">
        <v>4425</v>
      </c>
      <c r="Y190" s="71">
        <v>5989</v>
      </c>
      <c r="Z190" s="71">
        <v>10244</v>
      </c>
      <c r="AA190" s="71">
        <v>3908</v>
      </c>
      <c r="AB190" s="71">
        <v>16415</v>
      </c>
      <c r="AC190" s="71">
        <v>0</v>
      </c>
      <c r="AD190" s="71">
        <v>1.7421402100511689</v>
      </c>
      <c r="AE190" s="72"/>
      <c r="AF190" s="71">
        <v>13885457.72395022</v>
      </c>
      <c r="AG190" s="71">
        <v>1397340.5455317011</v>
      </c>
      <c r="AH190" s="71">
        <v>1030445.804391149</v>
      </c>
      <c r="AI190" s="71">
        <v>27242675.46803391</v>
      </c>
      <c r="AJ190" s="71">
        <v>33879473.842148297</v>
      </c>
      <c r="AK190" s="71">
        <v>0</v>
      </c>
      <c r="AL190" s="71">
        <v>0</v>
      </c>
      <c r="AM190" s="71">
        <v>2254877.370909668</v>
      </c>
      <c r="AN190" s="71">
        <v>0</v>
      </c>
      <c r="AO190" s="71">
        <v>0</v>
      </c>
      <c r="AP190" s="71">
        <v>79690270.754964948</v>
      </c>
      <c r="AQ190" s="72"/>
      <c r="AR190" s="71">
        <v>230</v>
      </c>
      <c r="AS190" s="71">
        <v>55</v>
      </c>
      <c r="AT190" s="71">
        <v>0</v>
      </c>
      <c r="AU190" s="71">
        <v>0</v>
      </c>
      <c r="AV190" s="71">
        <v>0</v>
      </c>
      <c r="AW190" s="71">
        <v>0</v>
      </c>
      <c r="AX190" s="71"/>
      <c r="AY190" s="72"/>
      <c r="AZ190" s="71">
        <v>1044.8</v>
      </c>
      <c r="BA190" s="71">
        <v>4229</v>
      </c>
      <c r="BB190" s="71">
        <v>0</v>
      </c>
      <c r="BC190" s="71">
        <v>0</v>
      </c>
      <c r="BD190" s="71">
        <v>0</v>
      </c>
      <c r="BE190" s="71">
        <v>0</v>
      </c>
      <c r="BF190" s="71"/>
      <c r="BG190" s="72"/>
      <c r="BH190" s="71">
        <v>0</v>
      </c>
      <c r="BI190" s="71">
        <v>0</v>
      </c>
      <c r="BJ190" s="71">
        <v>3.1850000000000001</v>
      </c>
      <c r="BK190" s="71">
        <v>0</v>
      </c>
      <c r="BL190" s="71">
        <v>0</v>
      </c>
      <c r="BM190" s="71">
        <v>0</v>
      </c>
      <c r="BN190" s="72"/>
      <c r="BO190" s="71">
        <v>0</v>
      </c>
      <c r="BP190" s="71">
        <v>0</v>
      </c>
      <c r="BQ190" s="71">
        <v>1</v>
      </c>
      <c r="BR190" s="71">
        <v>0</v>
      </c>
      <c r="BS190" s="71">
        <v>0</v>
      </c>
      <c r="BT190" s="71">
        <v>0</v>
      </c>
      <c r="BU190"/>
      <c r="BV190" s="70">
        <v>3.1850000000000001</v>
      </c>
      <c r="BW190" s="70">
        <v>0</v>
      </c>
      <c r="BX190" s="70">
        <v>0</v>
      </c>
      <c r="BY190" s="70">
        <v>0</v>
      </c>
      <c r="BZ190" s="70">
        <v>0</v>
      </c>
      <c r="CA190" s="70">
        <v>0</v>
      </c>
      <c r="CB190" s="70">
        <v>0</v>
      </c>
      <c r="CC190" s="70">
        <v>0</v>
      </c>
      <c r="CD190" s="70">
        <v>0</v>
      </c>
    </row>
    <row r="191" spans="1:82">
      <c r="A191" s="70" t="s">
        <v>1902</v>
      </c>
      <c r="B191" s="70">
        <v>423</v>
      </c>
      <c r="C191" s="70">
        <v>15</v>
      </c>
      <c r="D191" s="70">
        <v>25</v>
      </c>
      <c r="E191" s="70">
        <v>2018</v>
      </c>
      <c r="F191" s="70" t="s">
        <v>183</v>
      </c>
      <c r="G191" s="70" t="s">
        <v>1887</v>
      </c>
      <c r="H191" s="70" t="s">
        <v>1888</v>
      </c>
      <c r="I191" s="148"/>
      <c r="J191" s="71">
        <v>12.234738973299773</v>
      </c>
      <c r="K191" s="71">
        <v>1.8468700503798807</v>
      </c>
      <c r="L191" s="71">
        <v>4.9529220091331156</v>
      </c>
      <c r="M191" s="71">
        <v>20.001389933987507</v>
      </c>
      <c r="N191" s="71">
        <v>23.440672814505707</v>
      </c>
      <c r="O191" s="71">
        <v>16.793616613578639</v>
      </c>
      <c r="P191" s="71">
        <v>18.732369974968542</v>
      </c>
      <c r="Q191" s="71">
        <v>1.02081170242148</v>
      </c>
      <c r="R191" s="71">
        <v>0</v>
      </c>
      <c r="S191" s="71">
        <v>1.8540344901036903</v>
      </c>
      <c r="T191" s="72"/>
      <c r="U191" s="71">
        <v>1500012</v>
      </c>
      <c r="V191" s="71">
        <v>788</v>
      </c>
      <c r="W191" s="71">
        <v>103</v>
      </c>
      <c r="X191" s="71">
        <v>4425</v>
      </c>
      <c r="Y191" s="71">
        <v>5967</v>
      </c>
      <c r="Z191" s="71">
        <v>10233</v>
      </c>
      <c r="AA191" s="71">
        <v>3919</v>
      </c>
      <c r="AB191" s="71">
        <v>16106</v>
      </c>
      <c r="AC191" s="71">
        <v>0</v>
      </c>
      <c r="AD191" s="71">
        <v>1.85403449010369</v>
      </c>
      <c r="AE191" s="72"/>
      <c r="AF191" s="71">
        <v>14012041.62006251</v>
      </c>
      <c r="AG191" s="71">
        <v>1241929.5012876331</v>
      </c>
      <c r="AH191" s="71">
        <v>976998.73507797555</v>
      </c>
      <c r="AI191" s="71">
        <v>27173732.142401282</v>
      </c>
      <c r="AJ191" s="71">
        <v>29669513.235027511</v>
      </c>
      <c r="AK191" s="71">
        <v>0</v>
      </c>
      <c r="AL191" s="71">
        <v>0</v>
      </c>
      <c r="AM191" s="71">
        <v>2217008.7891218159</v>
      </c>
      <c r="AN191" s="71">
        <v>0</v>
      </c>
      <c r="AO191" s="71">
        <v>0</v>
      </c>
      <c r="AP191" s="71">
        <v>75291224.022978738</v>
      </c>
      <c r="AQ191" s="72"/>
      <c r="AR191" s="71">
        <v>241</v>
      </c>
      <c r="AS191" s="71">
        <v>64</v>
      </c>
      <c r="AT191" s="71">
        <v>0</v>
      </c>
      <c r="AU191" s="71">
        <v>0</v>
      </c>
      <c r="AV191" s="71">
        <v>0</v>
      </c>
      <c r="AW191" s="71">
        <v>0</v>
      </c>
      <c r="AX191" s="71"/>
      <c r="AY191" s="72"/>
      <c r="AZ191" s="71">
        <v>1097</v>
      </c>
      <c r="BA191" s="71">
        <v>8327</v>
      </c>
      <c r="BB191" s="71">
        <v>0</v>
      </c>
      <c r="BC191" s="71">
        <v>0</v>
      </c>
      <c r="BD191" s="71">
        <v>0</v>
      </c>
      <c r="BE191" s="71">
        <v>0</v>
      </c>
      <c r="BF191" s="71"/>
      <c r="BG191" s="72"/>
      <c r="BH191" s="71">
        <v>0</v>
      </c>
      <c r="BI191" s="71">
        <v>0</v>
      </c>
      <c r="BJ191" s="71">
        <v>3.3290000000000002</v>
      </c>
      <c r="BK191" s="71">
        <v>0</v>
      </c>
      <c r="BL191" s="71">
        <v>0</v>
      </c>
      <c r="BM191" s="71">
        <v>0</v>
      </c>
      <c r="BN191" s="72"/>
      <c r="BO191" s="71">
        <v>0</v>
      </c>
      <c r="BP191" s="71">
        <v>0</v>
      </c>
      <c r="BQ191" s="71">
        <v>1</v>
      </c>
      <c r="BR191" s="71">
        <v>0</v>
      </c>
      <c r="BS191" s="71">
        <v>0</v>
      </c>
      <c r="BT191" s="71">
        <v>0</v>
      </c>
      <c r="BU191"/>
      <c r="BV191" s="70">
        <v>3.3290000000000002</v>
      </c>
      <c r="BW191" s="70">
        <v>0</v>
      </c>
      <c r="BX191" s="70">
        <v>0</v>
      </c>
      <c r="BY191" s="70">
        <v>0</v>
      </c>
      <c r="BZ191" s="70">
        <v>0</v>
      </c>
      <c r="CA191" s="70">
        <v>0</v>
      </c>
      <c r="CB191" s="70">
        <v>0</v>
      </c>
      <c r="CC191" s="70">
        <v>0</v>
      </c>
      <c r="CD191" s="70">
        <v>0</v>
      </c>
    </row>
    <row r="192" spans="1:82">
      <c r="A192" s="70" t="s">
        <v>1903</v>
      </c>
      <c r="B192" s="70">
        <v>424</v>
      </c>
      <c r="C192" s="70">
        <v>16</v>
      </c>
      <c r="D192" s="70">
        <v>25</v>
      </c>
      <c r="E192" s="70">
        <v>2019</v>
      </c>
      <c r="F192" s="70" t="s">
        <v>158</v>
      </c>
      <c r="G192" s="70" t="s">
        <v>1887</v>
      </c>
      <c r="H192" s="70" t="s">
        <v>1888</v>
      </c>
      <c r="I192" s="148"/>
      <c r="J192" s="71">
        <v>12.326019046439978</v>
      </c>
      <c r="K192" s="71">
        <v>1.7095933013562064</v>
      </c>
      <c r="L192" s="71">
        <v>5.001721126597463</v>
      </c>
      <c r="M192" s="71">
        <v>20.02439910430002</v>
      </c>
      <c r="N192" s="71">
        <v>22.720079432049864</v>
      </c>
      <c r="O192" s="71">
        <v>16.306561062653412</v>
      </c>
      <c r="P192" s="71">
        <v>18.136802784131717</v>
      </c>
      <c r="Q192" s="71">
        <v>0.97304674176938799</v>
      </c>
      <c r="R192" s="71">
        <v>0</v>
      </c>
      <c r="S192" s="71">
        <v>2.0089782706556152</v>
      </c>
      <c r="T192" s="72"/>
      <c r="U192" s="71">
        <v>1513867</v>
      </c>
      <c r="V192" s="71">
        <v>788</v>
      </c>
      <c r="W192" s="71">
        <v>103</v>
      </c>
      <c r="X192" s="71">
        <v>4425</v>
      </c>
      <c r="Y192" s="71">
        <v>5940</v>
      </c>
      <c r="Z192" s="71">
        <v>10209</v>
      </c>
      <c r="AA192" s="71">
        <v>3766</v>
      </c>
      <c r="AB192" s="71">
        <v>15768</v>
      </c>
      <c r="AC192" s="71">
        <v>0</v>
      </c>
      <c r="AD192" s="71">
        <v>2.0089782706556152</v>
      </c>
      <c r="AE192" s="72"/>
      <c r="AF192" s="71">
        <v>14936661.455616239</v>
      </c>
      <c r="AG192" s="71">
        <v>1202554.4695767439</v>
      </c>
      <c r="AH192" s="71">
        <v>1025613.598392149</v>
      </c>
      <c r="AI192" s="71">
        <v>29030753.300177932</v>
      </c>
      <c r="AJ192" s="71">
        <v>30718791.8191563</v>
      </c>
      <c r="AK192" s="71">
        <v>0</v>
      </c>
      <c r="AL192" s="71">
        <v>0</v>
      </c>
      <c r="AM192" s="71">
        <v>2147482.8985595522</v>
      </c>
      <c r="AN192" s="71">
        <v>0</v>
      </c>
      <c r="AO192" s="71">
        <v>0</v>
      </c>
      <c r="AP192" s="71">
        <v>79061857.541478917</v>
      </c>
      <c r="AQ192" s="72"/>
      <c r="AR192" s="71">
        <v>250</v>
      </c>
      <c r="AS192" s="71">
        <v>82</v>
      </c>
      <c r="AT192" s="71">
        <v>0</v>
      </c>
      <c r="AU192" s="71">
        <v>0</v>
      </c>
      <c r="AV192" s="71">
        <v>0</v>
      </c>
      <c r="AW192" s="71">
        <v>0</v>
      </c>
      <c r="AX192" s="71"/>
      <c r="AY192" s="72"/>
      <c r="AZ192" s="71">
        <v>1143.5</v>
      </c>
      <c r="BA192" s="71">
        <v>9099.7999999999993</v>
      </c>
      <c r="BB192" s="71">
        <v>0</v>
      </c>
      <c r="BC192" s="71">
        <v>0</v>
      </c>
      <c r="BD192" s="71">
        <v>0</v>
      </c>
      <c r="BE192" s="71">
        <v>0</v>
      </c>
      <c r="BF192" s="71"/>
      <c r="BG192" s="72"/>
      <c r="BH192" s="71">
        <v>0</v>
      </c>
      <c r="BI192" s="71">
        <v>0</v>
      </c>
      <c r="BJ192" s="71">
        <v>3.22</v>
      </c>
      <c r="BK192" s="71">
        <v>0</v>
      </c>
      <c r="BL192" s="71">
        <v>0</v>
      </c>
      <c r="BM192" s="71">
        <v>0</v>
      </c>
      <c r="BN192" s="72"/>
      <c r="BO192" s="71">
        <v>0</v>
      </c>
      <c r="BP192" s="71">
        <v>0</v>
      </c>
      <c r="BQ192" s="71">
        <v>1</v>
      </c>
      <c r="BR192" s="71">
        <v>0</v>
      </c>
      <c r="BS192" s="71">
        <v>0</v>
      </c>
      <c r="BT192" s="71">
        <v>0</v>
      </c>
      <c r="BU192"/>
      <c r="BV192" s="70">
        <v>3.22</v>
      </c>
      <c r="BW192" s="70">
        <v>0</v>
      </c>
      <c r="BX192" s="70">
        <v>0</v>
      </c>
      <c r="BY192" s="70">
        <v>0</v>
      </c>
      <c r="BZ192" s="70">
        <v>0</v>
      </c>
      <c r="CA192" s="70">
        <v>0</v>
      </c>
      <c r="CB192" s="70">
        <v>0</v>
      </c>
      <c r="CC192" s="70">
        <v>0</v>
      </c>
      <c r="CD192" s="70">
        <v>0</v>
      </c>
    </row>
    <row r="193" spans="1:82">
      <c r="A193" s="70" t="s">
        <v>1904</v>
      </c>
      <c r="B193" s="70">
        <v>425</v>
      </c>
      <c r="C193" s="70">
        <v>17</v>
      </c>
      <c r="D193" s="70">
        <v>25</v>
      </c>
      <c r="E193" s="70">
        <v>2020</v>
      </c>
      <c r="F193" s="70" t="s">
        <v>159</v>
      </c>
      <c r="G193" s="70" t="s">
        <v>1887</v>
      </c>
      <c r="H193" s="70" t="s">
        <v>1888</v>
      </c>
      <c r="I193" s="148"/>
      <c r="J193" s="71">
        <v>10.93205052646738</v>
      </c>
      <c r="K193" s="71">
        <v>1.3675909254040841</v>
      </c>
      <c r="L193" s="71">
        <v>5.6777925662346052</v>
      </c>
      <c r="M193" s="71">
        <v>15.774851950628953</v>
      </c>
      <c r="N193" s="71">
        <v>20.085827941980913</v>
      </c>
      <c r="O193" s="71">
        <v>14.254665908767647</v>
      </c>
      <c r="P193" s="71">
        <v>16.914072039096506</v>
      </c>
      <c r="Q193" s="71">
        <v>0.90941019770494003</v>
      </c>
      <c r="R193" s="71">
        <v>0</v>
      </c>
      <c r="S193" s="71">
        <v>1.605613997897986</v>
      </c>
      <c r="T193" s="72"/>
      <c r="U193" s="71">
        <v>1417442</v>
      </c>
      <c r="V193" s="71">
        <v>625</v>
      </c>
      <c r="W193" s="71">
        <v>143</v>
      </c>
      <c r="X193" s="71">
        <v>4173</v>
      </c>
      <c r="Y193" s="71">
        <v>5888</v>
      </c>
      <c r="Z193" s="71">
        <v>10186</v>
      </c>
      <c r="AA193" s="71">
        <v>3733</v>
      </c>
      <c r="AB193" s="71">
        <v>15424</v>
      </c>
      <c r="AC193" s="71">
        <v>0</v>
      </c>
      <c r="AD193" s="71">
        <v>1.605613997897986</v>
      </c>
      <c r="AE193" s="72"/>
      <c r="AF193" s="71">
        <v>13280760.71453974</v>
      </c>
      <c r="AG193" s="71">
        <v>935790.84274855058</v>
      </c>
      <c r="AH193" s="71">
        <v>1173127.8486229079</v>
      </c>
      <c r="AI193" s="71">
        <v>23423735.042606976</v>
      </c>
      <c r="AJ193" s="71">
        <v>29731762.372410309</v>
      </c>
      <c r="AK193" s="71"/>
      <c r="AL193" s="71"/>
      <c r="AM193" s="71">
        <v>2013003.3642141512</v>
      </c>
      <c r="AN193" s="71"/>
      <c r="AO193" s="71"/>
      <c r="AP193" s="71">
        <v>70558180.185142636</v>
      </c>
      <c r="AQ193" s="72"/>
      <c r="AR193" s="71">
        <v>265</v>
      </c>
      <c r="AS193" s="71">
        <v>85</v>
      </c>
      <c r="AT193" s="71">
        <v>0</v>
      </c>
      <c r="AU193" s="71">
        <v>0</v>
      </c>
      <c r="AV193" s="71">
        <v>0</v>
      </c>
      <c r="AW193" s="71">
        <v>0</v>
      </c>
      <c r="AX193" s="71"/>
      <c r="AY193" s="72"/>
      <c r="AZ193" s="71">
        <v>1233.5</v>
      </c>
      <c r="BA193" s="71">
        <v>9231.8000000000047</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1905</v>
      </c>
      <c r="B194" s="70">
        <v>425</v>
      </c>
      <c r="C194" s="70">
        <v>18</v>
      </c>
      <c r="D194" s="70">
        <v>25</v>
      </c>
      <c r="E194" s="70">
        <v>2021</v>
      </c>
      <c r="F194" s="70" t="s">
        <v>160</v>
      </c>
      <c r="G194" s="70" t="s">
        <v>1887</v>
      </c>
      <c r="H194" s="70" t="s">
        <v>1888</v>
      </c>
      <c r="I194" s="148"/>
      <c r="J194" s="71">
        <v>13.003284692689013</v>
      </c>
      <c r="K194" s="71">
        <v>1.4977328404599097</v>
      </c>
      <c r="L194" s="71">
        <v>4.6756837051065263</v>
      </c>
      <c r="M194" s="71">
        <v>17.303530982409129</v>
      </c>
      <c r="N194" s="71">
        <v>22.332930108981646</v>
      </c>
      <c r="O194" s="71">
        <v>13.728629374868492</v>
      </c>
      <c r="P194" s="71">
        <v>17.211043075629913</v>
      </c>
      <c r="Q194" s="71">
        <v>0.88257951541964297</v>
      </c>
      <c r="R194" s="71">
        <v>0</v>
      </c>
      <c r="S194" s="71">
        <v>1.926459135202077</v>
      </c>
      <c r="T194" s="72"/>
      <c r="U194" s="71">
        <v>1748707</v>
      </c>
      <c r="V194" s="71">
        <v>625</v>
      </c>
      <c r="W194" s="71">
        <v>143</v>
      </c>
      <c r="X194" s="71">
        <v>4173</v>
      </c>
      <c r="Y194" s="71">
        <v>5875</v>
      </c>
      <c r="Z194" s="71">
        <v>10101</v>
      </c>
      <c r="AA194" s="71">
        <v>3704</v>
      </c>
      <c r="AB194" s="71">
        <v>15116</v>
      </c>
      <c r="AC194" s="71">
        <v>0</v>
      </c>
      <c r="AD194" s="71">
        <v>1.926459135202077</v>
      </c>
      <c r="AE194" s="72"/>
      <c r="AF194" s="71">
        <v>15992927.192646096</v>
      </c>
      <c r="AG194" s="71">
        <v>1002050.9568029243</v>
      </c>
      <c r="AH194" s="71">
        <v>936751.26257855096</v>
      </c>
      <c r="AI194" s="71">
        <v>25945734.599283669</v>
      </c>
      <c r="AJ194" s="71">
        <v>30644580.139372401</v>
      </c>
      <c r="AK194" s="71">
        <v>0</v>
      </c>
      <c r="AL194" s="71">
        <v>0</v>
      </c>
      <c r="AM194" s="71">
        <v>1984184.9281027489</v>
      </c>
      <c r="AN194" s="71">
        <v>0</v>
      </c>
      <c r="AO194" s="71">
        <v>0</v>
      </c>
      <c r="AP194" s="71">
        <v>76506229.078786388</v>
      </c>
      <c r="AQ194" s="72"/>
      <c r="AR194" s="71">
        <v>283</v>
      </c>
      <c r="AS194" s="71">
        <v>86</v>
      </c>
      <c r="AT194" s="71">
        <v>0</v>
      </c>
      <c r="AU194" s="71">
        <v>0</v>
      </c>
      <c r="AV194" s="71">
        <v>0</v>
      </c>
      <c r="AW194" s="71">
        <v>0</v>
      </c>
      <c r="AX194" s="71"/>
      <c r="AY194" s="72"/>
      <c r="AZ194" s="71">
        <v>1323.2</v>
      </c>
      <c r="BA194" s="71">
        <v>9281.3000000000047</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1906</v>
      </c>
      <c r="B195" s="70">
        <v>425</v>
      </c>
      <c r="C195" s="70">
        <v>19</v>
      </c>
      <c r="D195" s="70">
        <v>25</v>
      </c>
      <c r="E195" s="70">
        <v>2022</v>
      </c>
      <c r="F195" s="70" t="s">
        <v>161</v>
      </c>
      <c r="G195" s="70" t="s">
        <v>1887</v>
      </c>
      <c r="H195" s="70" t="s">
        <v>1888</v>
      </c>
      <c r="I195" s="148"/>
      <c r="J195" s="71">
        <v>11.282375077604303</v>
      </c>
      <c r="K195" s="71">
        <v>1.3419505546343049</v>
      </c>
      <c r="L195" s="71">
        <v>4.2831181666497153</v>
      </c>
      <c r="M195" s="71">
        <v>17.220425819298935</v>
      </c>
      <c r="N195" s="71">
        <v>21.350183669621092</v>
      </c>
      <c r="O195" s="71">
        <v>14.327955164630847</v>
      </c>
      <c r="P195" s="71">
        <v>16.993801890321787</v>
      </c>
      <c r="Q195" s="71">
        <v>0.86991966272718424</v>
      </c>
      <c r="R195" s="71">
        <v>0</v>
      </c>
      <c r="S195" s="71">
        <v>1.5004033578090099</v>
      </c>
      <c r="T195" s="72"/>
      <c r="U195" s="71">
        <v>1832610</v>
      </c>
      <c r="V195" s="71">
        <v>625</v>
      </c>
      <c r="W195" s="71">
        <v>143</v>
      </c>
      <c r="X195" s="71">
        <v>4173</v>
      </c>
      <c r="Y195" s="71">
        <v>5820</v>
      </c>
      <c r="Z195" s="71">
        <v>10016</v>
      </c>
      <c r="AA195" s="71">
        <v>3713</v>
      </c>
      <c r="AB195" s="71">
        <v>14777</v>
      </c>
      <c r="AC195" s="71">
        <v>0</v>
      </c>
      <c r="AD195" s="71">
        <v>1.5004033578090099</v>
      </c>
      <c r="AE195" s="72"/>
      <c r="AF195" s="71">
        <v>12898235.631131632</v>
      </c>
      <c r="AG195" s="71">
        <v>974488.61243954604</v>
      </c>
      <c r="AH195" s="71">
        <v>980481.10770194116</v>
      </c>
      <c r="AI195" s="71">
        <v>24753799.459320139</v>
      </c>
      <c r="AJ195" s="71">
        <v>30608202.085156206</v>
      </c>
      <c r="AK195" s="71">
        <v>0</v>
      </c>
      <c r="AL195" s="71">
        <v>0</v>
      </c>
      <c r="AM195" s="71">
        <v>1908114.0294539467</v>
      </c>
      <c r="AN195" s="71">
        <v>0</v>
      </c>
      <c r="AO195" s="71">
        <v>0</v>
      </c>
      <c r="AP195" s="71">
        <v>72123320.925203413</v>
      </c>
      <c r="AQ195" s="72"/>
      <c r="AR195" s="71">
        <v>299</v>
      </c>
      <c r="AS195" s="71">
        <v>86</v>
      </c>
      <c r="AT195" s="71">
        <v>0</v>
      </c>
      <c r="AU195" s="71">
        <v>0</v>
      </c>
      <c r="AV195" s="71">
        <v>0</v>
      </c>
      <c r="AW195" s="71">
        <v>0</v>
      </c>
      <c r="AX195" s="71"/>
      <c r="AY195" s="72"/>
      <c r="AZ195" s="71">
        <v>1414.9999999999995</v>
      </c>
      <c r="BA195" s="71">
        <v>9281.3000000000047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1907</v>
      </c>
      <c r="B196" s="70">
        <v>425</v>
      </c>
      <c r="C196" s="70">
        <v>20</v>
      </c>
      <c r="D196" s="70">
        <v>25</v>
      </c>
      <c r="E196" s="70">
        <v>2023</v>
      </c>
      <c r="F196" s="70" t="s">
        <v>1539</v>
      </c>
      <c r="G196" s="70" t="s">
        <v>1887</v>
      </c>
      <c r="H196" s="70" t="s">
        <v>1888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v>
      </c>
      <c r="AS196" s="71">
        <v>86</v>
      </c>
      <c r="AT196" s="71">
        <v>0</v>
      </c>
      <c r="AU196" s="71">
        <v>0</v>
      </c>
      <c r="AV196" s="71">
        <v>0</v>
      </c>
      <c r="AW196" s="71">
        <v>0</v>
      </c>
      <c r="AX196" s="71"/>
      <c r="AY196" s="72"/>
      <c r="AZ196" s="71">
        <v>1521.2999999999997</v>
      </c>
      <c r="BA196" s="71">
        <v>9281.3000000000047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1908</v>
      </c>
      <c r="B197" s="70">
        <v>425</v>
      </c>
      <c r="C197" s="70">
        <v>21</v>
      </c>
      <c r="D197" s="70">
        <v>25</v>
      </c>
      <c r="E197" s="70">
        <v>2024</v>
      </c>
      <c r="F197" s="70" t="s">
        <v>1554</v>
      </c>
      <c r="G197" s="1064" t="s">
        <v>1887</v>
      </c>
      <c r="H197" s="70" t="s">
        <v>1888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1909</v>
      </c>
      <c r="B198" s="70">
        <v>35</v>
      </c>
      <c r="C198" s="70">
        <v>1</v>
      </c>
      <c r="D198" s="70">
        <v>3</v>
      </c>
      <c r="E198" s="70">
        <v>1990</v>
      </c>
      <c r="F198" s="70" t="s">
        <v>787</v>
      </c>
      <c r="G198" s="1064" t="s">
        <v>1910</v>
      </c>
      <c r="H198" s="70" t="s">
        <v>1911</v>
      </c>
      <c r="I198" s="148"/>
      <c r="J198" s="71">
        <v>9.6417127349016916</v>
      </c>
      <c r="K198" s="71">
        <v>1.9211047808460151</v>
      </c>
      <c r="L198" s="71">
        <v>1.110638585341287</v>
      </c>
      <c r="M198" s="71">
        <v>8.3776600512733594</v>
      </c>
      <c r="N198" s="71">
        <v>16.351876298344379</v>
      </c>
      <c r="O198" s="71">
        <v>13.544472682790939</v>
      </c>
      <c r="P198" s="71">
        <v>13.22427223083386</v>
      </c>
      <c r="Q198" s="71">
        <v>1.32786355218362</v>
      </c>
      <c r="R198" s="71">
        <v>56.327543973564588</v>
      </c>
      <c r="S198" s="71">
        <v>2.2889602480549578</v>
      </c>
      <c r="T198" s="72"/>
      <c r="U198" s="71">
        <v>1408206</v>
      </c>
      <c r="V198" s="71">
        <v>937</v>
      </c>
      <c r="W198" s="71">
        <v>14</v>
      </c>
      <c r="X198" s="71">
        <v>3773</v>
      </c>
      <c r="Y198" s="71">
        <v>6622</v>
      </c>
      <c r="Z198" s="71">
        <v>5571</v>
      </c>
      <c r="AA198" s="71">
        <v>3211</v>
      </c>
      <c r="AB198" s="71">
        <v>21560</v>
      </c>
      <c r="AC198" s="71">
        <v>9756032</v>
      </c>
      <c r="AD198" s="71">
        <v>2.2889602480549578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1912</v>
      </c>
      <c r="B199" s="70">
        <v>36</v>
      </c>
      <c r="C199" s="70">
        <v>2</v>
      </c>
      <c r="D199" s="70">
        <v>3</v>
      </c>
      <c r="E199" s="70">
        <v>2005</v>
      </c>
      <c r="F199" s="70" t="s">
        <v>789</v>
      </c>
      <c r="G199" s="70" t="s">
        <v>1910</v>
      </c>
      <c r="H199" s="70" t="s">
        <v>1911</v>
      </c>
      <c r="I199" s="148"/>
      <c r="J199" s="71">
        <v>8.5971025287357161</v>
      </c>
      <c r="K199" s="71">
        <v>0.92358975971248491</v>
      </c>
      <c r="L199" s="71">
        <v>1.8922507774158599</v>
      </c>
      <c r="M199" s="71">
        <v>11.614224820122921</v>
      </c>
      <c r="N199" s="71">
        <v>21.071687292187232</v>
      </c>
      <c r="O199" s="71">
        <v>18.16516097622987</v>
      </c>
      <c r="P199" s="71">
        <v>15.10107651462677</v>
      </c>
      <c r="Q199" s="71">
        <v>1.1173100207761399</v>
      </c>
      <c r="R199" s="71">
        <v>7.4508186361185356</v>
      </c>
      <c r="S199" s="71">
        <v>2.5117990940000001</v>
      </c>
      <c r="T199" s="72"/>
      <c r="U199" s="71">
        <v>904933</v>
      </c>
      <c r="V199" s="71">
        <v>508</v>
      </c>
      <c r="W199" s="71">
        <v>21</v>
      </c>
      <c r="X199" s="71">
        <v>2763</v>
      </c>
      <c r="Y199" s="71">
        <v>7664</v>
      </c>
      <c r="Z199" s="71">
        <v>8646</v>
      </c>
      <c r="AA199" s="71">
        <v>3003</v>
      </c>
      <c r="AB199" s="71">
        <v>18965</v>
      </c>
      <c r="AC199" s="71">
        <v>1317523</v>
      </c>
      <c r="AD199" s="71">
        <v>2.5117990940000001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1913</v>
      </c>
      <c r="B200" s="70">
        <v>37</v>
      </c>
      <c r="C200" s="70">
        <v>3</v>
      </c>
      <c r="D200" s="70">
        <v>3</v>
      </c>
      <c r="E200" s="70">
        <v>2006</v>
      </c>
      <c r="F200" s="70" t="s">
        <v>790</v>
      </c>
      <c r="G200" s="70" t="s">
        <v>1910</v>
      </c>
      <c r="H200" s="70" t="s">
        <v>1911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1914</v>
      </c>
      <c r="B201" s="70">
        <v>38</v>
      </c>
      <c r="C201" s="70">
        <v>4</v>
      </c>
      <c r="D201" s="70">
        <v>3</v>
      </c>
      <c r="E201" s="70">
        <v>2007</v>
      </c>
      <c r="F201" s="70" t="s">
        <v>791</v>
      </c>
      <c r="G201" s="70" t="s">
        <v>1910</v>
      </c>
      <c r="H201" s="70" t="s">
        <v>1911</v>
      </c>
      <c r="I201" s="148"/>
      <c r="J201" s="71">
        <v>7.4578474361840819</v>
      </c>
      <c r="K201" s="71">
        <v>0.76752586965052616</v>
      </c>
      <c r="L201" s="71">
        <v>3.213122205281441</v>
      </c>
      <c r="M201" s="71">
        <v>12.83468627857842</v>
      </c>
      <c r="N201" s="71">
        <v>22.227398889905238</v>
      </c>
      <c r="O201" s="71">
        <v>17.558918987680489</v>
      </c>
      <c r="P201" s="71">
        <v>16.442934541448661</v>
      </c>
      <c r="Q201" s="71">
        <v>1.1579204912247101</v>
      </c>
      <c r="R201" s="71">
        <v>8.9437621478172087</v>
      </c>
      <c r="S201" s="71">
        <v>2.8516705299999998</v>
      </c>
      <c r="T201" s="72"/>
      <c r="U201" s="71">
        <v>885031</v>
      </c>
      <c r="V201" s="71">
        <v>411</v>
      </c>
      <c r="W201" s="71">
        <v>36</v>
      </c>
      <c r="X201" s="71">
        <v>3528</v>
      </c>
      <c r="Y201" s="71">
        <v>7783</v>
      </c>
      <c r="Z201" s="71">
        <v>8688</v>
      </c>
      <c r="AA201" s="71">
        <v>3220</v>
      </c>
      <c r="AB201" s="71">
        <v>18615</v>
      </c>
      <c r="AC201" s="71">
        <v>1626897</v>
      </c>
      <c r="AD201" s="71">
        <v>2.8516705299999998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1915</v>
      </c>
      <c r="B202" s="70">
        <v>39</v>
      </c>
      <c r="C202" s="70">
        <v>5</v>
      </c>
      <c r="D202" s="70">
        <v>3</v>
      </c>
      <c r="E202" s="70">
        <v>2008</v>
      </c>
      <c r="F202" s="70" t="s">
        <v>792</v>
      </c>
      <c r="G202" s="70" t="s">
        <v>1910</v>
      </c>
      <c r="H202" s="70" t="s">
        <v>1911</v>
      </c>
      <c r="I202" s="148"/>
      <c r="J202" s="71">
        <v>6.5219854554321941</v>
      </c>
      <c r="K202" s="71">
        <v>0.57583553889685757</v>
      </c>
      <c r="L202" s="71">
        <v>2.8462785671417952</v>
      </c>
      <c r="M202" s="71">
        <v>13.47170724238852</v>
      </c>
      <c r="N202" s="71">
        <v>21.366110115929931</v>
      </c>
      <c r="O202" s="71">
        <v>16.947908660905831</v>
      </c>
      <c r="P202" s="71">
        <v>13.8126463040056</v>
      </c>
      <c r="Q202" s="71">
        <v>1.12302732939856</v>
      </c>
      <c r="R202" s="71">
        <v>8.0736425923763893</v>
      </c>
      <c r="S202" s="71">
        <v>3.0651222208000002</v>
      </c>
      <c r="T202" s="72"/>
      <c r="U202" s="71">
        <v>821865</v>
      </c>
      <c r="V202" s="71">
        <v>411</v>
      </c>
      <c r="W202" s="71">
        <v>36</v>
      </c>
      <c r="X202" s="71">
        <v>3528</v>
      </c>
      <c r="Y202" s="71">
        <v>7791</v>
      </c>
      <c r="Z202" s="71">
        <v>8680</v>
      </c>
      <c r="AA202" s="71">
        <v>2708</v>
      </c>
      <c r="AB202" s="71">
        <v>18351</v>
      </c>
      <c r="AC202" s="71">
        <v>1525000</v>
      </c>
      <c r="AD202" s="71">
        <v>3.0651222208000002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1916</v>
      </c>
      <c r="B203" s="70">
        <v>40</v>
      </c>
      <c r="C203" s="70">
        <v>6</v>
      </c>
      <c r="D203" s="70">
        <v>3</v>
      </c>
      <c r="E203" s="70">
        <v>2009</v>
      </c>
      <c r="F203" s="70" t="s">
        <v>176</v>
      </c>
      <c r="G203" s="70" t="s">
        <v>1910</v>
      </c>
      <c r="H203" s="70" t="s">
        <v>1911</v>
      </c>
      <c r="I203" s="148"/>
      <c r="J203" s="71">
        <v>7.3106100373577281</v>
      </c>
      <c r="K203" s="71">
        <v>0.41477024954445613</v>
      </c>
      <c r="L203" s="71">
        <v>0.93780574357815827</v>
      </c>
      <c r="M203" s="71">
        <v>10.99334265034941</v>
      </c>
      <c r="N203" s="71">
        <v>17.40441992713367</v>
      </c>
      <c r="O203" s="71">
        <v>17.006102159180461</v>
      </c>
      <c r="P203" s="71">
        <v>12.44101602346095</v>
      </c>
      <c r="Q203" s="71">
        <v>1.0555319704044901</v>
      </c>
      <c r="R203" s="71">
        <v>5.5730805708737252</v>
      </c>
      <c r="S203" s="71">
        <v>2.5659494280000001</v>
      </c>
      <c r="T203" s="72"/>
      <c r="U203" s="71">
        <v>957586</v>
      </c>
      <c r="V203" s="71">
        <v>358</v>
      </c>
      <c r="W203" s="71">
        <v>20</v>
      </c>
      <c r="X203" s="71">
        <v>3584</v>
      </c>
      <c r="Y203" s="71">
        <v>7802</v>
      </c>
      <c r="Z203" s="71">
        <v>8597</v>
      </c>
      <c r="AA203" s="71">
        <v>2504</v>
      </c>
      <c r="AB203" s="71">
        <v>18106</v>
      </c>
      <c r="AC203" s="71">
        <v>1026972</v>
      </c>
      <c r="AD203" s="71">
        <v>2.5659494280000001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3.754</v>
      </c>
      <c r="BK203" s="71">
        <v>0</v>
      </c>
      <c r="BL203" s="71">
        <v>0</v>
      </c>
      <c r="BM203" s="71">
        <v>0</v>
      </c>
      <c r="BN203" s="72"/>
      <c r="BO203" s="71">
        <v>0</v>
      </c>
      <c r="BP203" s="71">
        <v>0</v>
      </c>
      <c r="BQ203" s="71">
        <v>1</v>
      </c>
      <c r="BR203" s="71">
        <v>0</v>
      </c>
      <c r="BS203" s="71">
        <v>0</v>
      </c>
      <c r="BT203" s="71">
        <v>0</v>
      </c>
      <c r="BU203"/>
      <c r="BV203" s="70">
        <v>3.754</v>
      </c>
      <c r="BW203" s="70">
        <v>0</v>
      </c>
      <c r="BX203" s="70">
        <v>0</v>
      </c>
      <c r="BY203" s="70">
        <v>0</v>
      </c>
      <c r="BZ203" s="70">
        <v>0</v>
      </c>
      <c r="CA203" s="70">
        <v>0</v>
      </c>
      <c r="CB203" s="70">
        <v>0</v>
      </c>
      <c r="CC203" s="70">
        <v>0</v>
      </c>
      <c r="CD203" s="70">
        <v>0</v>
      </c>
    </row>
    <row r="204" spans="1:82">
      <c r="A204" s="70" t="s">
        <v>1917</v>
      </c>
      <c r="B204" s="70">
        <v>41</v>
      </c>
      <c r="C204" s="70">
        <v>7</v>
      </c>
      <c r="D204" s="70">
        <v>3</v>
      </c>
      <c r="E204" s="70">
        <v>2010</v>
      </c>
      <c r="F204" s="70" t="s">
        <v>177</v>
      </c>
      <c r="G204" s="70" t="s">
        <v>1910</v>
      </c>
      <c r="H204" s="70" t="s">
        <v>1911</v>
      </c>
      <c r="I204" s="148"/>
      <c r="J204" s="71">
        <v>6.1267150075122752</v>
      </c>
      <c r="K204" s="71">
        <v>0.45195026542772232</v>
      </c>
      <c r="L204" s="71">
        <v>0.88959020401111899</v>
      </c>
      <c r="M204" s="71">
        <v>11.867004831924159</v>
      </c>
      <c r="N204" s="71">
        <v>19.989730513487299</v>
      </c>
      <c r="O204" s="71">
        <v>16.848683950882659</v>
      </c>
      <c r="P204" s="71">
        <v>12.331631994200039</v>
      </c>
      <c r="Q204" s="71">
        <v>1.0807433955952499</v>
      </c>
      <c r="R204" s="71">
        <v>6.9886733236564744</v>
      </c>
      <c r="S204" s="71">
        <v>1.63470661977</v>
      </c>
      <c r="T204" s="72"/>
      <c r="U204" s="71">
        <v>809106</v>
      </c>
      <c r="V204" s="71">
        <v>358</v>
      </c>
      <c r="W204" s="71">
        <v>20</v>
      </c>
      <c r="X204" s="71">
        <v>3584</v>
      </c>
      <c r="Y204" s="71">
        <v>7759</v>
      </c>
      <c r="Z204" s="71">
        <v>8557</v>
      </c>
      <c r="AA204" s="71">
        <v>2420</v>
      </c>
      <c r="AB204" s="71">
        <v>17764</v>
      </c>
      <c r="AC204" s="71">
        <v>1220422</v>
      </c>
      <c r="AD204" s="71">
        <v>1.63470661977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3.21</v>
      </c>
      <c r="BK204" s="71">
        <v>0</v>
      </c>
      <c r="BL204" s="71">
        <v>0</v>
      </c>
      <c r="BM204" s="71">
        <v>0</v>
      </c>
      <c r="BN204" s="72"/>
      <c r="BO204" s="71">
        <v>0</v>
      </c>
      <c r="BP204" s="71">
        <v>0</v>
      </c>
      <c r="BQ204" s="71">
        <v>1</v>
      </c>
      <c r="BR204" s="71">
        <v>0</v>
      </c>
      <c r="BS204" s="71">
        <v>0</v>
      </c>
      <c r="BT204" s="71">
        <v>0</v>
      </c>
      <c r="BU204"/>
      <c r="BV204" s="70">
        <v>3.21</v>
      </c>
      <c r="BW204" s="70">
        <v>0</v>
      </c>
      <c r="BX204" s="70">
        <v>0</v>
      </c>
      <c r="BY204" s="70">
        <v>0</v>
      </c>
      <c r="BZ204" s="70">
        <v>0</v>
      </c>
      <c r="CA204" s="70">
        <v>0</v>
      </c>
      <c r="CB204" s="70">
        <v>0</v>
      </c>
      <c r="CC204" s="70">
        <v>0</v>
      </c>
      <c r="CD204" s="70">
        <v>0</v>
      </c>
    </row>
    <row r="205" spans="1:82">
      <c r="A205" s="70" t="s">
        <v>1918</v>
      </c>
      <c r="B205" s="70">
        <v>42</v>
      </c>
      <c r="C205" s="70">
        <v>8</v>
      </c>
      <c r="D205" s="70">
        <v>3</v>
      </c>
      <c r="E205" s="70">
        <v>2011</v>
      </c>
      <c r="F205" s="70" t="s">
        <v>178</v>
      </c>
      <c r="G205" s="70" t="s">
        <v>1910</v>
      </c>
      <c r="H205" s="70" t="s">
        <v>1911</v>
      </c>
      <c r="I205" s="148"/>
      <c r="J205" s="71">
        <v>6.3993321179510572</v>
      </c>
      <c r="K205" s="71">
        <v>0.71925992752374124</v>
      </c>
      <c r="L205" s="71">
        <v>0.78265816369065833</v>
      </c>
      <c r="M205" s="71">
        <v>15.134629986401171</v>
      </c>
      <c r="N205" s="71">
        <v>24.407031020210681</v>
      </c>
      <c r="O205" s="71">
        <v>16.492356524999444</v>
      </c>
      <c r="P205" s="71">
        <v>11.752587128208821</v>
      </c>
      <c r="Q205" s="71">
        <v>1.2245192024317999</v>
      </c>
      <c r="R205" s="71">
        <v>7.0492643609381664</v>
      </c>
      <c r="S205" s="71">
        <v>2.988700425939999</v>
      </c>
      <c r="T205" s="72"/>
      <c r="U205" s="71">
        <v>765035</v>
      </c>
      <c r="V205" s="71">
        <v>358</v>
      </c>
      <c r="W205" s="71">
        <v>20</v>
      </c>
      <c r="X205" s="71">
        <v>3584</v>
      </c>
      <c r="Y205" s="71">
        <v>7724</v>
      </c>
      <c r="Z205" s="71">
        <v>8558</v>
      </c>
      <c r="AA205" s="71">
        <v>2375</v>
      </c>
      <c r="AB205" s="71">
        <v>17449</v>
      </c>
      <c r="AC205" s="71">
        <v>1228967</v>
      </c>
      <c r="AD205" s="71">
        <v>2.988700425939999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3.3170000000000002</v>
      </c>
      <c r="BK205" s="71">
        <v>0</v>
      </c>
      <c r="BL205" s="71">
        <v>0</v>
      </c>
      <c r="BM205" s="71">
        <v>0</v>
      </c>
      <c r="BN205" s="72"/>
      <c r="BO205" s="71">
        <v>0</v>
      </c>
      <c r="BP205" s="71">
        <v>0</v>
      </c>
      <c r="BQ205" s="71">
        <v>1</v>
      </c>
      <c r="BR205" s="71">
        <v>0</v>
      </c>
      <c r="BS205" s="71">
        <v>0</v>
      </c>
      <c r="BT205" s="71">
        <v>0</v>
      </c>
      <c r="BU205"/>
      <c r="BV205" s="70">
        <v>3.3170000000000002</v>
      </c>
      <c r="BW205" s="70">
        <v>0</v>
      </c>
      <c r="BX205" s="70">
        <v>0</v>
      </c>
      <c r="BY205" s="70">
        <v>0</v>
      </c>
      <c r="BZ205" s="70">
        <v>0</v>
      </c>
      <c r="CA205" s="70">
        <v>0</v>
      </c>
      <c r="CB205" s="70">
        <v>0</v>
      </c>
      <c r="CC205" s="70">
        <v>0</v>
      </c>
      <c r="CD205" s="70">
        <v>0</v>
      </c>
    </row>
    <row r="206" spans="1:82">
      <c r="A206" s="70" t="s">
        <v>1919</v>
      </c>
      <c r="B206" s="70">
        <v>43</v>
      </c>
      <c r="C206" s="70">
        <v>9</v>
      </c>
      <c r="D206" s="70">
        <v>3</v>
      </c>
      <c r="E206" s="70">
        <v>2012</v>
      </c>
      <c r="F206" s="70" t="s">
        <v>179</v>
      </c>
      <c r="G206" s="70" t="s">
        <v>1910</v>
      </c>
      <c r="H206" s="70" t="s">
        <v>1911</v>
      </c>
      <c r="I206" s="148"/>
      <c r="J206" s="71">
        <v>10.6039399424142</v>
      </c>
      <c r="K206" s="71">
        <v>0.69943869606054776</v>
      </c>
      <c r="L206" s="71">
        <v>0.77951709750614218</v>
      </c>
      <c r="M206" s="71">
        <v>16.927990443686529</v>
      </c>
      <c r="N206" s="71">
        <v>25.764032505946219</v>
      </c>
      <c r="O206" s="71">
        <v>16.265065554082071</v>
      </c>
      <c r="P206" s="71">
        <v>11.660201938830836</v>
      </c>
      <c r="Q206" s="71">
        <v>1.31829233463853</v>
      </c>
      <c r="R206" s="71">
        <v>7.6316385624067333</v>
      </c>
      <c r="S206" s="71">
        <v>2.659043338</v>
      </c>
      <c r="T206" s="72"/>
      <c r="U206" s="71">
        <v>1232548</v>
      </c>
      <c r="V206" s="71">
        <v>358</v>
      </c>
      <c r="W206" s="71">
        <v>20</v>
      </c>
      <c r="X206" s="71">
        <v>3584</v>
      </c>
      <c r="Y206" s="71">
        <v>7766</v>
      </c>
      <c r="Z206" s="71">
        <v>8507</v>
      </c>
      <c r="AA206" s="71">
        <v>2343</v>
      </c>
      <c r="AB206" s="71">
        <v>17290</v>
      </c>
      <c r="AC206" s="71">
        <v>1296037</v>
      </c>
      <c r="AD206" s="71">
        <v>2.659043338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4.274</v>
      </c>
      <c r="BK206" s="71">
        <v>0</v>
      </c>
      <c r="BL206" s="71">
        <v>0</v>
      </c>
      <c r="BM206" s="71">
        <v>0</v>
      </c>
      <c r="BN206" s="72"/>
      <c r="BO206" s="71">
        <v>0</v>
      </c>
      <c r="BP206" s="71">
        <v>0</v>
      </c>
      <c r="BQ206" s="71">
        <v>1</v>
      </c>
      <c r="BR206" s="71">
        <v>0</v>
      </c>
      <c r="BS206" s="71">
        <v>0</v>
      </c>
      <c r="BT206" s="71">
        <v>0</v>
      </c>
      <c r="BU206"/>
      <c r="BV206" s="70">
        <v>4.274</v>
      </c>
      <c r="BW206" s="70">
        <v>0</v>
      </c>
      <c r="BX206" s="70">
        <v>0</v>
      </c>
      <c r="BY206" s="70">
        <v>0</v>
      </c>
      <c r="BZ206" s="70">
        <v>0</v>
      </c>
      <c r="CA206" s="70">
        <v>0</v>
      </c>
      <c r="CB206" s="70">
        <v>0</v>
      </c>
      <c r="CC206" s="70">
        <v>0</v>
      </c>
      <c r="CD206" s="70">
        <v>0</v>
      </c>
    </row>
    <row r="207" spans="1:82">
      <c r="A207" s="70" t="s">
        <v>1920</v>
      </c>
      <c r="B207" s="70">
        <v>44</v>
      </c>
      <c r="C207" s="70">
        <v>10</v>
      </c>
      <c r="D207" s="70">
        <v>3</v>
      </c>
      <c r="E207" s="70">
        <v>2013</v>
      </c>
      <c r="F207" s="70" t="s">
        <v>180</v>
      </c>
      <c r="G207" s="70" t="s">
        <v>1910</v>
      </c>
      <c r="H207" s="70" t="s">
        <v>1911</v>
      </c>
      <c r="I207" s="148"/>
      <c r="J207" s="71">
        <v>7.3538116112458853</v>
      </c>
      <c r="K207" s="71">
        <v>0.59305708825028225</v>
      </c>
      <c r="L207" s="71">
        <v>0.69159633376463403</v>
      </c>
      <c r="M207" s="71">
        <v>17.05028910416684</v>
      </c>
      <c r="N207" s="71">
        <v>25.53671844885157</v>
      </c>
      <c r="O207" s="71">
        <v>15.61748467358513</v>
      </c>
      <c r="P207" s="71">
        <v>11.294517822865256</v>
      </c>
      <c r="Q207" s="71">
        <v>1.3195197784063</v>
      </c>
      <c r="R207" s="71">
        <v>8.3026420611683438</v>
      </c>
      <c r="S207" s="71">
        <v>2.5956789497599999</v>
      </c>
      <c r="T207" s="72"/>
      <c r="U207" s="71">
        <v>845270</v>
      </c>
      <c r="V207" s="71">
        <v>358</v>
      </c>
      <c r="W207" s="71">
        <v>20</v>
      </c>
      <c r="X207" s="71">
        <v>3584</v>
      </c>
      <c r="Y207" s="71">
        <v>7712</v>
      </c>
      <c r="Z207" s="71">
        <v>8533</v>
      </c>
      <c r="AA207" s="71">
        <v>2261</v>
      </c>
      <c r="AB207" s="71">
        <v>17058</v>
      </c>
      <c r="AC207" s="71">
        <v>1376344</v>
      </c>
      <c r="AD207" s="71">
        <v>2.5956789497599999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4.9050000000000002</v>
      </c>
      <c r="BK207" s="71">
        <v>0</v>
      </c>
      <c r="BL207" s="71">
        <v>0</v>
      </c>
      <c r="BM207" s="71">
        <v>0</v>
      </c>
      <c r="BN207" s="72"/>
      <c r="BO207" s="71">
        <v>0</v>
      </c>
      <c r="BP207" s="71">
        <v>0</v>
      </c>
      <c r="BQ207" s="71">
        <v>1</v>
      </c>
      <c r="BR207" s="71">
        <v>0</v>
      </c>
      <c r="BS207" s="71">
        <v>0</v>
      </c>
      <c r="BT207" s="71">
        <v>0</v>
      </c>
      <c r="BU207"/>
      <c r="BV207" s="70">
        <v>4.9050000000000002</v>
      </c>
      <c r="BW207" s="70">
        <v>0</v>
      </c>
      <c r="BX207" s="70">
        <v>0</v>
      </c>
      <c r="BY207" s="70">
        <v>0</v>
      </c>
      <c r="BZ207" s="70">
        <v>0</v>
      </c>
      <c r="CA207" s="70">
        <v>0</v>
      </c>
      <c r="CB207" s="70">
        <v>0</v>
      </c>
      <c r="CC207" s="70">
        <v>0</v>
      </c>
      <c r="CD207" s="70">
        <v>0</v>
      </c>
    </row>
    <row r="208" spans="1:82">
      <c r="A208" s="70" t="s">
        <v>1921</v>
      </c>
      <c r="B208" s="70">
        <v>45</v>
      </c>
      <c r="C208" s="70">
        <v>11</v>
      </c>
      <c r="D208" s="70">
        <v>3</v>
      </c>
      <c r="E208" s="70">
        <v>2014</v>
      </c>
      <c r="F208" s="70" t="s">
        <v>181</v>
      </c>
      <c r="G208" s="70" t="s">
        <v>1910</v>
      </c>
      <c r="H208" s="70" t="s">
        <v>1911</v>
      </c>
      <c r="I208" s="148"/>
      <c r="J208" s="71">
        <v>6.0072856105969006</v>
      </c>
      <c r="K208" s="71">
        <v>0.67613981649237587</v>
      </c>
      <c r="L208" s="71">
        <v>1.467768475226999</v>
      </c>
      <c r="M208" s="71">
        <v>17.524134444364481</v>
      </c>
      <c r="N208" s="71">
        <v>24.597736977825431</v>
      </c>
      <c r="O208" s="71">
        <v>14.791792631252484</v>
      </c>
      <c r="P208" s="71">
        <v>10.951518676819056</v>
      </c>
      <c r="Q208" s="71">
        <v>1.2444775826275301</v>
      </c>
      <c r="R208" s="71">
        <v>8.8529311674606976</v>
      </c>
      <c r="S208" s="71">
        <v>3.11875800936</v>
      </c>
      <c r="T208" s="72"/>
      <c r="U208" s="71">
        <v>734713</v>
      </c>
      <c r="V208" s="71">
        <v>340</v>
      </c>
      <c r="W208" s="71">
        <v>16</v>
      </c>
      <c r="X208" s="71">
        <v>3700</v>
      </c>
      <c r="Y208" s="71">
        <v>7711</v>
      </c>
      <c r="Z208" s="71">
        <v>8512</v>
      </c>
      <c r="AA208" s="71">
        <v>2181</v>
      </c>
      <c r="AB208" s="71">
        <v>16768</v>
      </c>
      <c r="AC208" s="71">
        <v>1472181</v>
      </c>
      <c r="AD208" s="71">
        <v>3.11875800936</v>
      </c>
      <c r="AE208" s="72"/>
      <c r="AF208" s="71"/>
      <c r="AG208" s="71"/>
      <c r="AH208" s="71"/>
      <c r="AI208" s="71"/>
      <c r="AJ208" s="71"/>
      <c r="AK208" s="71"/>
      <c r="AL208" s="71"/>
      <c r="AM208" s="71"/>
      <c r="AN208" s="71"/>
      <c r="AO208" s="71"/>
      <c r="AP208" s="71"/>
      <c r="AQ208" s="72"/>
      <c r="AR208" s="71">
        <v>306</v>
      </c>
      <c r="AS208" s="71">
        <v>36</v>
      </c>
      <c r="AT208" s="71">
        <v>0</v>
      </c>
      <c r="AU208" s="71">
        <v>0</v>
      </c>
      <c r="AV208" s="71">
        <v>0</v>
      </c>
      <c r="AW208" s="71">
        <v>0</v>
      </c>
      <c r="AX208" s="71"/>
      <c r="AY208" s="72"/>
      <c r="AZ208" s="71">
        <v>1172.5999999999999</v>
      </c>
      <c r="BA208" s="71">
        <v>18157</v>
      </c>
      <c r="BB208" s="71">
        <v>0</v>
      </c>
      <c r="BC208" s="71">
        <v>0</v>
      </c>
      <c r="BD208" s="71">
        <v>0</v>
      </c>
      <c r="BE208" s="71">
        <v>0</v>
      </c>
      <c r="BF208" s="71"/>
      <c r="BG208" s="72"/>
      <c r="BH208" s="71">
        <v>0</v>
      </c>
      <c r="BI208" s="71">
        <v>0</v>
      </c>
      <c r="BJ208" s="71">
        <v>4.7560000000000002</v>
      </c>
      <c r="BK208" s="71">
        <v>0</v>
      </c>
      <c r="BL208" s="71">
        <v>0</v>
      </c>
      <c r="BM208" s="71">
        <v>0</v>
      </c>
      <c r="BN208" s="72"/>
      <c r="BO208" s="71">
        <v>0</v>
      </c>
      <c r="BP208" s="71">
        <v>0</v>
      </c>
      <c r="BQ208" s="71">
        <v>1</v>
      </c>
      <c r="BR208" s="71">
        <v>0</v>
      </c>
      <c r="BS208" s="71">
        <v>0</v>
      </c>
      <c r="BT208" s="71">
        <v>0</v>
      </c>
      <c r="BU208"/>
      <c r="BV208" s="70">
        <v>4.7560000000000002</v>
      </c>
      <c r="BW208" s="70">
        <v>0</v>
      </c>
      <c r="BX208" s="70">
        <v>0</v>
      </c>
      <c r="BY208" s="70">
        <v>0</v>
      </c>
      <c r="BZ208" s="70">
        <v>0</v>
      </c>
      <c r="CA208" s="70">
        <v>0</v>
      </c>
      <c r="CB208" s="70">
        <v>0</v>
      </c>
      <c r="CC208" s="70">
        <v>0</v>
      </c>
      <c r="CD208" s="70">
        <v>0</v>
      </c>
    </row>
    <row r="209" spans="1:82">
      <c r="A209" s="70" t="s">
        <v>1922</v>
      </c>
      <c r="B209" s="70">
        <v>46</v>
      </c>
      <c r="C209" s="70">
        <v>12</v>
      </c>
      <c r="D209" s="70">
        <v>3</v>
      </c>
      <c r="E209" s="70">
        <v>2015</v>
      </c>
      <c r="F209" s="70" t="s">
        <v>182</v>
      </c>
      <c r="G209" s="70" t="s">
        <v>1910</v>
      </c>
      <c r="H209" s="70" t="s">
        <v>1911</v>
      </c>
      <c r="I209" s="148"/>
      <c r="J209" s="71">
        <v>5.2093937835068944</v>
      </c>
      <c r="K209" s="71">
        <v>0.64599134990980067</v>
      </c>
      <c r="L209" s="71">
        <v>1.649510881063456</v>
      </c>
      <c r="M209" s="71">
        <v>16.063612604019781</v>
      </c>
      <c r="N209" s="71">
        <v>22.603482153836211</v>
      </c>
      <c r="O209" s="71">
        <v>14.504493205081879</v>
      </c>
      <c r="P209" s="71">
        <v>10.497843765955635</v>
      </c>
      <c r="Q209" s="71">
        <v>1.19792021030183</v>
      </c>
      <c r="R209" s="71">
        <v>8.1567013261737813</v>
      </c>
      <c r="S209" s="71">
        <v>2.8645100748000001</v>
      </c>
      <c r="T209" s="72"/>
      <c r="U209" s="71">
        <v>671722</v>
      </c>
      <c r="V209" s="71">
        <v>340</v>
      </c>
      <c r="W209" s="71">
        <v>16</v>
      </c>
      <c r="X209" s="71">
        <v>3700</v>
      </c>
      <c r="Y209" s="71">
        <v>7615</v>
      </c>
      <c r="Z209" s="71">
        <v>8427</v>
      </c>
      <c r="AA209" s="71">
        <v>2089</v>
      </c>
      <c r="AB209" s="71">
        <v>16488</v>
      </c>
      <c r="AC209" s="71">
        <v>1394255</v>
      </c>
      <c r="AD209" s="71">
        <v>2.8645100748000001</v>
      </c>
      <c r="AE209" s="72"/>
      <c r="AF209" s="71">
        <v>5460970.0623619771</v>
      </c>
      <c r="AG209" s="71">
        <v>543738.41337225551</v>
      </c>
      <c r="AH209" s="71">
        <v>335541.51186074771</v>
      </c>
      <c r="AI209" s="71">
        <v>23100236.251521159</v>
      </c>
      <c r="AJ209" s="71">
        <v>34476224.706485972</v>
      </c>
      <c r="AK209" s="71">
        <v>0</v>
      </c>
      <c r="AL209" s="71">
        <v>0</v>
      </c>
      <c r="AM209" s="71">
        <v>2259611.235441328</v>
      </c>
      <c r="AN209" s="71">
        <v>0</v>
      </c>
      <c r="AO209" s="71">
        <v>0</v>
      </c>
      <c r="AP209" s="71">
        <v>66176322.181043439</v>
      </c>
      <c r="AQ209" s="72"/>
      <c r="AR209" s="71">
        <v>334</v>
      </c>
      <c r="AS209" s="71">
        <v>51</v>
      </c>
      <c r="AT209" s="71">
        <v>0</v>
      </c>
      <c r="AU209" s="71">
        <v>0</v>
      </c>
      <c r="AV209" s="71">
        <v>0</v>
      </c>
      <c r="AW209" s="71">
        <v>0</v>
      </c>
      <c r="AX209" s="71"/>
      <c r="AY209" s="72"/>
      <c r="AZ209" s="71">
        <v>1296</v>
      </c>
      <c r="BA209" s="71">
        <v>18858.2</v>
      </c>
      <c r="BB209" s="71">
        <v>0</v>
      </c>
      <c r="BC209" s="71">
        <v>0</v>
      </c>
      <c r="BD209" s="71">
        <v>0</v>
      </c>
      <c r="BE209" s="71">
        <v>0</v>
      </c>
      <c r="BF209" s="71"/>
      <c r="BG209" s="72"/>
      <c r="BH209" s="71">
        <v>0</v>
      </c>
      <c r="BI209" s="71">
        <v>0</v>
      </c>
      <c r="BJ209" s="71">
        <v>3.32</v>
      </c>
      <c r="BK209" s="71">
        <v>0</v>
      </c>
      <c r="BL209" s="71">
        <v>0</v>
      </c>
      <c r="BM209" s="71">
        <v>0</v>
      </c>
      <c r="BN209" s="72"/>
      <c r="BO209" s="71">
        <v>0</v>
      </c>
      <c r="BP209" s="71">
        <v>0</v>
      </c>
      <c r="BQ209" s="71">
        <v>1</v>
      </c>
      <c r="BR209" s="71">
        <v>0</v>
      </c>
      <c r="BS209" s="71">
        <v>0</v>
      </c>
      <c r="BT209" s="71">
        <v>0</v>
      </c>
      <c r="BU209"/>
      <c r="BV209" s="70">
        <v>3.32</v>
      </c>
      <c r="BW209" s="70">
        <v>0</v>
      </c>
      <c r="BX209" s="70">
        <v>0</v>
      </c>
      <c r="BY209" s="70">
        <v>0</v>
      </c>
      <c r="BZ209" s="70">
        <v>0</v>
      </c>
      <c r="CA209" s="70">
        <v>0</v>
      </c>
      <c r="CB209" s="70">
        <v>0</v>
      </c>
      <c r="CC209" s="70">
        <v>0</v>
      </c>
      <c r="CD209" s="70">
        <v>0</v>
      </c>
    </row>
    <row r="210" spans="1:82">
      <c r="A210" s="70" t="s">
        <v>1923</v>
      </c>
      <c r="B210" s="70">
        <v>47</v>
      </c>
      <c r="C210" s="70">
        <v>13</v>
      </c>
      <c r="D210" s="70">
        <v>3</v>
      </c>
      <c r="E210" s="70">
        <v>2016</v>
      </c>
      <c r="F210" s="70" t="s">
        <v>155</v>
      </c>
      <c r="G210" s="70" t="s">
        <v>1910</v>
      </c>
      <c r="H210" s="70" t="s">
        <v>1911</v>
      </c>
      <c r="I210" s="148"/>
      <c r="J210" s="71">
        <v>2.0796912883077106</v>
      </c>
      <c r="K210" s="71">
        <v>0.62918893437161583</v>
      </c>
      <c r="L210" s="71">
        <v>1.5768707124137231</v>
      </c>
      <c r="M210" s="71">
        <v>14.64920329160112</v>
      </c>
      <c r="N210" s="71">
        <v>22.555619840194765</v>
      </c>
      <c r="O210" s="71">
        <v>14.307954664908703</v>
      </c>
      <c r="P210" s="71">
        <v>9.931227633220109</v>
      </c>
      <c r="Q210" s="71">
        <v>1.1484061408343855</v>
      </c>
      <c r="R210" s="71">
        <v>4.1167396544450265E-2</v>
      </c>
      <c r="S210" s="71">
        <v>2.1487862976800001</v>
      </c>
      <c r="T210" s="72"/>
      <c r="U210" s="71">
        <v>254531</v>
      </c>
      <c r="V210" s="71">
        <v>340</v>
      </c>
      <c r="W210" s="71">
        <v>16</v>
      </c>
      <c r="X210" s="71">
        <v>3700</v>
      </c>
      <c r="Y210" s="71">
        <v>7600</v>
      </c>
      <c r="Z210" s="71">
        <v>8415</v>
      </c>
      <c r="AA210" s="71">
        <v>2044</v>
      </c>
      <c r="AB210" s="71">
        <v>16259</v>
      </c>
      <c r="AC210" s="71">
        <v>7030.9860993456168</v>
      </c>
      <c r="AD210" s="71">
        <v>2.1487862976800001</v>
      </c>
      <c r="AE210" s="72"/>
      <c r="AF210" s="71">
        <v>2171393.9296692288</v>
      </c>
      <c r="AG210" s="71">
        <v>493509.37378694658</v>
      </c>
      <c r="AH210" s="71">
        <v>238548.90060781321</v>
      </c>
      <c r="AI210" s="71">
        <v>22483280.047608241</v>
      </c>
      <c r="AJ210" s="71">
        <v>32505987.68252825</v>
      </c>
      <c r="AK210" s="71">
        <v>0</v>
      </c>
      <c r="AL210" s="71">
        <v>0</v>
      </c>
      <c r="AM210" s="71">
        <v>2229958.8603871418</v>
      </c>
      <c r="AN210" s="71">
        <v>0</v>
      </c>
      <c r="AO210" s="71">
        <v>0</v>
      </c>
      <c r="AP210" s="71">
        <v>60122678.79458762</v>
      </c>
      <c r="AQ210" s="72"/>
      <c r="AR210" s="71">
        <v>363</v>
      </c>
      <c r="AS210" s="71">
        <v>66</v>
      </c>
      <c r="AT210" s="71">
        <v>0</v>
      </c>
      <c r="AU210" s="71">
        <v>0</v>
      </c>
      <c r="AV210" s="71">
        <v>0</v>
      </c>
      <c r="AW210" s="71">
        <v>0</v>
      </c>
      <c r="AX210" s="71"/>
      <c r="AY210" s="72"/>
      <c r="AZ210" s="71">
        <v>1438.8</v>
      </c>
      <c r="BA210" s="71">
        <v>19671.900000000001</v>
      </c>
      <c r="BB210" s="71">
        <v>0</v>
      </c>
      <c r="BC210" s="71">
        <v>0</v>
      </c>
      <c r="BD210" s="71">
        <v>0</v>
      </c>
      <c r="BE210" s="71">
        <v>0</v>
      </c>
      <c r="BF210" s="71"/>
      <c r="BG210" s="72"/>
      <c r="BH210" s="71">
        <v>0</v>
      </c>
      <c r="BI210" s="71">
        <v>0</v>
      </c>
      <c r="BJ210" s="71">
        <v>3.2989999999999999</v>
      </c>
      <c r="BK210" s="71">
        <v>0</v>
      </c>
      <c r="BL210" s="71">
        <v>0</v>
      </c>
      <c r="BM210" s="71">
        <v>0</v>
      </c>
      <c r="BN210" s="72"/>
      <c r="BO210" s="71">
        <v>0</v>
      </c>
      <c r="BP210" s="71">
        <v>0</v>
      </c>
      <c r="BQ210" s="71">
        <v>1</v>
      </c>
      <c r="BR210" s="71">
        <v>0</v>
      </c>
      <c r="BS210" s="71">
        <v>0</v>
      </c>
      <c r="BT210" s="71">
        <v>0</v>
      </c>
      <c r="BU210"/>
      <c r="BV210" s="70">
        <v>3.2989999999999999</v>
      </c>
      <c r="BW210" s="70">
        <v>0</v>
      </c>
      <c r="BX210" s="70">
        <v>0</v>
      </c>
      <c r="BY210" s="70">
        <v>0</v>
      </c>
      <c r="BZ210" s="70">
        <v>0</v>
      </c>
      <c r="CA210" s="70">
        <v>0</v>
      </c>
      <c r="CB210" s="70">
        <v>0</v>
      </c>
      <c r="CC210" s="70">
        <v>0</v>
      </c>
      <c r="CD210" s="70">
        <v>0</v>
      </c>
    </row>
    <row r="211" spans="1:82">
      <c r="A211" s="70" t="s">
        <v>1924</v>
      </c>
      <c r="B211" s="70">
        <v>48</v>
      </c>
      <c r="C211" s="70">
        <v>14</v>
      </c>
      <c r="D211" s="70">
        <v>3</v>
      </c>
      <c r="E211" s="70">
        <v>2017</v>
      </c>
      <c r="F211" s="70" t="s">
        <v>156</v>
      </c>
      <c r="G211" s="70" t="s">
        <v>1910</v>
      </c>
      <c r="H211" s="70" t="s">
        <v>1911</v>
      </c>
      <c r="I211" s="148"/>
      <c r="J211" s="71">
        <v>4.6539265904070639</v>
      </c>
      <c r="K211" s="71">
        <v>0.61903999755220762</v>
      </c>
      <c r="L211" s="71">
        <v>1.3356922024223685</v>
      </c>
      <c r="M211" s="71">
        <v>13.156712631739529</v>
      </c>
      <c r="N211" s="71">
        <v>21.153491036053993</v>
      </c>
      <c r="O211" s="71">
        <v>14.022633980218609</v>
      </c>
      <c r="P211" s="71">
        <v>9.6220917255315257</v>
      </c>
      <c r="Q211" s="71">
        <v>1.10185985217677</v>
      </c>
      <c r="R211" s="71">
        <v>6.0581359843868685E-2</v>
      </c>
      <c r="S211" s="71">
        <v>1.9248461759999997</v>
      </c>
      <c r="T211" s="72"/>
      <c r="U211" s="71">
        <v>679824</v>
      </c>
      <c r="V211" s="71">
        <v>340</v>
      </c>
      <c r="W211" s="71">
        <v>16</v>
      </c>
      <c r="X211" s="71">
        <v>3700</v>
      </c>
      <c r="Y211" s="71">
        <v>7642</v>
      </c>
      <c r="Z211" s="71">
        <v>8384</v>
      </c>
      <c r="AA211" s="71">
        <v>1993</v>
      </c>
      <c r="AB211" s="71">
        <v>16132</v>
      </c>
      <c r="AC211" s="71">
        <v>10552</v>
      </c>
      <c r="AD211" s="71">
        <v>1.924846176</v>
      </c>
      <c r="AE211" s="72"/>
      <c r="AF211" s="71">
        <v>5460028.0322321197</v>
      </c>
      <c r="AG211" s="71">
        <v>519980.65005433408</v>
      </c>
      <c r="AH211" s="71">
        <v>279789.47695076518</v>
      </c>
      <c r="AI211" s="71">
        <v>23002310.01401072</v>
      </c>
      <c r="AJ211" s="71">
        <v>35037095.353431083</v>
      </c>
      <c r="AK211" s="71">
        <v>0</v>
      </c>
      <c r="AL211" s="71">
        <v>0</v>
      </c>
      <c r="AM211" s="71">
        <v>2216002.543254022</v>
      </c>
      <c r="AN211" s="71">
        <v>0</v>
      </c>
      <c r="AO211" s="71">
        <v>0</v>
      </c>
      <c r="AP211" s="71">
        <v>66515206.069933049</v>
      </c>
      <c r="AQ211" s="72"/>
      <c r="AR211" s="71">
        <v>375</v>
      </c>
      <c r="AS211" s="71">
        <v>85</v>
      </c>
      <c r="AT211" s="71">
        <v>0</v>
      </c>
      <c r="AU211" s="71">
        <v>0</v>
      </c>
      <c r="AV211" s="71">
        <v>0</v>
      </c>
      <c r="AW211" s="71">
        <v>0</v>
      </c>
      <c r="AX211" s="71"/>
      <c r="AY211" s="72"/>
      <c r="AZ211" s="71">
        <v>1492.2</v>
      </c>
      <c r="BA211" s="71">
        <v>20806.7</v>
      </c>
      <c r="BB211" s="71">
        <v>0</v>
      </c>
      <c r="BC211" s="71">
        <v>0</v>
      </c>
      <c r="BD211" s="71">
        <v>0</v>
      </c>
      <c r="BE211" s="71">
        <v>0</v>
      </c>
      <c r="BF211" s="71"/>
      <c r="BG211" s="72"/>
      <c r="BH211" s="71">
        <v>0</v>
      </c>
      <c r="BI211" s="71">
        <v>0</v>
      </c>
      <c r="BJ211" s="71">
        <v>3.472</v>
      </c>
      <c r="BK211" s="71">
        <v>0</v>
      </c>
      <c r="BL211" s="71">
        <v>0</v>
      </c>
      <c r="BM211" s="71">
        <v>0</v>
      </c>
      <c r="BN211" s="72"/>
      <c r="BO211" s="71">
        <v>0</v>
      </c>
      <c r="BP211" s="71">
        <v>0</v>
      </c>
      <c r="BQ211" s="71">
        <v>1</v>
      </c>
      <c r="BR211" s="71">
        <v>0</v>
      </c>
      <c r="BS211" s="71">
        <v>0</v>
      </c>
      <c r="BT211" s="71">
        <v>0</v>
      </c>
      <c r="BU211"/>
      <c r="BV211" s="70">
        <v>3.472</v>
      </c>
      <c r="BW211" s="70">
        <v>0</v>
      </c>
      <c r="BX211" s="70">
        <v>0</v>
      </c>
      <c r="BY211" s="70">
        <v>0</v>
      </c>
      <c r="BZ211" s="70">
        <v>0</v>
      </c>
      <c r="CA211" s="70">
        <v>0</v>
      </c>
      <c r="CB211" s="70">
        <v>0</v>
      </c>
      <c r="CC211" s="70">
        <v>0</v>
      </c>
      <c r="CD211" s="70">
        <v>0</v>
      </c>
    </row>
    <row r="212" spans="1:82">
      <c r="A212" s="70" t="s">
        <v>1925</v>
      </c>
      <c r="B212" s="70">
        <v>49</v>
      </c>
      <c r="C212" s="70">
        <v>15</v>
      </c>
      <c r="D212" s="70">
        <v>3</v>
      </c>
      <c r="E212" s="70">
        <v>2018</v>
      </c>
      <c r="F212" s="70" t="s">
        <v>183</v>
      </c>
      <c r="G212" s="70" t="s">
        <v>1910</v>
      </c>
      <c r="H212" s="70" t="s">
        <v>1911</v>
      </c>
      <c r="I212" s="148"/>
      <c r="J212" s="71">
        <v>4.3902250264141411</v>
      </c>
      <c r="K212" s="71">
        <v>0.5562885381133108</v>
      </c>
      <c r="L212" s="71">
        <v>1.2369075927162658</v>
      </c>
      <c r="M212" s="71">
        <v>11.477983476532836</v>
      </c>
      <c r="N212" s="71">
        <v>16.881476536258901</v>
      </c>
      <c r="O212" s="71">
        <v>13.716510080747607</v>
      </c>
      <c r="P212" s="71">
        <v>9.3351157338896567</v>
      </c>
      <c r="Q212" s="71">
        <v>1.0030016882416499</v>
      </c>
      <c r="R212" s="71">
        <v>0.20109932312054707</v>
      </c>
      <c r="S212" s="71">
        <v>3.8860442655999994</v>
      </c>
      <c r="T212" s="72"/>
      <c r="U212" s="71">
        <v>735062</v>
      </c>
      <c r="V212" s="71">
        <v>340</v>
      </c>
      <c r="W212" s="71">
        <v>16</v>
      </c>
      <c r="X212" s="71">
        <v>3700</v>
      </c>
      <c r="Y212" s="71">
        <v>7590</v>
      </c>
      <c r="Z212" s="71">
        <v>8358</v>
      </c>
      <c r="AA212" s="71">
        <v>1953</v>
      </c>
      <c r="AB212" s="71">
        <v>15825</v>
      </c>
      <c r="AC212" s="71">
        <v>34890</v>
      </c>
      <c r="AD212" s="71">
        <v>3.8860442655999989</v>
      </c>
      <c r="AE212" s="72"/>
      <c r="AF212" s="71">
        <v>5652462.4167987993</v>
      </c>
      <c r="AG212" s="71">
        <v>475659.34546057472</v>
      </c>
      <c r="AH212" s="71">
        <v>268658.36149585427</v>
      </c>
      <c r="AI212" s="71">
        <v>22213769.894681729</v>
      </c>
      <c r="AJ212" s="71">
        <v>31101138.536878381</v>
      </c>
      <c r="AK212" s="71">
        <v>0</v>
      </c>
      <c r="AL212" s="71">
        <v>0</v>
      </c>
      <c r="AM212" s="71">
        <v>2178328.8270118432</v>
      </c>
      <c r="AN212" s="71">
        <v>0</v>
      </c>
      <c r="AO212" s="71">
        <v>0</v>
      </c>
      <c r="AP212" s="71">
        <v>61890017.382327184</v>
      </c>
      <c r="AQ212" s="72"/>
      <c r="AR212" s="71">
        <v>388</v>
      </c>
      <c r="AS212" s="71">
        <v>98</v>
      </c>
      <c r="AT212" s="71">
        <v>0</v>
      </c>
      <c r="AU212" s="71">
        <v>0</v>
      </c>
      <c r="AV212" s="71">
        <v>0</v>
      </c>
      <c r="AW212" s="71">
        <v>0</v>
      </c>
      <c r="AX212" s="71"/>
      <c r="AY212" s="72"/>
      <c r="AZ212" s="71">
        <v>1550.6</v>
      </c>
      <c r="BA212" s="71">
        <v>21773</v>
      </c>
      <c r="BB212" s="71">
        <v>0</v>
      </c>
      <c r="BC212" s="71">
        <v>0</v>
      </c>
      <c r="BD212" s="71">
        <v>0</v>
      </c>
      <c r="BE212" s="71">
        <v>0</v>
      </c>
      <c r="BF212" s="71"/>
      <c r="BG212" s="72"/>
      <c r="BH212" s="71">
        <v>0</v>
      </c>
      <c r="BI212" s="71">
        <v>0</v>
      </c>
      <c r="BJ212" s="71">
        <v>3.2629999999999999</v>
      </c>
      <c r="BK212" s="71">
        <v>0</v>
      </c>
      <c r="BL212" s="71">
        <v>0</v>
      </c>
      <c r="BM212" s="71">
        <v>0</v>
      </c>
      <c r="BN212" s="72"/>
      <c r="BO212" s="71">
        <v>0</v>
      </c>
      <c r="BP212" s="71">
        <v>0</v>
      </c>
      <c r="BQ212" s="71">
        <v>1</v>
      </c>
      <c r="BR212" s="71">
        <v>0</v>
      </c>
      <c r="BS212" s="71">
        <v>0</v>
      </c>
      <c r="BT212" s="71">
        <v>0</v>
      </c>
      <c r="BU212"/>
      <c r="BV212" s="70">
        <v>3.2629999999999999</v>
      </c>
      <c r="BW212" s="70">
        <v>0</v>
      </c>
      <c r="BX212" s="70">
        <v>0</v>
      </c>
      <c r="BY212" s="70">
        <v>0</v>
      </c>
      <c r="BZ212" s="70">
        <v>0</v>
      </c>
      <c r="CA212" s="70">
        <v>0</v>
      </c>
      <c r="CB212" s="70">
        <v>0</v>
      </c>
      <c r="CC212" s="70">
        <v>0</v>
      </c>
      <c r="CD212" s="70">
        <v>0</v>
      </c>
    </row>
    <row r="213" spans="1:82">
      <c r="A213" s="70" t="s">
        <v>1926</v>
      </c>
      <c r="B213" s="70">
        <v>50</v>
      </c>
      <c r="C213" s="70">
        <v>16</v>
      </c>
      <c r="D213" s="70">
        <v>3</v>
      </c>
      <c r="E213" s="70">
        <v>2019</v>
      </c>
      <c r="F213" s="70" t="s">
        <v>158</v>
      </c>
      <c r="G213" s="70" t="s">
        <v>1910</v>
      </c>
      <c r="H213" s="70" t="s">
        <v>1911</v>
      </c>
      <c r="I213" s="148"/>
      <c r="J213" s="71">
        <v>4.6641322199756816</v>
      </c>
      <c r="K213" s="71">
        <v>0.4994448509979752</v>
      </c>
      <c r="L213" s="71">
        <v>1.2474639346145957</v>
      </c>
      <c r="M213" s="71">
        <v>10.93528621668821</v>
      </c>
      <c r="N213" s="71">
        <v>14.7618719601746</v>
      </c>
      <c r="O213" s="71">
        <v>13.129584869723878</v>
      </c>
      <c r="P213" s="71">
        <v>9.3862529544006144</v>
      </c>
      <c r="Q213" s="71">
        <v>0.96477757235049599</v>
      </c>
      <c r="R213" s="71">
        <v>7.3455514370084435E-2</v>
      </c>
      <c r="S213" s="71">
        <v>2.2943830200000002</v>
      </c>
      <c r="T213" s="72"/>
      <c r="U213" s="71">
        <v>801801</v>
      </c>
      <c r="V213" s="71">
        <v>340</v>
      </c>
      <c r="W213" s="71">
        <v>16</v>
      </c>
      <c r="X213" s="71">
        <v>3700</v>
      </c>
      <c r="Y213" s="71">
        <v>7632</v>
      </c>
      <c r="Z213" s="71">
        <v>8220</v>
      </c>
      <c r="AA213" s="71">
        <v>1949</v>
      </c>
      <c r="AB213" s="71">
        <v>15634</v>
      </c>
      <c r="AC213" s="71">
        <v>12953</v>
      </c>
      <c r="AD213" s="71">
        <v>2.2943830200000002</v>
      </c>
      <c r="AE213" s="72"/>
      <c r="AF213" s="71">
        <v>6114321.3875116119</v>
      </c>
      <c r="AG213" s="71">
        <v>449401.37214936892</v>
      </c>
      <c r="AH213" s="71">
        <v>285095.24814046151</v>
      </c>
      <c r="AI213" s="71">
        <v>22383168.504771542</v>
      </c>
      <c r="AJ213" s="71">
        <v>28235778.604855869</v>
      </c>
      <c r="AK213" s="71">
        <v>0</v>
      </c>
      <c r="AL213" s="71">
        <v>0</v>
      </c>
      <c r="AM213" s="71">
        <v>2129233.1073110122</v>
      </c>
      <c r="AN213" s="71">
        <v>0</v>
      </c>
      <c r="AO213" s="71">
        <v>0</v>
      </c>
      <c r="AP213" s="71">
        <v>59596998.224739864</v>
      </c>
      <c r="AQ213" s="72"/>
      <c r="AR213" s="71">
        <v>405</v>
      </c>
      <c r="AS213" s="71">
        <v>108</v>
      </c>
      <c r="AT213" s="71">
        <v>0</v>
      </c>
      <c r="AU213" s="71">
        <v>0</v>
      </c>
      <c r="AV213" s="71">
        <v>0</v>
      </c>
      <c r="AW213" s="71">
        <v>0</v>
      </c>
      <c r="AX213" s="71"/>
      <c r="AY213" s="72"/>
      <c r="AZ213" s="71">
        <v>1632.4</v>
      </c>
      <c r="BA213" s="71">
        <v>22606.400000000001</v>
      </c>
      <c r="BB213" s="71">
        <v>0</v>
      </c>
      <c r="BC213" s="71">
        <v>0</v>
      </c>
      <c r="BD213" s="71">
        <v>0</v>
      </c>
      <c r="BE213" s="71">
        <v>0</v>
      </c>
      <c r="BF213" s="71"/>
      <c r="BG213" s="72"/>
      <c r="BH213" s="71">
        <v>0</v>
      </c>
      <c r="BI213" s="71">
        <v>0</v>
      </c>
      <c r="BJ213" s="71">
        <v>1.9790000000000001</v>
      </c>
      <c r="BK213" s="71">
        <v>0</v>
      </c>
      <c r="BL213" s="71">
        <v>0</v>
      </c>
      <c r="BM213" s="71">
        <v>0</v>
      </c>
      <c r="BN213" s="72"/>
      <c r="BO213" s="71">
        <v>0</v>
      </c>
      <c r="BP213" s="71">
        <v>0</v>
      </c>
      <c r="BQ213" s="71">
        <v>1</v>
      </c>
      <c r="BR213" s="71">
        <v>0</v>
      </c>
      <c r="BS213" s="71">
        <v>0</v>
      </c>
      <c r="BT213" s="71">
        <v>0</v>
      </c>
      <c r="BU213"/>
      <c r="BV213" s="70">
        <v>1.9790000000000001</v>
      </c>
      <c r="BW213" s="70">
        <v>0</v>
      </c>
      <c r="BX213" s="70">
        <v>0</v>
      </c>
      <c r="BY213" s="70">
        <v>0</v>
      </c>
      <c r="BZ213" s="70">
        <v>0</v>
      </c>
      <c r="CA213" s="70">
        <v>0</v>
      </c>
      <c r="CB213" s="70">
        <v>0</v>
      </c>
      <c r="CC213" s="70">
        <v>0</v>
      </c>
      <c r="CD213" s="70">
        <v>0</v>
      </c>
    </row>
    <row r="214" spans="1:82">
      <c r="A214" s="70" t="s">
        <v>1927</v>
      </c>
      <c r="B214" s="70">
        <v>51</v>
      </c>
      <c r="C214" s="70">
        <v>17</v>
      </c>
      <c r="D214" s="70">
        <v>3</v>
      </c>
      <c r="E214" s="70">
        <v>2020</v>
      </c>
      <c r="F214" s="70" t="s">
        <v>159</v>
      </c>
      <c r="G214" s="70" t="s">
        <v>1910</v>
      </c>
      <c r="H214" s="70" t="s">
        <v>1911</v>
      </c>
      <c r="I214" s="148"/>
      <c r="J214" s="71">
        <v>2.2269105336501358</v>
      </c>
      <c r="K214" s="71">
        <v>0.41935178167108084</v>
      </c>
      <c r="L214" s="71">
        <v>1.2438634235438522</v>
      </c>
      <c r="M214" s="71">
        <v>8.5442790134947213</v>
      </c>
      <c r="N214" s="71">
        <v>17.990734301430287</v>
      </c>
      <c r="O214" s="71">
        <v>11.557950691194975</v>
      </c>
      <c r="P214" s="71">
        <v>8.6269470030644904</v>
      </c>
      <c r="Q214" s="71">
        <v>0.90923331553474296</v>
      </c>
      <c r="R214" s="71">
        <v>1.5851546790927426E-3</v>
      </c>
      <c r="S214" s="71">
        <v>2.48628026</v>
      </c>
      <c r="T214" s="72"/>
      <c r="U214" s="71">
        <v>392076</v>
      </c>
      <c r="V214" s="71">
        <v>274</v>
      </c>
      <c r="W214" s="71">
        <v>18</v>
      </c>
      <c r="X214" s="71">
        <v>3062</v>
      </c>
      <c r="Y214" s="71">
        <v>7628</v>
      </c>
      <c r="Z214" s="71">
        <v>8259</v>
      </c>
      <c r="AA214" s="71">
        <v>1904</v>
      </c>
      <c r="AB214" s="71">
        <v>15421</v>
      </c>
      <c r="AC214" s="71">
        <v>281</v>
      </c>
      <c r="AD214" s="71">
        <v>2.48628026</v>
      </c>
      <c r="AE214" s="72"/>
      <c r="AF214" s="71">
        <v>2845329.979321091</v>
      </c>
      <c r="AG214" s="71">
        <v>340823.36831574538</v>
      </c>
      <c r="AH214" s="71">
        <v>287262.19054784323</v>
      </c>
      <c r="AI214" s="71">
        <v>16737277.574164774</v>
      </c>
      <c r="AJ214" s="71">
        <v>33926412.233650252</v>
      </c>
      <c r="AK214" s="71"/>
      <c r="AL214" s="71"/>
      <c r="AM214" s="71">
        <v>2012611.8308834559</v>
      </c>
      <c r="AN214" s="71"/>
      <c r="AO214" s="71"/>
      <c r="AP214" s="71">
        <v>56149717.176883161</v>
      </c>
      <c r="AQ214" s="72"/>
      <c r="AR214" s="71">
        <v>425</v>
      </c>
      <c r="AS214" s="71">
        <v>112</v>
      </c>
      <c r="AT214" s="71">
        <v>0</v>
      </c>
      <c r="AU214" s="71">
        <v>0</v>
      </c>
      <c r="AV214" s="71">
        <v>0</v>
      </c>
      <c r="AW214" s="71">
        <v>0</v>
      </c>
      <c r="AX214" s="71"/>
      <c r="AY214" s="72"/>
      <c r="AZ214" s="71">
        <v>1734.7</v>
      </c>
      <c r="BA214" s="71">
        <v>22804.40000000002</v>
      </c>
      <c r="BB214" s="71">
        <v>0</v>
      </c>
      <c r="BC214" s="71">
        <v>0</v>
      </c>
      <c r="BD214" s="71">
        <v>0</v>
      </c>
      <c r="BE214" s="71">
        <v>0</v>
      </c>
      <c r="BF214" s="71"/>
      <c r="BG214" s="72"/>
      <c r="BH214" s="71">
        <v>0</v>
      </c>
      <c r="BI214" s="71">
        <v>0</v>
      </c>
      <c r="BJ214" s="71">
        <v>1.9239999999999999</v>
      </c>
      <c r="BK214" s="71">
        <v>0</v>
      </c>
      <c r="BL214" s="71">
        <v>0</v>
      </c>
      <c r="BM214" s="71">
        <v>0</v>
      </c>
      <c r="BN214" s="72"/>
      <c r="BO214" s="71">
        <v>0</v>
      </c>
      <c r="BP214" s="71">
        <v>0</v>
      </c>
      <c r="BQ214" s="71">
        <v>1</v>
      </c>
      <c r="BR214" s="71">
        <v>0</v>
      </c>
      <c r="BS214" s="71">
        <v>0</v>
      </c>
      <c r="BT214" s="71">
        <v>0</v>
      </c>
      <c r="BU214"/>
      <c r="BV214" s="70">
        <v>1.9239999999999999</v>
      </c>
      <c r="BW214" s="70">
        <v>0</v>
      </c>
      <c r="BX214" s="70">
        <v>0</v>
      </c>
      <c r="BY214" s="70">
        <v>0</v>
      </c>
      <c r="BZ214" s="70">
        <v>0</v>
      </c>
      <c r="CA214" s="70">
        <v>0</v>
      </c>
      <c r="CB214" s="70">
        <v>0</v>
      </c>
      <c r="CC214" s="70">
        <v>0</v>
      </c>
      <c r="CD214" s="70">
        <v>0</v>
      </c>
    </row>
    <row r="215" spans="1:82">
      <c r="A215" s="70" t="s">
        <v>1928</v>
      </c>
      <c r="B215" s="70">
        <v>51</v>
      </c>
      <c r="C215" s="70">
        <v>18</v>
      </c>
      <c r="D215" s="70">
        <v>3</v>
      </c>
      <c r="E215" s="70">
        <v>2021</v>
      </c>
      <c r="F215" s="70" t="s">
        <v>160</v>
      </c>
      <c r="G215" s="70" t="s">
        <v>1910</v>
      </c>
      <c r="H215" s="70" t="s">
        <v>1911</v>
      </c>
      <c r="I215" s="148"/>
      <c r="J215" s="71">
        <v>2.4194662822627446</v>
      </c>
      <c r="K215" s="71">
        <v>0.45178624977841042</v>
      </c>
      <c r="L215" s="71">
        <v>1.1899263224090535</v>
      </c>
      <c r="M215" s="71">
        <v>8.64629310369466</v>
      </c>
      <c r="N215" s="71">
        <v>14.499954746256616</v>
      </c>
      <c r="O215" s="71">
        <v>11.14627160709796</v>
      </c>
      <c r="P215" s="71">
        <v>8.8006791536833298</v>
      </c>
      <c r="Q215" s="71">
        <v>0.877850159720451</v>
      </c>
      <c r="R215" s="71">
        <v>3.8238679692127575E-2</v>
      </c>
      <c r="S215" s="71">
        <v>2.50444529</v>
      </c>
      <c r="T215" s="72"/>
      <c r="U215" s="71">
        <v>505701</v>
      </c>
      <c r="V215" s="71">
        <v>274</v>
      </c>
      <c r="W215" s="71">
        <v>18</v>
      </c>
      <c r="X215" s="71">
        <v>3062</v>
      </c>
      <c r="Y215" s="71">
        <v>7436</v>
      </c>
      <c r="Z215" s="71">
        <v>8201</v>
      </c>
      <c r="AA215" s="71">
        <v>1894</v>
      </c>
      <c r="AB215" s="71">
        <v>15035</v>
      </c>
      <c r="AC215" s="71">
        <v>6576</v>
      </c>
      <c r="AD215" s="71">
        <v>2.50444529</v>
      </c>
      <c r="AE215" s="72"/>
      <c r="AF215" s="71">
        <v>3436675.6937896614</v>
      </c>
      <c r="AG215" s="71">
        <v>397919.00580895558</v>
      </c>
      <c r="AH215" s="71">
        <v>254493.36864182449</v>
      </c>
      <c r="AI215" s="71">
        <v>19133693.445987314</v>
      </c>
      <c r="AJ215" s="71">
        <v>30177843.263299391</v>
      </c>
      <c r="AK215" s="71">
        <v>0</v>
      </c>
      <c r="AL215" s="71">
        <v>0</v>
      </c>
      <c r="AM215" s="71">
        <v>1973552.5531903168</v>
      </c>
      <c r="AN215" s="71">
        <v>0</v>
      </c>
      <c r="AO215" s="71">
        <v>0</v>
      </c>
      <c r="AP215" s="71">
        <v>55374177.330717459</v>
      </c>
      <c r="AQ215" s="72"/>
      <c r="AR215" s="71">
        <v>449</v>
      </c>
      <c r="AS215" s="71">
        <v>118</v>
      </c>
      <c r="AT215" s="71">
        <v>0</v>
      </c>
      <c r="AU215" s="71">
        <v>0</v>
      </c>
      <c r="AV215" s="71">
        <v>0</v>
      </c>
      <c r="AW215" s="71">
        <v>0</v>
      </c>
      <c r="AX215" s="71"/>
      <c r="AY215" s="72"/>
      <c r="AZ215" s="71">
        <v>1848.4</v>
      </c>
      <c r="BA215" s="71">
        <v>31051.90000000002</v>
      </c>
      <c r="BB215" s="71">
        <v>0</v>
      </c>
      <c r="BC215" s="71">
        <v>0</v>
      </c>
      <c r="BD215" s="71">
        <v>0</v>
      </c>
      <c r="BE215" s="71">
        <v>0</v>
      </c>
      <c r="BF215" s="71"/>
      <c r="BG215" s="72"/>
      <c r="BH215" s="71">
        <v>0</v>
      </c>
      <c r="BI215" s="71">
        <v>0</v>
      </c>
      <c r="BJ215" s="71">
        <v>1.9370000000000001</v>
      </c>
      <c r="BK215" s="71">
        <v>0</v>
      </c>
      <c r="BL215" s="71">
        <v>0</v>
      </c>
      <c r="BM215" s="71">
        <v>0</v>
      </c>
      <c r="BN215" s="72"/>
      <c r="BO215" s="71">
        <v>0</v>
      </c>
      <c r="BP215" s="71">
        <v>0</v>
      </c>
      <c r="BQ215" s="71">
        <v>1</v>
      </c>
      <c r="BR215" s="71">
        <v>0</v>
      </c>
      <c r="BS215" s="71">
        <v>0</v>
      </c>
      <c r="BT215" s="71">
        <v>0</v>
      </c>
      <c r="BU215"/>
      <c r="BV215" s="70">
        <v>1.9370000000000001</v>
      </c>
      <c r="BW215" s="70">
        <v>0</v>
      </c>
      <c r="BX215" s="70">
        <v>0</v>
      </c>
      <c r="BY215" s="70">
        <v>0</v>
      </c>
      <c r="BZ215" s="70">
        <v>0</v>
      </c>
      <c r="CA215" s="70">
        <v>0</v>
      </c>
      <c r="CB215" s="70">
        <v>0</v>
      </c>
      <c r="CC215" s="70">
        <v>0</v>
      </c>
      <c r="CD215" s="70">
        <v>0</v>
      </c>
    </row>
    <row r="216" spans="1:82">
      <c r="A216" s="70" t="s">
        <v>1929</v>
      </c>
      <c r="B216" s="70">
        <v>51</v>
      </c>
      <c r="C216" s="70">
        <v>19</v>
      </c>
      <c r="D216" s="70">
        <v>3</v>
      </c>
      <c r="E216" s="70">
        <v>2022</v>
      </c>
      <c r="F216" s="70" t="s">
        <v>161</v>
      </c>
      <c r="G216" s="1064" t="s">
        <v>1910</v>
      </c>
      <c r="H216" s="70" t="s">
        <v>1911</v>
      </c>
      <c r="I216" s="148"/>
      <c r="J216" s="71">
        <v>2.1359837099897794</v>
      </c>
      <c r="K216" s="71">
        <v>0.46229207062532762</v>
      </c>
      <c r="L216" s="71">
        <v>1.0974209114524316</v>
      </c>
      <c r="M216" s="71">
        <v>9.3168418711499896</v>
      </c>
      <c r="N216" s="71">
        <v>17.884788894785437</v>
      </c>
      <c r="O216" s="71">
        <v>11.608561917030684</v>
      </c>
      <c r="P216" s="71">
        <v>8.6364945238451956</v>
      </c>
      <c r="Q216" s="71">
        <v>0.87086158020729754</v>
      </c>
      <c r="R216" s="71">
        <v>5.2437128073964438E-2</v>
      </c>
      <c r="S216" s="71">
        <v>1.7625366871000001</v>
      </c>
      <c r="T216" s="72"/>
      <c r="U216" s="71">
        <v>463977</v>
      </c>
      <c r="V216" s="71">
        <v>274</v>
      </c>
      <c r="W216" s="71">
        <v>18</v>
      </c>
      <c r="X216" s="71">
        <v>3062</v>
      </c>
      <c r="Y216" s="71">
        <v>7456</v>
      </c>
      <c r="Z216" s="71">
        <v>8115</v>
      </c>
      <c r="AA216" s="71">
        <v>1887</v>
      </c>
      <c r="AB216" s="71">
        <v>14793</v>
      </c>
      <c r="AC216" s="71">
        <v>9130.9999999999982</v>
      </c>
      <c r="AD216" s="71">
        <v>1.7625366871000001</v>
      </c>
      <c r="AE216" s="72"/>
      <c r="AF216" s="71">
        <v>2630700.8326240396</v>
      </c>
      <c r="AG216" s="71">
        <v>411172.37395412556</v>
      </c>
      <c r="AH216" s="71">
        <v>275768.82521357486</v>
      </c>
      <c r="AI216" s="71">
        <v>18346153.949046507</v>
      </c>
      <c r="AJ216" s="71">
        <v>34928159.481044009</v>
      </c>
      <c r="AK216" s="71">
        <v>0</v>
      </c>
      <c r="AL216" s="71">
        <v>0</v>
      </c>
      <c r="AM216" s="71">
        <v>1910180.0661644605</v>
      </c>
      <c r="AN216" s="71">
        <v>0</v>
      </c>
      <c r="AO216" s="71">
        <v>0</v>
      </c>
      <c r="AP216" s="71">
        <v>58502135.52804672</v>
      </c>
      <c r="AQ216" s="72"/>
      <c r="AR216" s="71">
        <v>467</v>
      </c>
      <c r="AS216" s="71">
        <v>118</v>
      </c>
      <c r="AT216" s="71">
        <v>0</v>
      </c>
      <c r="AU216" s="71">
        <v>0</v>
      </c>
      <c r="AV216" s="71">
        <v>0</v>
      </c>
      <c r="AW216" s="71">
        <v>0</v>
      </c>
      <c r="AX216" s="71"/>
      <c r="AY216" s="72"/>
      <c r="AZ216" s="71">
        <v>1957.9999999999998</v>
      </c>
      <c r="BA216" s="71">
        <v>31051.90000000002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1930</v>
      </c>
      <c r="B217" s="70">
        <v>51</v>
      </c>
      <c r="C217" s="70">
        <v>20</v>
      </c>
      <c r="D217" s="70">
        <v>3</v>
      </c>
      <c r="E217" s="70">
        <v>2023</v>
      </c>
      <c r="F217" s="70" t="s">
        <v>1539</v>
      </c>
      <c r="G217" s="1064" t="s">
        <v>1910</v>
      </c>
      <c r="H217" s="70" t="s">
        <v>1911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481</v>
      </c>
      <c r="AS217" s="71">
        <v>118</v>
      </c>
      <c r="AT217" s="71">
        <v>0</v>
      </c>
      <c r="AU217" s="71">
        <v>0</v>
      </c>
      <c r="AV217" s="71">
        <v>0</v>
      </c>
      <c r="AW217" s="71">
        <v>0</v>
      </c>
      <c r="AX217" s="71"/>
      <c r="AY217" s="72"/>
      <c r="AZ217" s="71">
        <v>2034.7999999999997</v>
      </c>
      <c r="BA217" s="71">
        <v>31051.90000000002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1931</v>
      </c>
      <c r="B218" s="70">
        <v>51</v>
      </c>
      <c r="C218" s="70">
        <v>21</v>
      </c>
      <c r="D218" s="70">
        <v>3</v>
      </c>
      <c r="E218" s="70">
        <v>2024</v>
      </c>
      <c r="F218" s="70" t="s">
        <v>1554</v>
      </c>
      <c r="G218" s="70" t="s">
        <v>1910</v>
      </c>
      <c r="H218" s="70" t="s">
        <v>1911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1932</v>
      </c>
      <c r="B219" s="70">
        <v>18</v>
      </c>
      <c r="C219" s="70">
        <v>1</v>
      </c>
      <c r="D219" s="70">
        <v>2</v>
      </c>
      <c r="E219" s="70">
        <v>1990</v>
      </c>
      <c r="F219" s="70" t="s">
        <v>787</v>
      </c>
      <c r="G219" s="70" t="s">
        <v>1933</v>
      </c>
      <c r="H219" s="70" t="s">
        <v>1934</v>
      </c>
      <c r="I219" s="148"/>
      <c r="J219" s="71">
        <v>126.9352636628218</v>
      </c>
      <c r="K219" s="71">
        <v>1.8291388578282941</v>
      </c>
      <c r="L219" s="71">
        <v>0</v>
      </c>
      <c r="M219" s="71">
        <v>4.3538073037694103</v>
      </c>
      <c r="N219" s="71">
        <v>14.747704047515199</v>
      </c>
      <c r="O219" s="71">
        <v>14.50238369284652</v>
      </c>
      <c r="P219" s="71">
        <v>14.80574857360565</v>
      </c>
      <c r="Q219" s="71">
        <v>0.92907336199860602</v>
      </c>
      <c r="R219" s="71">
        <v>0</v>
      </c>
      <c r="S219" s="71">
        <v>0.91970591422954451</v>
      </c>
      <c r="T219" s="72"/>
      <c r="U219" s="71">
        <v>10614606</v>
      </c>
      <c r="V219" s="71">
        <v>491</v>
      </c>
      <c r="W219" s="71">
        <v>0</v>
      </c>
      <c r="X219" s="71">
        <v>1532</v>
      </c>
      <c r="Y219" s="71">
        <v>4253</v>
      </c>
      <c r="Z219" s="71">
        <v>5965</v>
      </c>
      <c r="AA219" s="71">
        <v>3595</v>
      </c>
      <c r="AB219" s="71">
        <v>15085</v>
      </c>
      <c r="AC219" s="71">
        <v>0</v>
      </c>
      <c r="AD219" s="71">
        <v>0.91970591422954451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1935</v>
      </c>
      <c r="B220" s="70">
        <v>19</v>
      </c>
      <c r="C220" s="70">
        <v>2</v>
      </c>
      <c r="D220" s="70">
        <v>2</v>
      </c>
      <c r="E220" s="70">
        <v>2005</v>
      </c>
      <c r="F220" s="70" t="s">
        <v>789</v>
      </c>
      <c r="G220" s="70" t="s">
        <v>1933</v>
      </c>
      <c r="H220" s="70" t="s">
        <v>1934</v>
      </c>
      <c r="I220" s="148"/>
      <c r="J220" s="71">
        <v>119.65725351828679</v>
      </c>
      <c r="K220" s="71">
        <v>1.734863694766178</v>
      </c>
      <c r="L220" s="71">
        <v>0</v>
      </c>
      <c r="M220" s="71">
        <v>10.89592642070933</v>
      </c>
      <c r="N220" s="71">
        <v>19.32229566371991</v>
      </c>
      <c r="O220" s="71">
        <v>19.95520459775982</v>
      </c>
      <c r="P220" s="71">
        <v>15.221764438819591</v>
      </c>
      <c r="Q220" s="71">
        <v>0.90557196569206999</v>
      </c>
      <c r="R220" s="71">
        <v>0</v>
      </c>
      <c r="S220" s="71">
        <v>1.0974121546948381</v>
      </c>
      <c r="T220" s="72"/>
      <c r="U220" s="71">
        <v>10452848</v>
      </c>
      <c r="V220" s="71">
        <v>631</v>
      </c>
      <c r="W220" s="71">
        <v>0</v>
      </c>
      <c r="X220" s="71">
        <v>2033</v>
      </c>
      <c r="Y220" s="71">
        <v>4765</v>
      </c>
      <c r="Z220" s="71">
        <v>9498</v>
      </c>
      <c r="AA220" s="71">
        <v>3027</v>
      </c>
      <c r="AB220" s="71">
        <v>15371</v>
      </c>
      <c r="AC220" s="71">
        <v>0</v>
      </c>
      <c r="AD220" s="71">
        <v>1.0974121546948381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1936</v>
      </c>
      <c r="B221" s="70">
        <v>20</v>
      </c>
      <c r="C221" s="70">
        <v>3</v>
      </c>
      <c r="D221" s="70">
        <v>2</v>
      </c>
      <c r="E221" s="70">
        <v>2006</v>
      </c>
      <c r="F221" s="70" t="s">
        <v>790</v>
      </c>
      <c r="G221" s="70" t="s">
        <v>1933</v>
      </c>
      <c r="H221" s="70" t="s">
        <v>1934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1937</v>
      </c>
      <c r="B222" s="70">
        <v>21</v>
      </c>
      <c r="C222" s="70">
        <v>4</v>
      </c>
      <c r="D222" s="70">
        <v>2</v>
      </c>
      <c r="E222" s="70">
        <v>2007</v>
      </c>
      <c r="F222" s="70" t="s">
        <v>791</v>
      </c>
      <c r="G222" s="70" t="s">
        <v>1933</v>
      </c>
      <c r="H222" s="70" t="s">
        <v>1934</v>
      </c>
      <c r="I222" s="148"/>
      <c r="J222" s="71">
        <v>94.460518208723869</v>
      </c>
      <c r="K222" s="71">
        <v>1.620214316155681</v>
      </c>
      <c r="L222" s="71">
        <v>0.11896918861070289</v>
      </c>
      <c r="M222" s="71">
        <v>12.137161294234961</v>
      </c>
      <c r="N222" s="71">
        <v>20.870591889316579</v>
      </c>
      <c r="O222" s="71">
        <v>19.666878530055119</v>
      </c>
      <c r="P222" s="71">
        <v>15.17141569026211</v>
      </c>
      <c r="Q222" s="71">
        <v>0.96135703421315799</v>
      </c>
      <c r="R222" s="71">
        <v>0</v>
      </c>
      <c r="S222" s="71">
        <v>1.748289745469954</v>
      </c>
      <c r="T222" s="72"/>
      <c r="U222" s="71">
        <v>10137106</v>
      </c>
      <c r="V222" s="71">
        <v>581</v>
      </c>
      <c r="W222" s="71">
        <v>2</v>
      </c>
      <c r="X222" s="71">
        <v>2719</v>
      </c>
      <c r="Y222" s="71">
        <v>4864</v>
      </c>
      <c r="Z222" s="71">
        <v>9731</v>
      </c>
      <c r="AA222" s="71">
        <v>2971</v>
      </c>
      <c r="AB222" s="71">
        <v>15455</v>
      </c>
      <c r="AC222" s="71">
        <v>0</v>
      </c>
      <c r="AD222" s="71">
        <v>1.748289745469954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1938</v>
      </c>
      <c r="B223" s="70">
        <v>22</v>
      </c>
      <c r="C223" s="70">
        <v>5</v>
      </c>
      <c r="D223" s="70">
        <v>2</v>
      </c>
      <c r="E223" s="70">
        <v>2008</v>
      </c>
      <c r="F223" s="70" t="s">
        <v>792</v>
      </c>
      <c r="G223" s="70" t="s">
        <v>1933</v>
      </c>
      <c r="H223" s="70" t="s">
        <v>1934</v>
      </c>
      <c r="I223" s="148"/>
      <c r="J223" s="71">
        <v>90.430441182644856</v>
      </c>
      <c r="K223" s="71">
        <v>1.2057337853094601</v>
      </c>
      <c r="L223" s="71">
        <v>0.1029442035666889</v>
      </c>
      <c r="M223" s="71">
        <v>12.86007364460272</v>
      </c>
      <c r="N223" s="71">
        <v>21.659744526473052</v>
      </c>
      <c r="O223" s="71">
        <v>19.119115392579481</v>
      </c>
      <c r="P223" s="71">
        <v>14.79707789066479</v>
      </c>
      <c r="Q223" s="71">
        <v>0.94335274822510395</v>
      </c>
      <c r="R223" s="71">
        <v>0</v>
      </c>
      <c r="S223" s="71">
        <v>1.7297758978366251</v>
      </c>
      <c r="T223" s="72"/>
      <c r="U223" s="71">
        <v>10536068</v>
      </c>
      <c r="V223" s="71">
        <v>581</v>
      </c>
      <c r="W223" s="71">
        <v>2</v>
      </c>
      <c r="X223" s="71">
        <v>2719</v>
      </c>
      <c r="Y223" s="71">
        <v>4883</v>
      </c>
      <c r="Z223" s="71">
        <v>9792</v>
      </c>
      <c r="AA223" s="71">
        <v>2901</v>
      </c>
      <c r="AB223" s="71">
        <v>15415</v>
      </c>
      <c r="AC223" s="71">
        <v>0</v>
      </c>
      <c r="AD223" s="71">
        <v>1.7297758978366251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1939</v>
      </c>
      <c r="B224" s="70">
        <v>23</v>
      </c>
      <c r="C224" s="70">
        <v>6</v>
      </c>
      <c r="D224" s="70">
        <v>2</v>
      </c>
      <c r="E224" s="70">
        <v>2009</v>
      </c>
      <c r="F224" s="70" t="s">
        <v>176</v>
      </c>
      <c r="G224" s="70" t="s">
        <v>1933</v>
      </c>
      <c r="H224" s="70" t="s">
        <v>1934</v>
      </c>
      <c r="I224" s="148"/>
      <c r="J224" s="71">
        <v>79.020550395976358</v>
      </c>
      <c r="K224" s="71">
        <v>1.0860623990258089</v>
      </c>
      <c r="L224" s="71">
        <v>1.124656087233503</v>
      </c>
      <c r="M224" s="71">
        <v>12.94867592359703</v>
      </c>
      <c r="N224" s="71">
        <v>19.988529759707109</v>
      </c>
      <c r="O224" s="71">
        <v>19.561863935342039</v>
      </c>
      <c r="P224" s="71">
        <v>14.080606793326011</v>
      </c>
      <c r="Q224" s="71">
        <v>0.89702145303291903</v>
      </c>
      <c r="R224" s="71">
        <v>0</v>
      </c>
      <c r="S224" s="71">
        <v>1.416706911006069</v>
      </c>
      <c r="T224" s="72"/>
      <c r="U224" s="71">
        <v>7996999</v>
      </c>
      <c r="V224" s="71">
        <v>513</v>
      </c>
      <c r="W224" s="71">
        <v>29</v>
      </c>
      <c r="X224" s="71">
        <v>2806</v>
      </c>
      <c r="Y224" s="71">
        <v>4898</v>
      </c>
      <c r="Z224" s="71">
        <v>9889</v>
      </c>
      <c r="AA224" s="71">
        <v>2834</v>
      </c>
      <c r="AB224" s="71">
        <v>15387</v>
      </c>
      <c r="AC224" s="71">
        <v>0</v>
      </c>
      <c r="AD224" s="71">
        <v>1.416706911006069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178.625</v>
      </c>
      <c r="BK224" s="71">
        <v>0</v>
      </c>
      <c r="BL224" s="71">
        <v>0</v>
      </c>
      <c r="BM224" s="71">
        <v>0</v>
      </c>
      <c r="BN224" s="72"/>
      <c r="BO224" s="71">
        <v>0</v>
      </c>
      <c r="BP224" s="71">
        <v>0</v>
      </c>
      <c r="BQ224" s="71">
        <v>7</v>
      </c>
      <c r="BR224" s="71">
        <v>0</v>
      </c>
      <c r="BS224" s="71">
        <v>0</v>
      </c>
      <c r="BT224" s="71">
        <v>0</v>
      </c>
      <c r="BU224"/>
      <c r="BV224" s="70">
        <v>163.39500000000001</v>
      </c>
      <c r="BW224" s="70">
        <v>5.2</v>
      </c>
      <c r="BX224" s="70">
        <v>0.15</v>
      </c>
      <c r="BY224" s="70">
        <v>0</v>
      </c>
      <c r="BZ224" s="70">
        <v>1.2999999999999999E-2</v>
      </c>
      <c r="CA224" s="70">
        <v>0</v>
      </c>
      <c r="CB224" s="70">
        <v>5.633</v>
      </c>
      <c r="CC224" s="70">
        <v>4.234</v>
      </c>
      <c r="CD224" s="70">
        <v>0</v>
      </c>
    </row>
    <row r="225" spans="1:82">
      <c r="A225" s="70" t="s">
        <v>1940</v>
      </c>
      <c r="B225" s="70">
        <v>24</v>
      </c>
      <c r="C225" s="70">
        <v>7</v>
      </c>
      <c r="D225" s="70">
        <v>2</v>
      </c>
      <c r="E225" s="70">
        <v>2010</v>
      </c>
      <c r="F225" s="70" t="s">
        <v>177</v>
      </c>
      <c r="G225" s="70" t="s">
        <v>1933</v>
      </c>
      <c r="H225" s="70" t="s">
        <v>1934</v>
      </c>
      <c r="I225" s="148"/>
      <c r="J225" s="71">
        <v>88.566329779510312</v>
      </c>
      <c r="K225" s="71">
        <v>1.1495261981382561</v>
      </c>
      <c r="L225" s="71">
        <v>1.3394041630816</v>
      </c>
      <c r="M225" s="71">
        <v>13.23926228221614</v>
      </c>
      <c r="N225" s="71">
        <v>22.493583256126492</v>
      </c>
      <c r="O225" s="71">
        <v>19.47729129860129</v>
      </c>
      <c r="P225" s="71">
        <v>14.339343980032609</v>
      </c>
      <c r="Q225" s="71">
        <v>0.93229631806471902</v>
      </c>
      <c r="R225" s="71">
        <v>0</v>
      </c>
      <c r="S225" s="71">
        <v>1.529415886509923</v>
      </c>
      <c r="T225" s="72"/>
      <c r="U225" s="71">
        <v>8408729</v>
      </c>
      <c r="V225" s="71">
        <v>513</v>
      </c>
      <c r="W225" s="71">
        <v>29</v>
      </c>
      <c r="X225" s="71">
        <v>2806</v>
      </c>
      <c r="Y225" s="71">
        <v>4922</v>
      </c>
      <c r="Z225" s="71">
        <v>9892</v>
      </c>
      <c r="AA225" s="71">
        <v>2814</v>
      </c>
      <c r="AB225" s="71">
        <v>15324</v>
      </c>
      <c r="AC225" s="71">
        <v>0</v>
      </c>
      <c r="AD225" s="71">
        <v>1.529415886509923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183.81</v>
      </c>
      <c r="BK225" s="71">
        <v>0</v>
      </c>
      <c r="BL225" s="71">
        <v>0</v>
      </c>
      <c r="BM225" s="71">
        <v>0</v>
      </c>
      <c r="BN225" s="72"/>
      <c r="BO225" s="71">
        <v>0</v>
      </c>
      <c r="BP225" s="71">
        <v>0</v>
      </c>
      <c r="BQ225" s="71">
        <v>6</v>
      </c>
      <c r="BR225" s="71">
        <v>0</v>
      </c>
      <c r="BS225" s="71">
        <v>0</v>
      </c>
      <c r="BT225" s="71">
        <v>0</v>
      </c>
      <c r="BU225"/>
      <c r="BV225" s="70">
        <v>165.91499999999999</v>
      </c>
      <c r="BW225" s="70">
        <v>3.05</v>
      </c>
      <c r="BX225" s="70">
        <v>0.11899999999999999</v>
      </c>
      <c r="BY225" s="70">
        <v>0</v>
      </c>
      <c r="BZ225" s="70">
        <v>3.0000000000000001E-3</v>
      </c>
      <c r="CA225" s="70">
        <v>0</v>
      </c>
      <c r="CB225" s="70">
        <v>9.4060000000000006</v>
      </c>
      <c r="CC225" s="70">
        <v>5.3170000000000002</v>
      </c>
      <c r="CD225" s="70">
        <v>0</v>
      </c>
    </row>
    <row r="226" spans="1:82">
      <c r="A226" s="70" t="s">
        <v>1941</v>
      </c>
      <c r="B226" s="70">
        <v>25</v>
      </c>
      <c r="C226" s="70">
        <v>8</v>
      </c>
      <c r="D226" s="70">
        <v>2</v>
      </c>
      <c r="E226" s="70">
        <v>2011</v>
      </c>
      <c r="F226" s="70" t="s">
        <v>178</v>
      </c>
      <c r="G226" s="70" t="s">
        <v>1933</v>
      </c>
      <c r="H226" s="70" t="s">
        <v>1934</v>
      </c>
      <c r="I226" s="148"/>
      <c r="J226" s="71">
        <v>74.935360911431999</v>
      </c>
      <c r="K226" s="71">
        <v>1.4985409941437551</v>
      </c>
      <c r="L226" s="71">
        <v>1.1289642066437731</v>
      </c>
      <c r="M226" s="71">
        <v>15.155385423199521</v>
      </c>
      <c r="N226" s="71">
        <v>22.424546565210989</v>
      </c>
      <c r="O226" s="71">
        <v>19.375339156618882</v>
      </c>
      <c r="P226" s="71">
        <v>13.717124850271521</v>
      </c>
      <c r="Q226" s="71">
        <v>1.0749017493064299</v>
      </c>
      <c r="R226" s="71">
        <v>0</v>
      </c>
      <c r="S226" s="71">
        <v>1.6470313055212269</v>
      </c>
      <c r="T226" s="72"/>
      <c r="U226" s="71">
        <v>7072472</v>
      </c>
      <c r="V226" s="71">
        <v>513</v>
      </c>
      <c r="W226" s="71">
        <v>29</v>
      </c>
      <c r="X226" s="71">
        <v>2806</v>
      </c>
      <c r="Y226" s="71">
        <v>4962</v>
      </c>
      <c r="Z226" s="71">
        <v>10054</v>
      </c>
      <c r="AA226" s="71">
        <v>2772</v>
      </c>
      <c r="AB226" s="71">
        <v>15317</v>
      </c>
      <c r="AC226" s="71">
        <v>0</v>
      </c>
      <c r="AD226" s="71">
        <v>1.6470313055212269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165.381</v>
      </c>
      <c r="BK226" s="71">
        <v>0</v>
      </c>
      <c r="BL226" s="71">
        <v>0</v>
      </c>
      <c r="BM226" s="71">
        <v>0</v>
      </c>
      <c r="BN226" s="72"/>
      <c r="BO226" s="71">
        <v>0</v>
      </c>
      <c r="BP226" s="71">
        <v>0</v>
      </c>
      <c r="BQ226" s="71">
        <v>5</v>
      </c>
      <c r="BR226" s="71">
        <v>0</v>
      </c>
      <c r="BS226" s="71">
        <v>0</v>
      </c>
      <c r="BT226" s="71">
        <v>0</v>
      </c>
      <c r="BU226"/>
      <c r="BV226" s="70">
        <v>147.65700000000001</v>
      </c>
      <c r="BW226" s="70">
        <v>3.11</v>
      </c>
      <c r="BX226" s="70">
        <v>0.121</v>
      </c>
      <c r="BY226" s="70">
        <v>0</v>
      </c>
      <c r="BZ226" s="70">
        <v>3.0000000000000001E-3</v>
      </c>
      <c r="CA226" s="70">
        <v>0</v>
      </c>
      <c r="CB226" s="70">
        <v>9.0739999999999998</v>
      </c>
      <c r="CC226" s="70">
        <v>5.4160000000000004</v>
      </c>
      <c r="CD226" s="70">
        <v>0</v>
      </c>
    </row>
    <row r="227" spans="1:82">
      <c r="A227" s="70" t="s">
        <v>1942</v>
      </c>
      <c r="B227" s="70">
        <v>26</v>
      </c>
      <c r="C227" s="70">
        <v>9</v>
      </c>
      <c r="D227" s="70">
        <v>2</v>
      </c>
      <c r="E227" s="70">
        <v>2012</v>
      </c>
      <c r="F227" s="70" t="s">
        <v>179</v>
      </c>
      <c r="G227" s="70" t="s">
        <v>1933</v>
      </c>
      <c r="H227" s="70" t="s">
        <v>1934</v>
      </c>
      <c r="I227" s="148"/>
      <c r="J227" s="71">
        <v>66.920001170648803</v>
      </c>
      <c r="K227" s="71">
        <v>1.3525885844531871</v>
      </c>
      <c r="L227" s="71">
        <v>1.0968768992254909</v>
      </c>
      <c r="M227" s="71">
        <v>14.731337726435889</v>
      </c>
      <c r="N227" s="71">
        <v>22.022668763637249</v>
      </c>
      <c r="O227" s="71">
        <v>19.402596125875732</v>
      </c>
      <c r="P227" s="71">
        <v>13.904653955225504</v>
      </c>
      <c r="Q227" s="71">
        <v>1.1728913235248399</v>
      </c>
      <c r="R227" s="71">
        <v>0</v>
      </c>
      <c r="S227" s="71">
        <v>1.1530810501418389</v>
      </c>
      <c r="T227" s="72"/>
      <c r="U227" s="71">
        <v>6829491</v>
      </c>
      <c r="V227" s="71">
        <v>513</v>
      </c>
      <c r="W227" s="71">
        <v>29</v>
      </c>
      <c r="X227" s="71">
        <v>2806</v>
      </c>
      <c r="Y227" s="71">
        <v>5068</v>
      </c>
      <c r="Z227" s="71">
        <v>10148</v>
      </c>
      <c r="AA227" s="71">
        <v>2794</v>
      </c>
      <c r="AB227" s="71">
        <v>15383</v>
      </c>
      <c r="AC227" s="71">
        <v>0</v>
      </c>
      <c r="AD227" s="71">
        <v>1.1530810501418389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129.32599999999999</v>
      </c>
      <c r="BK227" s="71">
        <v>0</v>
      </c>
      <c r="BL227" s="71">
        <v>0</v>
      </c>
      <c r="BM227" s="71">
        <v>0</v>
      </c>
      <c r="BN227" s="72"/>
      <c r="BO227" s="71">
        <v>0</v>
      </c>
      <c r="BP227" s="71">
        <v>0</v>
      </c>
      <c r="BQ227" s="71">
        <v>5</v>
      </c>
      <c r="BR227" s="71">
        <v>0</v>
      </c>
      <c r="BS227" s="71">
        <v>0</v>
      </c>
      <c r="BT227" s="71">
        <v>0</v>
      </c>
      <c r="BU227"/>
      <c r="BV227" s="70">
        <v>124.578</v>
      </c>
      <c r="BW227" s="70">
        <v>4.62</v>
      </c>
      <c r="BX227" s="70">
        <v>0.123</v>
      </c>
      <c r="BY227" s="70">
        <v>0</v>
      </c>
      <c r="BZ227" s="70">
        <v>5.0000000000000001E-3</v>
      </c>
      <c r="CA227" s="70">
        <v>0</v>
      </c>
      <c r="CB227" s="70">
        <v>0</v>
      </c>
      <c r="CC227" s="70">
        <v>0</v>
      </c>
      <c r="CD227" s="70">
        <v>0</v>
      </c>
    </row>
    <row r="228" spans="1:82">
      <c r="A228" s="70" t="s">
        <v>1943</v>
      </c>
      <c r="B228" s="70">
        <v>27</v>
      </c>
      <c r="C228" s="70">
        <v>10</v>
      </c>
      <c r="D228" s="70">
        <v>2</v>
      </c>
      <c r="E228" s="70">
        <v>2013</v>
      </c>
      <c r="F228" s="70" t="s">
        <v>180</v>
      </c>
      <c r="G228" s="70" t="s">
        <v>1933</v>
      </c>
      <c r="H228" s="70" t="s">
        <v>1934</v>
      </c>
      <c r="I228" s="148"/>
      <c r="J228" s="71">
        <v>76.35639064321802</v>
      </c>
      <c r="K228" s="71">
        <v>1.0919947369991749</v>
      </c>
      <c r="L228" s="71">
        <v>1.0633931440184501</v>
      </c>
      <c r="M228" s="71">
        <v>15.01698811409848</v>
      </c>
      <c r="N228" s="71">
        <v>20.650314484543369</v>
      </c>
      <c r="O228" s="71">
        <v>18.761846406764462</v>
      </c>
      <c r="P228" s="71">
        <v>14.016991159203849</v>
      </c>
      <c r="Q228" s="71">
        <v>1.1858505219233599</v>
      </c>
      <c r="R228" s="71">
        <v>0</v>
      </c>
      <c r="S228" s="71">
        <v>1.4578925964360381</v>
      </c>
      <c r="T228" s="72"/>
      <c r="U228" s="71">
        <v>6840844</v>
      </c>
      <c r="V228" s="71">
        <v>513</v>
      </c>
      <c r="W228" s="71">
        <v>29</v>
      </c>
      <c r="X228" s="71">
        <v>2806</v>
      </c>
      <c r="Y228" s="71">
        <v>5076</v>
      </c>
      <c r="Z228" s="71">
        <v>10251</v>
      </c>
      <c r="AA228" s="71">
        <v>2806</v>
      </c>
      <c r="AB228" s="71">
        <v>15330</v>
      </c>
      <c r="AC228" s="71">
        <v>0</v>
      </c>
      <c r="AD228" s="71">
        <v>1.4578925964360381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101.614</v>
      </c>
      <c r="BK228" s="71">
        <v>0</v>
      </c>
      <c r="BL228" s="71">
        <v>0</v>
      </c>
      <c r="BM228" s="71">
        <v>0</v>
      </c>
      <c r="BN228" s="72"/>
      <c r="BO228" s="71">
        <v>0</v>
      </c>
      <c r="BP228" s="71">
        <v>0</v>
      </c>
      <c r="BQ228" s="71">
        <v>5</v>
      </c>
      <c r="BR228" s="71">
        <v>0</v>
      </c>
      <c r="BS228" s="71">
        <v>0</v>
      </c>
      <c r="BT228" s="71">
        <v>0</v>
      </c>
      <c r="BU228"/>
      <c r="BV228" s="70">
        <v>96.942999999999998</v>
      </c>
      <c r="BW228" s="70">
        <v>0</v>
      </c>
      <c r="BX228" s="70">
        <v>4.6710000000000003</v>
      </c>
      <c r="BY228" s="70">
        <v>0</v>
      </c>
      <c r="BZ228" s="70">
        <v>0</v>
      </c>
      <c r="CA228" s="70">
        <v>0</v>
      </c>
      <c r="CB228" s="70">
        <v>0</v>
      </c>
      <c r="CC228" s="70">
        <v>0</v>
      </c>
      <c r="CD228" s="70">
        <v>0</v>
      </c>
    </row>
    <row r="229" spans="1:82">
      <c r="A229" s="70" t="s">
        <v>1944</v>
      </c>
      <c r="B229" s="70">
        <v>28</v>
      </c>
      <c r="C229" s="70">
        <v>11</v>
      </c>
      <c r="D229" s="70">
        <v>2</v>
      </c>
      <c r="E229" s="70">
        <v>2014</v>
      </c>
      <c r="F229" s="70" t="s">
        <v>181</v>
      </c>
      <c r="G229" s="70" t="s">
        <v>1933</v>
      </c>
      <c r="H229" s="70" t="s">
        <v>1934</v>
      </c>
      <c r="I229" s="148"/>
      <c r="J229" s="71">
        <v>64.041949972891757</v>
      </c>
      <c r="K229" s="71">
        <v>1.063734174879722</v>
      </c>
      <c r="L229" s="71">
        <v>0.84381201742761891</v>
      </c>
      <c r="M229" s="71">
        <v>10.93647070296211</v>
      </c>
      <c r="N229" s="71">
        <v>20.515153440373371</v>
      </c>
      <c r="O229" s="71">
        <v>17.79289999428973</v>
      </c>
      <c r="P229" s="71">
        <v>13.783548265872676</v>
      </c>
      <c r="Q229" s="71">
        <v>1.1316671147366699</v>
      </c>
      <c r="R229" s="71">
        <v>0</v>
      </c>
      <c r="S229" s="71">
        <v>1.3606309915346351</v>
      </c>
      <c r="T229" s="72"/>
      <c r="U229" s="71">
        <v>6956236</v>
      </c>
      <c r="V229" s="71">
        <v>429</v>
      </c>
      <c r="W229" s="71">
        <v>29</v>
      </c>
      <c r="X229" s="71">
        <v>2187</v>
      </c>
      <c r="Y229" s="71">
        <v>5111</v>
      </c>
      <c r="Z229" s="71">
        <v>10239</v>
      </c>
      <c r="AA229" s="71">
        <v>2745</v>
      </c>
      <c r="AB229" s="71">
        <v>15248</v>
      </c>
      <c r="AC229" s="71">
        <v>0</v>
      </c>
      <c r="AD229" s="71">
        <v>1.3606309915346351</v>
      </c>
      <c r="AE229" s="72"/>
      <c r="AF229" s="71"/>
      <c r="AG229" s="71"/>
      <c r="AH229" s="71"/>
      <c r="AI229" s="71"/>
      <c r="AJ229" s="71"/>
      <c r="AK229" s="71"/>
      <c r="AL229" s="71"/>
      <c r="AM229" s="71"/>
      <c r="AN229" s="71"/>
      <c r="AO229" s="71"/>
      <c r="AP229" s="71"/>
      <c r="AQ229" s="72"/>
      <c r="AR229" s="71">
        <v>486</v>
      </c>
      <c r="AS229" s="71">
        <v>91</v>
      </c>
      <c r="AT229" s="71">
        <v>0</v>
      </c>
      <c r="AU229" s="71">
        <v>0</v>
      </c>
      <c r="AV229" s="71">
        <v>0</v>
      </c>
      <c r="AW229" s="71">
        <v>0</v>
      </c>
      <c r="AX229" s="71"/>
      <c r="AY229" s="72"/>
      <c r="AZ229" s="71">
        <v>1998.8</v>
      </c>
      <c r="BA229" s="71">
        <v>2684.4</v>
      </c>
      <c r="BB229" s="71">
        <v>0</v>
      </c>
      <c r="BC229" s="71">
        <v>0</v>
      </c>
      <c r="BD229" s="71">
        <v>0</v>
      </c>
      <c r="BE229" s="71">
        <v>0</v>
      </c>
      <c r="BF229" s="71"/>
      <c r="BG229" s="72"/>
      <c r="BH229" s="71">
        <v>0</v>
      </c>
      <c r="BI229" s="71">
        <v>0</v>
      </c>
      <c r="BJ229" s="71">
        <v>99.742999999999995</v>
      </c>
      <c r="BK229" s="71">
        <v>0</v>
      </c>
      <c r="BL229" s="71">
        <v>0</v>
      </c>
      <c r="BM229" s="71">
        <v>0</v>
      </c>
      <c r="BN229" s="72"/>
      <c r="BO229" s="71">
        <v>0</v>
      </c>
      <c r="BP229" s="71">
        <v>0</v>
      </c>
      <c r="BQ229" s="71">
        <v>4</v>
      </c>
      <c r="BR229" s="71">
        <v>0</v>
      </c>
      <c r="BS229" s="71">
        <v>0</v>
      </c>
      <c r="BT229" s="71">
        <v>0</v>
      </c>
      <c r="BU229"/>
      <c r="BV229" s="70">
        <v>94.239000000000004</v>
      </c>
      <c r="BW229" s="70">
        <v>0</v>
      </c>
      <c r="BX229" s="70">
        <v>5.4980000000000002</v>
      </c>
      <c r="BY229" s="70">
        <v>0</v>
      </c>
      <c r="BZ229" s="70">
        <v>6.0000000000000001E-3</v>
      </c>
      <c r="CA229" s="70">
        <v>0</v>
      </c>
      <c r="CB229" s="70">
        <v>0</v>
      </c>
      <c r="CC229" s="70">
        <v>0</v>
      </c>
      <c r="CD229" s="70">
        <v>0</v>
      </c>
    </row>
    <row r="230" spans="1:82">
      <c r="A230" s="70" t="s">
        <v>1945</v>
      </c>
      <c r="B230" s="70">
        <v>29</v>
      </c>
      <c r="C230" s="70">
        <v>12</v>
      </c>
      <c r="D230" s="70">
        <v>2</v>
      </c>
      <c r="E230" s="70">
        <v>2015</v>
      </c>
      <c r="F230" s="70" t="s">
        <v>182</v>
      </c>
      <c r="G230" s="70" t="s">
        <v>1933</v>
      </c>
      <c r="H230" s="70" t="s">
        <v>1934</v>
      </c>
      <c r="I230" s="148"/>
      <c r="J230" s="71">
        <v>47.491804985089871</v>
      </c>
      <c r="K230" s="71">
        <v>1.047597894016616</v>
      </c>
      <c r="L230" s="71">
        <v>0.75295304076064773</v>
      </c>
      <c r="M230" s="71">
        <v>14.2657898068575</v>
      </c>
      <c r="N230" s="71">
        <v>19.690377324556241</v>
      </c>
      <c r="O230" s="71">
        <v>18.041544769866885</v>
      </c>
      <c r="P230" s="71">
        <v>13.844691036480503</v>
      </c>
      <c r="Q230" s="71">
        <v>1.10804713290352</v>
      </c>
      <c r="R230" s="71">
        <v>0</v>
      </c>
      <c r="S230" s="71">
        <v>1.3125051233747771</v>
      </c>
      <c r="T230" s="72"/>
      <c r="U230" s="71">
        <v>5580218</v>
      </c>
      <c r="V230" s="71">
        <v>429</v>
      </c>
      <c r="W230" s="71">
        <v>29</v>
      </c>
      <c r="X230" s="71">
        <v>2187</v>
      </c>
      <c r="Y230" s="71">
        <v>5161</v>
      </c>
      <c r="Z230" s="71">
        <v>10482</v>
      </c>
      <c r="AA230" s="71">
        <v>2755</v>
      </c>
      <c r="AB230" s="71">
        <v>15251</v>
      </c>
      <c r="AC230" s="71">
        <v>0</v>
      </c>
      <c r="AD230" s="71">
        <v>1.3125051233747771</v>
      </c>
      <c r="AE230" s="72"/>
      <c r="AF230" s="71">
        <v>53481912.428844392</v>
      </c>
      <c r="AG230" s="71">
        <v>804352.34446623642</v>
      </c>
      <c r="AH230" s="71">
        <v>156534.03449584611</v>
      </c>
      <c r="AI230" s="71">
        <v>14071509.683906309</v>
      </c>
      <c r="AJ230" s="71">
        <v>29417128.82454988</v>
      </c>
      <c r="AK230" s="71">
        <v>0</v>
      </c>
      <c r="AL230" s="71">
        <v>0</v>
      </c>
      <c r="AM230" s="71">
        <v>2090085.574461166</v>
      </c>
      <c r="AN230" s="71">
        <v>0</v>
      </c>
      <c r="AO230" s="71">
        <v>0</v>
      </c>
      <c r="AP230" s="71">
        <v>100021522.89072382</v>
      </c>
      <c r="AQ230" s="72"/>
      <c r="AR230" s="71">
        <v>531</v>
      </c>
      <c r="AS230" s="71">
        <v>130</v>
      </c>
      <c r="AT230" s="71">
        <v>0</v>
      </c>
      <c r="AU230" s="71">
        <v>0</v>
      </c>
      <c r="AV230" s="71">
        <v>0</v>
      </c>
      <c r="AW230" s="71">
        <v>0</v>
      </c>
      <c r="AX230" s="71"/>
      <c r="AY230" s="72"/>
      <c r="AZ230" s="71">
        <v>2228.6</v>
      </c>
      <c r="BA230" s="71">
        <v>3479.4</v>
      </c>
      <c r="BB230" s="71">
        <v>0</v>
      </c>
      <c r="BC230" s="71">
        <v>0</v>
      </c>
      <c r="BD230" s="71">
        <v>0</v>
      </c>
      <c r="BE230" s="71">
        <v>0</v>
      </c>
      <c r="BF230" s="71"/>
      <c r="BG230" s="72"/>
      <c r="BH230" s="71">
        <v>0</v>
      </c>
      <c r="BI230" s="71">
        <v>0</v>
      </c>
      <c r="BJ230" s="71">
        <v>87.572999999999993</v>
      </c>
      <c r="BK230" s="71">
        <v>0</v>
      </c>
      <c r="BL230" s="71">
        <v>0</v>
      </c>
      <c r="BM230" s="71">
        <v>0</v>
      </c>
      <c r="BN230" s="72"/>
      <c r="BO230" s="71">
        <v>0</v>
      </c>
      <c r="BP230" s="71">
        <v>0</v>
      </c>
      <c r="BQ230" s="71">
        <v>4</v>
      </c>
      <c r="BR230" s="71">
        <v>0</v>
      </c>
      <c r="BS230" s="71">
        <v>0</v>
      </c>
      <c r="BT230" s="71">
        <v>0</v>
      </c>
      <c r="BU230"/>
      <c r="BV230" s="70">
        <v>81.771000000000001</v>
      </c>
      <c r="BW230" s="70">
        <v>0</v>
      </c>
      <c r="BX230" s="70">
        <v>5.7960000000000003</v>
      </c>
      <c r="BY230" s="70">
        <v>0</v>
      </c>
      <c r="BZ230" s="70">
        <v>6.0000000000000001E-3</v>
      </c>
      <c r="CA230" s="70">
        <v>0</v>
      </c>
      <c r="CB230" s="70">
        <v>0</v>
      </c>
      <c r="CC230" s="70">
        <v>0</v>
      </c>
      <c r="CD230" s="70">
        <v>0</v>
      </c>
    </row>
    <row r="231" spans="1:82">
      <c r="A231" s="70" t="s">
        <v>1946</v>
      </c>
      <c r="B231" s="70">
        <v>30</v>
      </c>
      <c r="C231" s="70">
        <v>13</v>
      </c>
      <c r="D231" s="70">
        <v>2</v>
      </c>
      <c r="E231" s="70">
        <v>2016</v>
      </c>
      <c r="F231" s="70" t="s">
        <v>155</v>
      </c>
      <c r="G231" s="70" t="s">
        <v>1933</v>
      </c>
      <c r="H231" s="70" t="s">
        <v>1934</v>
      </c>
      <c r="I231" s="148"/>
      <c r="J231" s="71">
        <v>54.522632759354593</v>
      </c>
      <c r="K231" s="71">
        <v>1.0415035730195104</v>
      </c>
      <c r="L231" s="71">
        <v>0.71570570350391494</v>
      </c>
      <c r="M231" s="71">
        <v>9.4926100428691882</v>
      </c>
      <c r="N231" s="71">
        <v>19.530998974201811</v>
      </c>
      <c r="O231" s="71">
        <v>18.024792323552841</v>
      </c>
      <c r="P231" s="71">
        <v>13.453801035414131</v>
      </c>
      <c r="Q231" s="71">
        <v>1.0743837756462169</v>
      </c>
      <c r="R231" s="71">
        <v>0</v>
      </c>
      <c r="S231" s="71">
        <v>1.5565748707697888</v>
      </c>
      <c r="T231" s="72"/>
      <c r="U231" s="71">
        <v>6304023</v>
      </c>
      <c r="V231" s="71">
        <v>429</v>
      </c>
      <c r="W231" s="71">
        <v>29</v>
      </c>
      <c r="X231" s="71">
        <v>2187</v>
      </c>
      <c r="Y231" s="71">
        <v>5215</v>
      </c>
      <c r="Z231" s="71">
        <v>10601</v>
      </c>
      <c r="AA231" s="71">
        <v>2769</v>
      </c>
      <c r="AB231" s="71">
        <v>15211</v>
      </c>
      <c r="AC231" s="71">
        <v>0</v>
      </c>
      <c r="AD231" s="71">
        <v>1.5565748707697891</v>
      </c>
      <c r="AE231" s="72"/>
      <c r="AF231" s="71">
        <v>62902274.749370903</v>
      </c>
      <c r="AG231" s="71">
        <v>770852.07288048835</v>
      </c>
      <c r="AH231" s="71">
        <v>114228.0744261426</v>
      </c>
      <c r="AI231" s="71">
        <v>13982079.9732196</v>
      </c>
      <c r="AJ231" s="71">
        <v>29245495.821283638</v>
      </c>
      <c r="AK231" s="71">
        <v>0</v>
      </c>
      <c r="AL231" s="71">
        <v>0</v>
      </c>
      <c r="AM231" s="71">
        <v>2086223.274823101</v>
      </c>
      <c r="AN231" s="71">
        <v>0</v>
      </c>
      <c r="AO231" s="71">
        <v>0</v>
      </c>
      <c r="AP231" s="71">
        <v>109101153.96600387</v>
      </c>
      <c r="AQ231" s="72"/>
      <c r="AR231" s="71">
        <v>561</v>
      </c>
      <c r="AS231" s="71">
        <v>153</v>
      </c>
      <c r="AT231" s="71">
        <v>0</v>
      </c>
      <c r="AU231" s="71">
        <v>0</v>
      </c>
      <c r="AV231" s="71">
        <v>0</v>
      </c>
      <c r="AW231" s="71">
        <v>0</v>
      </c>
      <c r="AX231" s="71"/>
      <c r="AY231" s="72"/>
      <c r="AZ231" s="71">
        <v>2369.3000000000002</v>
      </c>
      <c r="BA231" s="71">
        <v>5751</v>
      </c>
      <c r="BB231" s="71">
        <v>0</v>
      </c>
      <c r="BC231" s="71">
        <v>0</v>
      </c>
      <c r="BD231" s="71">
        <v>0</v>
      </c>
      <c r="BE231" s="71">
        <v>0</v>
      </c>
      <c r="BF231" s="71"/>
      <c r="BG231" s="72"/>
      <c r="BH231" s="71">
        <v>0</v>
      </c>
      <c r="BI231" s="71">
        <v>0</v>
      </c>
      <c r="BJ231" s="71">
        <v>55.188000000000002</v>
      </c>
      <c r="BK231" s="71">
        <v>0</v>
      </c>
      <c r="BL231" s="71">
        <v>0</v>
      </c>
      <c r="BM231" s="71">
        <v>0</v>
      </c>
      <c r="BN231" s="72"/>
      <c r="BO231" s="71">
        <v>0</v>
      </c>
      <c r="BP231" s="71">
        <v>0</v>
      </c>
      <c r="BQ231" s="71">
        <v>4</v>
      </c>
      <c r="BR231" s="71">
        <v>0</v>
      </c>
      <c r="BS231" s="71">
        <v>0</v>
      </c>
      <c r="BT231" s="71">
        <v>0</v>
      </c>
      <c r="BU231"/>
      <c r="BV231" s="70">
        <v>49.372999999999998</v>
      </c>
      <c r="BW231" s="70">
        <v>0</v>
      </c>
      <c r="BX231" s="70">
        <v>5.8079999999999998</v>
      </c>
      <c r="BY231" s="70">
        <v>0</v>
      </c>
      <c r="BZ231" s="70">
        <v>7.0000000000000001E-3</v>
      </c>
      <c r="CA231" s="70">
        <v>0</v>
      </c>
      <c r="CB231" s="70">
        <v>0</v>
      </c>
      <c r="CC231" s="70">
        <v>0</v>
      </c>
      <c r="CD231" s="70">
        <v>0</v>
      </c>
    </row>
    <row r="232" spans="1:82">
      <c r="A232" s="70" t="s">
        <v>1947</v>
      </c>
      <c r="B232" s="70">
        <v>31</v>
      </c>
      <c r="C232" s="70">
        <v>14</v>
      </c>
      <c r="D232" s="70">
        <v>2</v>
      </c>
      <c r="E232" s="70">
        <v>2017</v>
      </c>
      <c r="F232" s="70" t="s">
        <v>156</v>
      </c>
      <c r="G232" s="70" t="s">
        <v>1933</v>
      </c>
      <c r="H232" s="70" t="s">
        <v>1934</v>
      </c>
      <c r="I232" s="148"/>
      <c r="J232" s="71">
        <v>54.85630953878767</v>
      </c>
      <c r="K232" s="71">
        <v>1.0367773814357151</v>
      </c>
      <c r="L232" s="71">
        <v>0.76832549711595521</v>
      </c>
      <c r="M232" s="71">
        <v>8.4055985253686671</v>
      </c>
      <c r="N232" s="71">
        <v>18.995424416176064</v>
      </c>
      <c r="O232" s="71">
        <v>17.819315651866535</v>
      </c>
      <c r="P232" s="71">
        <v>13.233393587396845</v>
      </c>
      <c r="Q232" s="71">
        <v>1.0323959624133301</v>
      </c>
      <c r="R232" s="71">
        <v>0</v>
      </c>
      <c r="S232" s="71">
        <v>1.6066876042791789</v>
      </c>
      <c r="T232" s="72"/>
      <c r="U232" s="71">
        <v>6452374</v>
      </c>
      <c r="V232" s="71">
        <v>429</v>
      </c>
      <c r="W232" s="71">
        <v>29</v>
      </c>
      <c r="X232" s="71">
        <v>2187</v>
      </c>
      <c r="Y232" s="71">
        <v>5249</v>
      </c>
      <c r="Z232" s="71">
        <v>10654</v>
      </c>
      <c r="AA232" s="71">
        <v>2741</v>
      </c>
      <c r="AB232" s="71">
        <v>15115</v>
      </c>
      <c r="AC232" s="71">
        <v>0</v>
      </c>
      <c r="AD232" s="71">
        <v>1.6066876042791789</v>
      </c>
      <c r="AE232" s="72"/>
      <c r="AF232" s="71">
        <v>64142876.849321529</v>
      </c>
      <c r="AG232" s="71">
        <v>775821.96554945502</v>
      </c>
      <c r="AH232" s="71">
        <v>157410.17701216441</v>
      </c>
      <c r="AI232" s="71">
        <v>13202190.71379528</v>
      </c>
      <c r="AJ232" s="71">
        <v>27474972.67475643</v>
      </c>
      <c r="AK232" s="71">
        <v>0</v>
      </c>
      <c r="AL232" s="71">
        <v>0</v>
      </c>
      <c r="AM232" s="71">
        <v>2076300.424081611</v>
      </c>
      <c r="AN232" s="71">
        <v>0</v>
      </c>
      <c r="AO232" s="71">
        <v>0</v>
      </c>
      <c r="AP232" s="71">
        <v>107829572.80451648</v>
      </c>
      <c r="AQ232" s="72"/>
      <c r="AR232" s="71">
        <v>584</v>
      </c>
      <c r="AS232" s="71">
        <v>172</v>
      </c>
      <c r="AT232" s="71">
        <v>0</v>
      </c>
      <c r="AU232" s="71">
        <v>0</v>
      </c>
      <c r="AV232" s="71">
        <v>0</v>
      </c>
      <c r="AW232" s="71">
        <v>0</v>
      </c>
      <c r="AX232" s="71"/>
      <c r="AY232" s="72"/>
      <c r="AZ232" s="71">
        <v>2503.1</v>
      </c>
      <c r="BA232" s="71">
        <v>6871</v>
      </c>
      <c r="BB232" s="71">
        <v>0</v>
      </c>
      <c r="BC232" s="71">
        <v>0</v>
      </c>
      <c r="BD232" s="71">
        <v>0</v>
      </c>
      <c r="BE232" s="71">
        <v>0</v>
      </c>
      <c r="BF232" s="71"/>
      <c r="BG232" s="72"/>
      <c r="BH232" s="71">
        <v>0</v>
      </c>
      <c r="BI232" s="71">
        <v>0</v>
      </c>
      <c r="BJ232" s="71">
        <v>29.202000000000002</v>
      </c>
      <c r="BK232" s="71">
        <v>0</v>
      </c>
      <c r="BL232" s="71">
        <v>0</v>
      </c>
      <c r="BM232" s="71">
        <v>0</v>
      </c>
      <c r="BN232" s="72"/>
      <c r="BO232" s="71">
        <v>0</v>
      </c>
      <c r="BP232" s="71">
        <v>0</v>
      </c>
      <c r="BQ232" s="71">
        <v>4</v>
      </c>
      <c r="BR232" s="71">
        <v>0</v>
      </c>
      <c r="BS232" s="71">
        <v>0</v>
      </c>
      <c r="BT232" s="71">
        <v>0</v>
      </c>
      <c r="BU232"/>
      <c r="BV232" s="70">
        <v>22.516999999999999</v>
      </c>
      <c r="BW232" s="70">
        <v>0</v>
      </c>
      <c r="BX232" s="70">
        <v>6.6849999999999996</v>
      </c>
      <c r="BY232" s="70">
        <v>0</v>
      </c>
      <c r="BZ232" s="70">
        <v>0</v>
      </c>
      <c r="CA232" s="70">
        <v>0</v>
      </c>
      <c r="CB232" s="70">
        <v>0</v>
      </c>
      <c r="CC232" s="70">
        <v>0</v>
      </c>
      <c r="CD232" s="70">
        <v>0</v>
      </c>
    </row>
    <row r="233" spans="1:82">
      <c r="A233" s="70" t="s">
        <v>1948</v>
      </c>
      <c r="B233" s="70">
        <v>32</v>
      </c>
      <c r="C233" s="70">
        <v>15</v>
      </c>
      <c r="D233" s="70">
        <v>2</v>
      </c>
      <c r="E233" s="70">
        <v>2018</v>
      </c>
      <c r="F233" s="70" t="s">
        <v>183</v>
      </c>
      <c r="G233" s="70" t="s">
        <v>1933</v>
      </c>
      <c r="H233" s="70" t="s">
        <v>1934</v>
      </c>
      <c r="I233" s="148"/>
      <c r="J233" s="71">
        <v>51.707715100356985</v>
      </c>
      <c r="K233" s="71">
        <v>0.97663845463856558</v>
      </c>
      <c r="L233" s="71">
        <v>0.68066564680393049</v>
      </c>
      <c r="M233" s="71">
        <v>8.6912168123527067</v>
      </c>
      <c r="N233" s="71">
        <v>17.237835881478411</v>
      </c>
      <c r="O233" s="71">
        <v>17.5731502685625</v>
      </c>
      <c r="P233" s="71">
        <v>12.958268691538585</v>
      </c>
      <c r="Q233" s="71">
        <v>0.95552944403988305</v>
      </c>
      <c r="R233" s="71">
        <v>0</v>
      </c>
      <c r="S233" s="71">
        <v>1.623467406286579</v>
      </c>
      <c r="T233" s="72"/>
      <c r="U233" s="71">
        <v>6486155</v>
      </c>
      <c r="V233" s="71">
        <v>429</v>
      </c>
      <c r="W233" s="71">
        <v>29</v>
      </c>
      <c r="X233" s="71">
        <v>2187</v>
      </c>
      <c r="Y233" s="71">
        <v>5306</v>
      </c>
      <c r="Z233" s="71">
        <v>10708</v>
      </c>
      <c r="AA233" s="71">
        <v>2711</v>
      </c>
      <c r="AB233" s="71">
        <v>15076</v>
      </c>
      <c r="AC233" s="71">
        <v>0</v>
      </c>
      <c r="AD233" s="71">
        <v>1.623467406286579</v>
      </c>
      <c r="AE233" s="72"/>
      <c r="AF233" s="71">
        <v>61403550.973776542</v>
      </c>
      <c r="AG233" s="71">
        <v>692275.07319496677</v>
      </c>
      <c r="AH233" s="71">
        <v>148326.90718098471</v>
      </c>
      <c r="AI233" s="71">
        <v>13445406.873672171</v>
      </c>
      <c r="AJ233" s="71">
        <v>26362375.80851654</v>
      </c>
      <c r="AK233" s="71">
        <v>0</v>
      </c>
      <c r="AL233" s="71">
        <v>0</v>
      </c>
      <c r="AM233" s="71">
        <v>2075228.1450888179</v>
      </c>
      <c r="AN233" s="71">
        <v>0</v>
      </c>
      <c r="AO233" s="71">
        <v>0</v>
      </c>
      <c r="AP233" s="71">
        <v>104127163.78143004</v>
      </c>
      <c r="AQ233" s="72"/>
      <c r="AR233" s="71">
        <v>607</v>
      </c>
      <c r="AS233" s="71">
        <v>184</v>
      </c>
      <c r="AT233" s="71">
        <v>0</v>
      </c>
      <c r="AU233" s="71">
        <v>0</v>
      </c>
      <c r="AV233" s="71">
        <v>0</v>
      </c>
      <c r="AW233" s="71">
        <v>0</v>
      </c>
      <c r="AX233" s="71"/>
      <c r="AY233" s="72"/>
      <c r="AZ233" s="71">
        <v>2616.4</v>
      </c>
      <c r="BA233" s="71">
        <v>7113</v>
      </c>
      <c r="BB233" s="71">
        <v>0</v>
      </c>
      <c r="BC233" s="71">
        <v>0</v>
      </c>
      <c r="BD233" s="71">
        <v>0</v>
      </c>
      <c r="BE233" s="71">
        <v>0</v>
      </c>
      <c r="BF233" s="71"/>
      <c r="BG233" s="72"/>
      <c r="BH233" s="71">
        <v>0</v>
      </c>
      <c r="BI233" s="71">
        <v>0</v>
      </c>
      <c r="BJ233" s="71">
        <v>25.59</v>
      </c>
      <c r="BK233" s="71">
        <v>0</v>
      </c>
      <c r="BL233" s="71">
        <v>0</v>
      </c>
      <c r="BM233" s="71">
        <v>0</v>
      </c>
      <c r="BN233" s="72"/>
      <c r="BO233" s="71">
        <v>0</v>
      </c>
      <c r="BP233" s="71">
        <v>0</v>
      </c>
      <c r="BQ233" s="71">
        <v>3</v>
      </c>
      <c r="BR233" s="71">
        <v>0</v>
      </c>
      <c r="BS233" s="71">
        <v>0</v>
      </c>
      <c r="BT233" s="71">
        <v>0</v>
      </c>
      <c r="BU233"/>
      <c r="BV233" s="70">
        <v>19.609000000000002</v>
      </c>
      <c r="BW233" s="70">
        <v>5.9809999999999999</v>
      </c>
      <c r="BX233" s="70">
        <v>0</v>
      </c>
      <c r="BY233" s="70">
        <v>0</v>
      </c>
      <c r="BZ233" s="70">
        <v>0</v>
      </c>
      <c r="CA233" s="70">
        <v>0</v>
      </c>
      <c r="CB233" s="70">
        <v>0</v>
      </c>
      <c r="CC233" s="70">
        <v>0</v>
      </c>
      <c r="CD233" s="70">
        <v>0</v>
      </c>
    </row>
    <row r="234" spans="1:82">
      <c r="A234" s="70" t="s">
        <v>1949</v>
      </c>
      <c r="B234" s="70">
        <v>33</v>
      </c>
      <c r="C234" s="70">
        <v>16</v>
      </c>
      <c r="D234" s="70">
        <v>2</v>
      </c>
      <c r="E234" s="70">
        <v>2019</v>
      </c>
      <c r="F234" s="70" t="s">
        <v>158</v>
      </c>
      <c r="G234" s="70" t="s">
        <v>1933</v>
      </c>
      <c r="H234" s="70" t="s">
        <v>1934</v>
      </c>
      <c r="I234" s="148"/>
      <c r="J234" s="71">
        <v>51.374978931448616</v>
      </c>
      <c r="K234" s="71">
        <v>0.88795783697964081</v>
      </c>
      <c r="L234" s="71">
        <v>0.68376611553685629</v>
      </c>
      <c r="M234" s="71">
        <v>8.9239169135164627</v>
      </c>
      <c r="N234" s="71">
        <v>16.663046047994989</v>
      </c>
      <c r="O234" s="71">
        <v>17.100405792611173</v>
      </c>
      <c r="P234" s="71">
        <v>13.200471702417694</v>
      </c>
      <c r="Q234" s="71">
        <v>0.92386369679284097</v>
      </c>
      <c r="R234" s="71">
        <v>0</v>
      </c>
      <c r="S234" s="71">
        <v>1.6130637866585404</v>
      </c>
      <c r="T234" s="72"/>
      <c r="U234" s="71">
        <v>6773813</v>
      </c>
      <c r="V234" s="71">
        <v>429</v>
      </c>
      <c r="W234" s="71">
        <v>29</v>
      </c>
      <c r="X234" s="71">
        <v>2187</v>
      </c>
      <c r="Y234" s="71">
        <v>5399</v>
      </c>
      <c r="Z234" s="71">
        <v>10706</v>
      </c>
      <c r="AA234" s="71">
        <v>2741</v>
      </c>
      <c r="AB234" s="71">
        <v>14971</v>
      </c>
      <c r="AC234" s="71">
        <v>0</v>
      </c>
      <c r="AD234" s="71">
        <v>1.61306378665854</v>
      </c>
      <c r="AE234" s="72"/>
      <c r="AF234" s="71">
        <v>64510068.612006351</v>
      </c>
      <c r="AG234" s="71">
        <v>671879.88828455133</v>
      </c>
      <c r="AH234" s="71">
        <v>156350.96598915459</v>
      </c>
      <c r="AI234" s="71">
        <v>14926590.396496849</v>
      </c>
      <c r="AJ234" s="71">
        <v>24953745.135569729</v>
      </c>
      <c r="AK234" s="71">
        <v>0</v>
      </c>
      <c r="AL234" s="71">
        <v>0</v>
      </c>
      <c r="AM234" s="71">
        <v>2038937.4983723401</v>
      </c>
      <c r="AN234" s="71">
        <v>0</v>
      </c>
      <c r="AO234" s="71">
        <v>0</v>
      </c>
      <c r="AP234" s="71">
        <v>107257572.49671897</v>
      </c>
      <c r="AQ234" s="72"/>
      <c r="AR234" s="71">
        <v>628</v>
      </c>
      <c r="AS234" s="71">
        <v>194</v>
      </c>
      <c r="AT234" s="71">
        <v>0</v>
      </c>
      <c r="AU234" s="71">
        <v>0</v>
      </c>
      <c r="AV234" s="71">
        <v>0</v>
      </c>
      <c r="AW234" s="71">
        <v>0</v>
      </c>
      <c r="AX234" s="71"/>
      <c r="AY234" s="72"/>
      <c r="AZ234" s="71">
        <v>2720.7</v>
      </c>
      <c r="BA234" s="71">
        <v>7807.3</v>
      </c>
      <c r="BB234" s="71">
        <v>0</v>
      </c>
      <c r="BC234" s="71">
        <v>0</v>
      </c>
      <c r="BD234" s="71">
        <v>0</v>
      </c>
      <c r="BE234" s="71">
        <v>0</v>
      </c>
      <c r="BF234" s="71"/>
      <c r="BG234" s="72"/>
      <c r="BH234" s="71">
        <v>0</v>
      </c>
      <c r="BI234" s="71">
        <v>0</v>
      </c>
      <c r="BJ234" s="71">
        <v>15.695</v>
      </c>
      <c r="BK234" s="71">
        <v>0</v>
      </c>
      <c r="BL234" s="71">
        <v>0</v>
      </c>
      <c r="BM234" s="71">
        <v>0</v>
      </c>
      <c r="BN234" s="72"/>
      <c r="BO234" s="71">
        <v>0</v>
      </c>
      <c r="BP234" s="71">
        <v>0</v>
      </c>
      <c r="BQ234" s="71">
        <v>2</v>
      </c>
      <c r="BR234" s="71">
        <v>0</v>
      </c>
      <c r="BS234" s="71">
        <v>0</v>
      </c>
      <c r="BT234" s="71">
        <v>0</v>
      </c>
      <c r="BU234"/>
      <c r="BV234" s="70">
        <v>9.6509999999999998</v>
      </c>
      <c r="BW234" s="70">
        <v>5.8360000000000003</v>
      </c>
      <c r="BX234" s="70">
        <v>0.14899999999999999</v>
      </c>
      <c r="BY234" s="70">
        <v>0</v>
      </c>
      <c r="BZ234" s="70">
        <v>7.0000000000000001E-3</v>
      </c>
      <c r="CA234" s="70">
        <v>5.1999999999999998E-2</v>
      </c>
      <c r="CB234" s="70">
        <v>0</v>
      </c>
      <c r="CC234" s="70">
        <v>0</v>
      </c>
      <c r="CD234" s="70">
        <v>0</v>
      </c>
    </row>
    <row r="235" spans="1:82">
      <c r="A235" s="70" t="s">
        <v>1950</v>
      </c>
      <c r="B235" s="70">
        <v>34</v>
      </c>
      <c r="C235" s="70">
        <v>17</v>
      </c>
      <c r="D235" s="70">
        <v>2</v>
      </c>
      <c r="E235" s="70">
        <v>2020</v>
      </c>
      <c r="F235" s="70" t="s">
        <v>159</v>
      </c>
      <c r="G235" s="1064" t="s">
        <v>1933</v>
      </c>
      <c r="H235" s="70" t="s">
        <v>1934</v>
      </c>
      <c r="I235" s="148"/>
      <c r="J235" s="71">
        <v>58.734382877933463</v>
      </c>
      <c r="K235" s="71">
        <v>1.1409292050303179</v>
      </c>
      <c r="L235" s="71">
        <v>0.57953320740515235</v>
      </c>
      <c r="M235" s="71">
        <v>10.391617152664967</v>
      </c>
      <c r="N235" s="71">
        <v>16.310533798362197</v>
      </c>
      <c r="O235" s="71">
        <v>14.97117768427217</v>
      </c>
      <c r="P235" s="71">
        <v>12.650439092729021</v>
      </c>
      <c r="Q235" s="71">
        <v>0.87108572749564195</v>
      </c>
      <c r="R235" s="71">
        <v>0</v>
      </c>
      <c r="S235" s="71">
        <v>1.888491605587115</v>
      </c>
      <c r="T235" s="72"/>
      <c r="U235" s="71">
        <v>7434524</v>
      </c>
      <c r="V235" s="71">
        <v>500</v>
      </c>
      <c r="W235" s="71">
        <v>29</v>
      </c>
      <c r="X235" s="71">
        <v>2898</v>
      </c>
      <c r="Y235" s="71">
        <v>5446</v>
      </c>
      <c r="Z235" s="71">
        <v>10698</v>
      </c>
      <c r="AA235" s="71">
        <v>2792</v>
      </c>
      <c r="AB235" s="71">
        <v>14774</v>
      </c>
      <c r="AC235" s="71">
        <v>0</v>
      </c>
      <c r="AD235" s="71">
        <v>1.888491605587115</v>
      </c>
      <c r="AE235" s="72"/>
      <c r="AF235" s="71">
        <v>73744556.871691316</v>
      </c>
      <c r="AG235" s="71">
        <v>841900.98037457617</v>
      </c>
      <c r="AH235" s="71">
        <v>140673.86294329568</v>
      </c>
      <c r="AI235" s="71">
        <v>18345610.589136153</v>
      </c>
      <c r="AJ235" s="71">
        <v>29458215.79375143</v>
      </c>
      <c r="AK235" s="71"/>
      <c r="AL235" s="71"/>
      <c r="AM235" s="71">
        <v>1928171.1425635291</v>
      </c>
      <c r="AN235" s="71"/>
      <c r="AO235" s="71"/>
      <c r="AP235" s="71">
        <v>124459129.24046029</v>
      </c>
      <c r="AQ235" s="72"/>
      <c r="AR235" s="71">
        <v>649</v>
      </c>
      <c r="AS235" s="71">
        <v>203</v>
      </c>
      <c r="AT235" s="71">
        <v>0</v>
      </c>
      <c r="AU235" s="71">
        <v>0</v>
      </c>
      <c r="AV235" s="71">
        <v>0</v>
      </c>
      <c r="AW235" s="71">
        <v>0</v>
      </c>
      <c r="AX235" s="71"/>
      <c r="AY235" s="72"/>
      <c r="AZ235" s="71">
        <v>2849.7</v>
      </c>
      <c r="BA235" s="71">
        <v>8303.2999999999956</v>
      </c>
      <c r="BB235" s="71">
        <v>0</v>
      </c>
      <c r="BC235" s="71">
        <v>0</v>
      </c>
      <c r="BD235" s="71">
        <v>0</v>
      </c>
      <c r="BE235" s="71">
        <v>0</v>
      </c>
      <c r="BF235" s="71"/>
      <c r="BG235" s="72"/>
      <c r="BH235" s="71">
        <v>0</v>
      </c>
      <c r="BI235" s="71">
        <v>0</v>
      </c>
      <c r="BJ235" s="71">
        <v>24.631</v>
      </c>
      <c r="BK235" s="71">
        <v>0</v>
      </c>
      <c r="BL235" s="71">
        <v>0</v>
      </c>
      <c r="BM235" s="71">
        <v>0</v>
      </c>
      <c r="BN235" s="72"/>
      <c r="BO235" s="71">
        <v>0</v>
      </c>
      <c r="BP235" s="71">
        <v>0</v>
      </c>
      <c r="BQ235" s="71">
        <v>3</v>
      </c>
      <c r="BR235" s="71">
        <v>0</v>
      </c>
      <c r="BS235" s="71">
        <v>0</v>
      </c>
      <c r="BT235" s="71">
        <v>0</v>
      </c>
      <c r="BU235"/>
      <c r="BV235" s="70">
        <v>17.794</v>
      </c>
      <c r="BW235" s="70">
        <v>6.7069999999999999</v>
      </c>
      <c r="BX235" s="70">
        <v>8.6999999999999994E-2</v>
      </c>
      <c r="BY235" s="70">
        <v>0</v>
      </c>
      <c r="BZ235" s="70">
        <v>8.0000000000000002E-3</v>
      </c>
      <c r="CA235" s="70">
        <v>3.5000000000000003E-2</v>
      </c>
      <c r="CB235" s="70">
        <v>0</v>
      </c>
      <c r="CC235" s="70">
        <v>0</v>
      </c>
      <c r="CD235" s="70">
        <v>0</v>
      </c>
    </row>
    <row r="236" spans="1:82">
      <c r="A236" s="70" t="s">
        <v>1951</v>
      </c>
      <c r="B236" s="70">
        <v>34</v>
      </c>
      <c r="C236" s="70">
        <v>18</v>
      </c>
      <c r="D236" s="70">
        <v>2</v>
      </c>
      <c r="E236" s="70">
        <v>2021</v>
      </c>
      <c r="F236" s="70" t="s">
        <v>160</v>
      </c>
      <c r="G236" s="1064" t="s">
        <v>1933</v>
      </c>
      <c r="H236" s="70" t="s">
        <v>1934</v>
      </c>
      <c r="I236" s="148"/>
      <c r="J236" s="71">
        <v>41.176539877641027</v>
      </c>
      <c r="K236" s="71">
        <v>1.2439344604157159</v>
      </c>
      <c r="L236" s="71">
        <v>0.65255560329078799</v>
      </c>
      <c r="M236" s="71">
        <v>11.866935065925583</v>
      </c>
      <c r="N236" s="71">
        <v>17.075828292680704</v>
      </c>
      <c r="O236" s="71">
        <v>14.552265589220566</v>
      </c>
      <c r="P236" s="71">
        <v>13.451935665212906</v>
      </c>
      <c r="Q236" s="71">
        <v>0.85379467147270705</v>
      </c>
      <c r="R236" s="71">
        <v>0</v>
      </c>
      <c r="S236" s="71">
        <v>1.7349195242784989</v>
      </c>
      <c r="T236" s="72"/>
      <c r="U236" s="71">
        <v>5597580</v>
      </c>
      <c r="V236" s="71">
        <v>500</v>
      </c>
      <c r="W236" s="71">
        <v>29</v>
      </c>
      <c r="X236" s="71">
        <v>2898</v>
      </c>
      <c r="Y236" s="71">
        <v>5493</v>
      </c>
      <c r="Z236" s="71">
        <v>10707</v>
      </c>
      <c r="AA236" s="71">
        <v>2895</v>
      </c>
      <c r="AB236" s="71">
        <v>14623</v>
      </c>
      <c r="AC236" s="71">
        <v>0</v>
      </c>
      <c r="AD236" s="71">
        <v>1.7349195242784989</v>
      </c>
      <c r="AE236" s="72"/>
      <c r="AF236" s="71">
        <v>50204263.495800063</v>
      </c>
      <c r="AG236" s="71">
        <v>858335.53041006648</v>
      </c>
      <c r="AH236" s="71">
        <v>151353.98418314022</v>
      </c>
      <c r="AI236" s="71">
        <v>18213838.331071906</v>
      </c>
      <c r="AJ236" s="71">
        <v>28753424.624197431</v>
      </c>
      <c r="AK236" s="71">
        <v>0</v>
      </c>
      <c r="AL236" s="71">
        <v>0</v>
      </c>
      <c r="AM236" s="71">
        <v>1919471.8314135021</v>
      </c>
      <c r="AN236" s="71">
        <v>0</v>
      </c>
      <c r="AO236" s="71">
        <v>0</v>
      </c>
      <c r="AP236" s="71">
        <v>100100687.79707611</v>
      </c>
      <c r="AQ236" s="72"/>
      <c r="AR236" s="71">
        <v>682</v>
      </c>
      <c r="AS236" s="71">
        <v>206</v>
      </c>
      <c r="AT236" s="71">
        <v>0</v>
      </c>
      <c r="AU236" s="71">
        <v>0</v>
      </c>
      <c r="AV236" s="71">
        <v>0</v>
      </c>
      <c r="AW236" s="71">
        <v>0</v>
      </c>
      <c r="AX236" s="71"/>
      <c r="AY236" s="72"/>
      <c r="AZ236" s="71">
        <v>3075.5000000000009</v>
      </c>
      <c r="BA236" s="71">
        <v>11349.8</v>
      </c>
      <c r="BB236" s="71">
        <v>0</v>
      </c>
      <c r="BC236" s="71">
        <v>0</v>
      </c>
      <c r="BD236" s="71">
        <v>0</v>
      </c>
      <c r="BE236" s="71">
        <v>0</v>
      </c>
      <c r="BF236" s="71"/>
      <c r="BG236" s="72"/>
      <c r="BH236" s="71">
        <v>0</v>
      </c>
      <c r="BI236" s="71">
        <v>0</v>
      </c>
      <c r="BJ236" s="71">
        <v>22.495000000000001</v>
      </c>
      <c r="BK236" s="71">
        <v>0</v>
      </c>
      <c r="BL236" s="71">
        <v>0</v>
      </c>
      <c r="BM236" s="71">
        <v>0</v>
      </c>
      <c r="BN236" s="72"/>
      <c r="BO236" s="71">
        <v>0</v>
      </c>
      <c r="BP236" s="71">
        <v>0</v>
      </c>
      <c r="BQ236" s="71">
        <v>3</v>
      </c>
      <c r="BR236" s="71">
        <v>0</v>
      </c>
      <c r="BS236" s="71">
        <v>0</v>
      </c>
      <c r="BT236" s="71">
        <v>0</v>
      </c>
      <c r="BU236"/>
      <c r="BV236" s="70">
        <v>16.446000000000002</v>
      </c>
      <c r="BW236" s="70">
        <v>6.032</v>
      </c>
      <c r="BX236" s="70">
        <v>8.9999999999999993E-3</v>
      </c>
      <c r="BY236" s="70">
        <v>0</v>
      </c>
      <c r="BZ236" s="70">
        <v>8.0000000000000002E-3</v>
      </c>
      <c r="CA236" s="70">
        <v>0</v>
      </c>
      <c r="CB236" s="70">
        <v>0</v>
      </c>
      <c r="CC236" s="70">
        <v>0</v>
      </c>
      <c r="CD236" s="70">
        <v>0</v>
      </c>
    </row>
    <row r="237" spans="1:82">
      <c r="A237" s="70" t="s">
        <v>1952</v>
      </c>
      <c r="B237" s="70">
        <v>34</v>
      </c>
      <c r="C237" s="70">
        <v>19</v>
      </c>
      <c r="D237" s="70">
        <v>2</v>
      </c>
      <c r="E237" s="70">
        <v>2022</v>
      </c>
      <c r="F237" s="70" t="s">
        <v>161</v>
      </c>
      <c r="G237" s="70" t="s">
        <v>1933</v>
      </c>
      <c r="H237" s="70" t="s">
        <v>1934</v>
      </c>
      <c r="I237" s="148"/>
      <c r="J237" s="71">
        <v>47.167846187165033</v>
      </c>
      <c r="K237" s="71">
        <v>1.1861189615910761</v>
      </c>
      <c r="L237" s="71">
        <v>0.553772556771158</v>
      </c>
      <c r="M237" s="71">
        <v>10.723984104101811</v>
      </c>
      <c r="N237" s="71">
        <v>18.361027295703195</v>
      </c>
      <c r="O237" s="71">
        <v>15.322157325115915</v>
      </c>
      <c r="P237" s="71">
        <v>13.43759826285612</v>
      </c>
      <c r="Q237" s="71">
        <v>0.85431915446280682</v>
      </c>
      <c r="R237" s="71">
        <v>0</v>
      </c>
      <c r="S237" s="71">
        <v>2.065821344472234</v>
      </c>
      <c r="T237" s="72"/>
      <c r="U237" s="71">
        <v>7233543</v>
      </c>
      <c r="V237" s="71">
        <v>500</v>
      </c>
      <c r="W237" s="71">
        <v>29</v>
      </c>
      <c r="X237" s="71">
        <v>2898</v>
      </c>
      <c r="Y237" s="71">
        <v>5565</v>
      </c>
      <c r="Z237" s="71">
        <v>10711</v>
      </c>
      <c r="AA237" s="71">
        <v>2936</v>
      </c>
      <c r="AB237" s="71">
        <v>14512</v>
      </c>
      <c r="AC237" s="71">
        <v>0</v>
      </c>
      <c r="AD237" s="71">
        <v>2.065821344472234</v>
      </c>
      <c r="AE237" s="72"/>
      <c r="AF237" s="71">
        <v>57562581.913262494</v>
      </c>
      <c r="AG237" s="71">
        <v>870470.32338196412</v>
      </c>
      <c r="AH237" s="71">
        <v>159964.01923176233</v>
      </c>
      <c r="AI237" s="71">
        <v>17560662.133975692</v>
      </c>
      <c r="AJ237" s="71">
        <v>31227346.646519098</v>
      </c>
      <c r="AK237" s="71">
        <v>0</v>
      </c>
      <c r="AL237" s="71">
        <v>0</v>
      </c>
      <c r="AM237" s="71">
        <v>1873895.2964360612</v>
      </c>
      <c r="AN237" s="71">
        <v>0</v>
      </c>
      <c r="AO237" s="71">
        <v>0</v>
      </c>
      <c r="AP237" s="71">
        <v>109254920.33280706</v>
      </c>
      <c r="AQ237" s="72"/>
      <c r="AR237" s="71">
        <v>706</v>
      </c>
      <c r="AS237" s="71">
        <v>207</v>
      </c>
      <c r="AT237" s="71">
        <v>0</v>
      </c>
      <c r="AU237" s="71">
        <v>0</v>
      </c>
      <c r="AV237" s="71">
        <v>0</v>
      </c>
      <c r="AW237" s="71">
        <v>0</v>
      </c>
      <c r="AX237" s="71"/>
      <c r="AY237" s="72"/>
      <c r="AZ237" s="71">
        <v>3230.0000000000018</v>
      </c>
      <c r="BA237" s="71">
        <v>11371.399999999998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1953</v>
      </c>
      <c r="B238" s="70">
        <v>34</v>
      </c>
      <c r="C238" s="70">
        <v>20</v>
      </c>
      <c r="D238" s="70">
        <v>2</v>
      </c>
      <c r="E238" s="70">
        <v>2023</v>
      </c>
      <c r="F238" s="70" t="s">
        <v>1539</v>
      </c>
      <c r="G238" s="70" t="s">
        <v>1933</v>
      </c>
      <c r="H238" s="70" t="s">
        <v>1934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738</v>
      </c>
      <c r="AS238" s="71">
        <v>210</v>
      </c>
      <c r="AT238" s="71">
        <v>0</v>
      </c>
      <c r="AU238" s="71">
        <v>0</v>
      </c>
      <c r="AV238" s="71">
        <v>0</v>
      </c>
      <c r="AW238" s="71">
        <v>0</v>
      </c>
      <c r="AX238" s="71"/>
      <c r="AY238" s="72"/>
      <c r="AZ238" s="71">
        <v>3398.9000000000033</v>
      </c>
      <c r="BA238" s="71">
        <v>11425.299999999997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1954</v>
      </c>
      <c r="B239" s="70">
        <v>34</v>
      </c>
      <c r="C239" s="70">
        <v>21</v>
      </c>
      <c r="D239" s="70">
        <v>2</v>
      </c>
      <c r="E239" s="70">
        <v>2024</v>
      </c>
      <c r="F239" s="70" t="s">
        <v>1554</v>
      </c>
      <c r="G239" s="70" t="s">
        <v>1933</v>
      </c>
      <c r="H239" s="70" t="s">
        <v>1934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1955</v>
      </c>
      <c r="B240" s="70">
        <v>477</v>
      </c>
      <c r="C240" s="70">
        <v>1</v>
      </c>
      <c r="D240" s="70">
        <v>29</v>
      </c>
      <c r="E240" s="70">
        <v>1990</v>
      </c>
      <c r="F240" s="70" t="s">
        <v>787</v>
      </c>
      <c r="G240" s="70" t="s">
        <v>1956</v>
      </c>
      <c r="H240" s="70" t="s">
        <v>1957</v>
      </c>
      <c r="I240" s="148"/>
      <c r="J240" s="71">
        <v>22.04150330036628</v>
      </c>
      <c r="K240" s="71">
        <v>2.3945452360104609</v>
      </c>
      <c r="L240" s="71">
        <v>5.3160163393561284</v>
      </c>
      <c r="M240" s="71">
        <v>8.1767360920046102</v>
      </c>
      <c r="N240" s="71">
        <v>19.653850259098569</v>
      </c>
      <c r="O240" s="71">
        <v>9.6958099190397196</v>
      </c>
      <c r="P240" s="71">
        <v>17.791608856182581</v>
      </c>
      <c r="Q240" s="71">
        <v>1.0555776169236999</v>
      </c>
      <c r="R240" s="71">
        <v>0</v>
      </c>
      <c r="S240" s="71">
        <v>1.213359619232395</v>
      </c>
      <c r="T240" s="72"/>
      <c r="U240" s="71">
        <v>467705</v>
      </c>
      <c r="V240" s="71">
        <v>738</v>
      </c>
      <c r="W240" s="71">
        <v>70</v>
      </c>
      <c r="X240" s="71">
        <v>3399</v>
      </c>
      <c r="Y240" s="71">
        <v>4316</v>
      </c>
      <c r="Z240" s="71">
        <v>3988</v>
      </c>
      <c r="AA240" s="71">
        <v>4320</v>
      </c>
      <c r="AB240" s="71">
        <v>17139</v>
      </c>
      <c r="AC240" s="71">
        <v>0</v>
      </c>
      <c r="AD240" s="71">
        <v>1.213359619232395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1958</v>
      </c>
      <c r="B241" s="70">
        <v>478</v>
      </c>
      <c r="C241" s="70">
        <v>2</v>
      </c>
      <c r="D241" s="70">
        <v>29</v>
      </c>
      <c r="E241" s="70">
        <v>2005</v>
      </c>
      <c r="F241" s="70" t="s">
        <v>789</v>
      </c>
      <c r="G241" s="70" t="s">
        <v>1956</v>
      </c>
      <c r="H241" s="70" t="s">
        <v>1957</v>
      </c>
      <c r="I241" s="148"/>
      <c r="J241" s="71">
        <v>26.41525303817226</v>
      </c>
      <c r="K241" s="71">
        <v>1.9583593160809101</v>
      </c>
      <c r="L241" s="71">
        <v>8.5961464536986778</v>
      </c>
      <c r="M241" s="71">
        <v>17.342432141889081</v>
      </c>
      <c r="N241" s="71">
        <v>34.855423684376717</v>
      </c>
      <c r="O241" s="71">
        <v>16.51798468599576</v>
      </c>
      <c r="P241" s="71">
        <v>19.39555515048799</v>
      </c>
      <c r="Q241" s="71">
        <v>0.98327994973655897</v>
      </c>
      <c r="R241" s="71">
        <v>0</v>
      </c>
      <c r="S241" s="71">
        <v>1.569401528601386</v>
      </c>
      <c r="T241" s="72"/>
      <c r="U241" s="71">
        <v>659664</v>
      </c>
      <c r="V241" s="71">
        <v>660</v>
      </c>
      <c r="W241" s="71">
        <v>88</v>
      </c>
      <c r="X241" s="71">
        <v>2883</v>
      </c>
      <c r="Y241" s="71">
        <v>5318</v>
      </c>
      <c r="Z241" s="71">
        <v>7862</v>
      </c>
      <c r="AA241" s="71">
        <v>3857</v>
      </c>
      <c r="AB241" s="71">
        <v>16690</v>
      </c>
      <c r="AC241" s="71">
        <v>0</v>
      </c>
      <c r="AD241" s="71">
        <v>1.569401528601386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1959</v>
      </c>
      <c r="B242" s="70">
        <v>479</v>
      </c>
      <c r="C242" s="70">
        <v>3</v>
      </c>
      <c r="D242" s="70">
        <v>29</v>
      </c>
      <c r="E242" s="70">
        <v>2006</v>
      </c>
      <c r="F242" s="70" t="s">
        <v>790</v>
      </c>
      <c r="G242" s="70" t="s">
        <v>1956</v>
      </c>
      <c r="H242" s="70" t="s">
        <v>1957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1960</v>
      </c>
      <c r="B243" s="70">
        <v>480</v>
      </c>
      <c r="C243" s="70">
        <v>4</v>
      </c>
      <c r="D243" s="70">
        <v>29</v>
      </c>
      <c r="E243" s="70">
        <v>2007</v>
      </c>
      <c r="F243" s="70" t="s">
        <v>791</v>
      </c>
      <c r="G243" s="70" t="s">
        <v>1956</v>
      </c>
      <c r="H243" s="70" t="s">
        <v>1957</v>
      </c>
      <c r="I243" s="148"/>
      <c r="J243" s="71">
        <v>14.724645086486349</v>
      </c>
      <c r="K243" s="71">
        <v>2.2450108615674069</v>
      </c>
      <c r="L243" s="71">
        <v>5.562039495831927</v>
      </c>
      <c r="M243" s="71">
        <v>17.830270814897901</v>
      </c>
      <c r="N243" s="71">
        <v>30.97276491234561</v>
      </c>
      <c r="O243" s="71">
        <v>16.055254654481331</v>
      </c>
      <c r="P243" s="71">
        <v>18.842990204330921</v>
      </c>
      <c r="Q243" s="71">
        <v>1.03177153843375</v>
      </c>
      <c r="R243" s="71">
        <v>0</v>
      </c>
      <c r="S243" s="71">
        <v>1.550527233586003</v>
      </c>
      <c r="T243" s="72"/>
      <c r="U243" s="71">
        <v>571420</v>
      </c>
      <c r="V243" s="71">
        <v>706</v>
      </c>
      <c r="W243" s="71">
        <v>66</v>
      </c>
      <c r="X243" s="71">
        <v>3859</v>
      </c>
      <c r="Y243" s="71">
        <v>5489</v>
      </c>
      <c r="Z243" s="71">
        <v>7944</v>
      </c>
      <c r="AA243" s="71">
        <v>3690</v>
      </c>
      <c r="AB243" s="71">
        <v>16587</v>
      </c>
      <c r="AC243" s="71">
        <v>0</v>
      </c>
      <c r="AD243" s="71">
        <v>1.550527233586003</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1961</v>
      </c>
      <c r="B244" s="70">
        <v>481</v>
      </c>
      <c r="C244" s="70">
        <v>5</v>
      </c>
      <c r="D244" s="70">
        <v>29</v>
      </c>
      <c r="E244" s="70">
        <v>2008</v>
      </c>
      <c r="F244" s="70" t="s">
        <v>792</v>
      </c>
      <c r="G244" s="70" t="s">
        <v>1956</v>
      </c>
      <c r="H244" s="70" t="s">
        <v>1957</v>
      </c>
      <c r="I244" s="148"/>
      <c r="J244" s="71">
        <v>16.086929650228178</v>
      </c>
      <c r="K244" s="71">
        <v>1.6184228804502989</v>
      </c>
      <c r="L244" s="71">
        <v>4.9466608131493741</v>
      </c>
      <c r="M244" s="71">
        <v>18.793134015725649</v>
      </c>
      <c r="N244" s="71">
        <v>29.719615473700841</v>
      </c>
      <c r="O244" s="71">
        <v>15.526471160313729</v>
      </c>
      <c r="P244" s="71">
        <v>18.275742875646991</v>
      </c>
      <c r="Q244" s="71">
        <v>1.0021631271446101</v>
      </c>
      <c r="R244" s="71">
        <v>0</v>
      </c>
      <c r="S244" s="71">
        <v>1.5662335232757749</v>
      </c>
      <c r="T244" s="72"/>
      <c r="U244" s="71">
        <v>684569</v>
      </c>
      <c r="V244" s="71">
        <v>706</v>
      </c>
      <c r="W244" s="71">
        <v>66</v>
      </c>
      <c r="X244" s="71">
        <v>3859</v>
      </c>
      <c r="Y244" s="71">
        <v>5538</v>
      </c>
      <c r="Z244" s="71">
        <v>7952</v>
      </c>
      <c r="AA244" s="71">
        <v>3583</v>
      </c>
      <c r="AB244" s="71">
        <v>16376</v>
      </c>
      <c r="AC244" s="71">
        <v>0</v>
      </c>
      <c r="AD244" s="71">
        <v>1.5662335232757749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1962</v>
      </c>
      <c r="B245" s="70">
        <v>482</v>
      </c>
      <c r="C245" s="70">
        <v>6</v>
      </c>
      <c r="D245" s="70">
        <v>29</v>
      </c>
      <c r="E245" s="70">
        <v>2009</v>
      </c>
      <c r="F245" s="70" t="s">
        <v>176</v>
      </c>
      <c r="G245" s="70" t="s">
        <v>1956</v>
      </c>
      <c r="H245" s="70" t="s">
        <v>1957</v>
      </c>
      <c r="I245" s="148"/>
      <c r="J245" s="71">
        <v>16.221605775763219</v>
      </c>
      <c r="K245" s="71">
        <v>1.47327576619866</v>
      </c>
      <c r="L245" s="71">
        <v>5.6735131095281091</v>
      </c>
      <c r="M245" s="71">
        <v>18.079470240368611</v>
      </c>
      <c r="N245" s="71">
        <v>30.530182052693402</v>
      </c>
      <c r="O245" s="71">
        <v>15.89636349321556</v>
      </c>
      <c r="P245" s="71">
        <v>17.439283643110191</v>
      </c>
      <c r="Q245" s="71">
        <v>0.94476698952697002</v>
      </c>
      <c r="R245" s="71">
        <v>0</v>
      </c>
      <c r="S245" s="71">
        <v>1.5517234989886881</v>
      </c>
      <c r="T245" s="72"/>
      <c r="U245" s="71">
        <v>652013</v>
      </c>
      <c r="V245" s="71">
        <v>668</v>
      </c>
      <c r="W245" s="71">
        <v>95</v>
      </c>
      <c r="X245" s="71">
        <v>3797</v>
      </c>
      <c r="Y245" s="71">
        <v>5571</v>
      </c>
      <c r="Z245" s="71">
        <v>8036</v>
      </c>
      <c r="AA245" s="71">
        <v>3510</v>
      </c>
      <c r="AB245" s="71">
        <v>16206</v>
      </c>
      <c r="AC245" s="71">
        <v>0</v>
      </c>
      <c r="AD245" s="71">
        <v>1.5517234989886881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1963</v>
      </c>
      <c r="B246" s="70">
        <v>483</v>
      </c>
      <c r="C246" s="70">
        <v>7</v>
      </c>
      <c r="D246" s="70">
        <v>29</v>
      </c>
      <c r="E246" s="70">
        <v>2010</v>
      </c>
      <c r="F246" s="70" t="s">
        <v>177</v>
      </c>
      <c r="G246" s="70" t="s">
        <v>1956</v>
      </c>
      <c r="H246" s="70" t="s">
        <v>1957</v>
      </c>
      <c r="I246" s="148"/>
      <c r="J246" s="71">
        <v>15.352611055509451</v>
      </c>
      <c r="K246" s="71">
        <v>1.711595885594611</v>
      </c>
      <c r="L246" s="71">
        <v>5.2373119830197528</v>
      </c>
      <c r="M246" s="71">
        <v>17.180054031310711</v>
      </c>
      <c r="N246" s="71">
        <v>31.41895787146726</v>
      </c>
      <c r="O246" s="71">
        <v>16.04533428955741</v>
      </c>
      <c r="P246" s="71">
        <v>17.651559185086331</v>
      </c>
      <c r="Q246" s="71">
        <v>0.979994067566333</v>
      </c>
      <c r="R246" s="71">
        <v>0</v>
      </c>
      <c r="S246" s="71">
        <v>1.434154313103231</v>
      </c>
      <c r="T246" s="72"/>
      <c r="U246" s="71">
        <v>608386</v>
      </c>
      <c r="V246" s="71">
        <v>668</v>
      </c>
      <c r="W246" s="71">
        <v>95</v>
      </c>
      <c r="X246" s="71">
        <v>3797</v>
      </c>
      <c r="Y246" s="71">
        <v>5619</v>
      </c>
      <c r="Z246" s="71">
        <v>8149</v>
      </c>
      <c r="AA246" s="71">
        <v>3464</v>
      </c>
      <c r="AB246" s="71">
        <v>16108</v>
      </c>
      <c r="AC246" s="71">
        <v>0</v>
      </c>
      <c r="AD246" s="71">
        <v>1.434154313103231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1964</v>
      </c>
      <c r="B247" s="70">
        <v>484</v>
      </c>
      <c r="C247" s="70">
        <v>8</v>
      </c>
      <c r="D247" s="70">
        <v>29</v>
      </c>
      <c r="E247" s="70">
        <v>2011</v>
      </c>
      <c r="F247" s="70" t="s">
        <v>178</v>
      </c>
      <c r="G247" s="70" t="s">
        <v>1956</v>
      </c>
      <c r="H247" s="70" t="s">
        <v>1957</v>
      </c>
      <c r="I247" s="148"/>
      <c r="J247" s="71">
        <v>18.317778331784751</v>
      </c>
      <c r="K247" s="71">
        <v>1.990272657171742</v>
      </c>
      <c r="L247" s="71">
        <v>4.7420290980516082</v>
      </c>
      <c r="M247" s="71">
        <v>20.237649804819821</v>
      </c>
      <c r="N247" s="71">
        <v>36.1303730522691</v>
      </c>
      <c r="O247" s="71">
        <v>16.000939030973402</v>
      </c>
      <c r="P247" s="71">
        <v>16.874240887238773</v>
      </c>
      <c r="Q247" s="71">
        <v>1.1186922233919101</v>
      </c>
      <c r="R247" s="71">
        <v>0</v>
      </c>
      <c r="S247" s="71">
        <v>1.661806522722312</v>
      </c>
      <c r="T247" s="72"/>
      <c r="U247" s="71">
        <v>687510</v>
      </c>
      <c r="V247" s="71">
        <v>668</v>
      </c>
      <c r="W247" s="71">
        <v>95</v>
      </c>
      <c r="X247" s="71">
        <v>3797</v>
      </c>
      <c r="Y247" s="71">
        <v>5674</v>
      </c>
      <c r="Z247" s="71">
        <v>8303</v>
      </c>
      <c r="AA247" s="71">
        <v>3410</v>
      </c>
      <c r="AB247" s="71">
        <v>15941</v>
      </c>
      <c r="AC247" s="71">
        <v>0</v>
      </c>
      <c r="AD247" s="71">
        <v>1.661806522722312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1965</v>
      </c>
      <c r="B248" s="70">
        <v>485</v>
      </c>
      <c r="C248" s="70">
        <v>9</v>
      </c>
      <c r="D248" s="70">
        <v>29</v>
      </c>
      <c r="E248" s="70">
        <v>2012</v>
      </c>
      <c r="F248" s="70" t="s">
        <v>179</v>
      </c>
      <c r="G248" s="70" t="s">
        <v>1956</v>
      </c>
      <c r="H248" s="70" t="s">
        <v>1957</v>
      </c>
      <c r="I248" s="148"/>
      <c r="J248" s="71">
        <v>19.950456580994562</v>
      </c>
      <c r="K248" s="71">
        <v>2.1888576400646929</v>
      </c>
      <c r="L248" s="71">
        <v>4.6208938471474079</v>
      </c>
      <c r="M248" s="71">
        <v>21.944926266606529</v>
      </c>
      <c r="N248" s="71">
        <v>36.589111105846357</v>
      </c>
      <c r="O248" s="71">
        <v>16.075781259988485</v>
      </c>
      <c r="P248" s="71">
        <v>16.875691325042837</v>
      </c>
      <c r="Q248" s="71">
        <v>1.2054483406960801</v>
      </c>
      <c r="R248" s="71">
        <v>0</v>
      </c>
      <c r="S248" s="71">
        <v>1.3253827264594711</v>
      </c>
      <c r="T248" s="72"/>
      <c r="U248" s="71">
        <v>662922</v>
      </c>
      <c r="V248" s="71">
        <v>668</v>
      </c>
      <c r="W248" s="71">
        <v>95</v>
      </c>
      <c r="X248" s="71">
        <v>3797</v>
      </c>
      <c r="Y248" s="71">
        <v>5736</v>
      </c>
      <c r="Z248" s="71">
        <v>8408</v>
      </c>
      <c r="AA248" s="71">
        <v>3391</v>
      </c>
      <c r="AB248" s="71">
        <v>15810</v>
      </c>
      <c r="AC248" s="71">
        <v>0</v>
      </c>
      <c r="AD248" s="71">
        <v>1.3253827264594711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1966</v>
      </c>
      <c r="B249" s="70">
        <v>486</v>
      </c>
      <c r="C249" s="70">
        <v>10</v>
      </c>
      <c r="D249" s="70">
        <v>29</v>
      </c>
      <c r="E249" s="70">
        <v>2013</v>
      </c>
      <c r="F249" s="70" t="s">
        <v>180</v>
      </c>
      <c r="G249" s="70" t="s">
        <v>1956</v>
      </c>
      <c r="H249" s="70" t="s">
        <v>1957</v>
      </c>
      <c r="I249" s="148"/>
      <c r="J249" s="71">
        <v>17.36466947860615</v>
      </c>
      <c r="K249" s="71">
        <v>2.0228305899140122</v>
      </c>
      <c r="L249" s="71">
        <v>3.9882999864416759</v>
      </c>
      <c r="M249" s="71">
        <v>20.4543293213667</v>
      </c>
      <c r="N249" s="71">
        <v>36.057570732525157</v>
      </c>
      <c r="O249" s="71">
        <v>15.741941366167316</v>
      </c>
      <c r="P249" s="71">
        <v>17.149084336973207</v>
      </c>
      <c r="Q249" s="71">
        <v>1.2163283500797699</v>
      </c>
      <c r="R249" s="71">
        <v>0</v>
      </c>
      <c r="S249" s="71">
        <v>1.939228180730614</v>
      </c>
      <c r="T249" s="72"/>
      <c r="U249" s="71">
        <v>577981</v>
      </c>
      <c r="V249" s="71">
        <v>668</v>
      </c>
      <c r="W249" s="71">
        <v>95</v>
      </c>
      <c r="X249" s="71">
        <v>3797</v>
      </c>
      <c r="Y249" s="71">
        <v>5756</v>
      </c>
      <c r="Z249" s="71">
        <v>8601</v>
      </c>
      <c r="AA249" s="71">
        <v>3433</v>
      </c>
      <c r="AB249" s="71">
        <v>15724</v>
      </c>
      <c r="AC249" s="71">
        <v>0</v>
      </c>
      <c r="AD249" s="71">
        <v>1.939228180730614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1967</v>
      </c>
      <c r="B250" s="70">
        <v>487</v>
      </c>
      <c r="C250" s="70">
        <v>11</v>
      </c>
      <c r="D250" s="70">
        <v>29</v>
      </c>
      <c r="E250" s="70">
        <v>2014</v>
      </c>
      <c r="F250" s="70" t="s">
        <v>181</v>
      </c>
      <c r="G250" s="70" t="s">
        <v>1956</v>
      </c>
      <c r="H250" s="70" t="s">
        <v>1957</v>
      </c>
      <c r="I250" s="148"/>
      <c r="J250" s="71">
        <v>16.94301764945974</v>
      </c>
      <c r="K250" s="71">
        <v>1.8830976678686571</v>
      </c>
      <c r="L250" s="71">
        <v>4.067633325308841</v>
      </c>
      <c r="M250" s="71">
        <v>19.382555943132189</v>
      </c>
      <c r="N250" s="71">
        <v>35.068553434647129</v>
      </c>
      <c r="O250" s="71">
        <v>15.104588997984798</v>
      </c>
      <c r="P250" s="71">
        <v>17.052433483024995</v>
      </c>
      <c r="Q250" s="71">
        <v>1.1584596008607499</v>
      </c>
      <c r="R250" s="71">
        <v>0</v>
      </c>
      <c r="S250" s="71">
        <v>1.6054464714496841</v>
      </c>
      <c r="T250" s="72"/>
      <c r="U250" s="71">
        <v>664649</v>
      </c>
      <c r="V250" s="71">
        <v>565</v>
      </c>
      <c r="W250" s="71">
        <v>80</v>
      </c>
      <c r="X250" s="71">
        <v>3518</v>
      </c>
      <c r="Y250" s="71">
        <v>5833</v>
      </c>
      <c r="Z250" s="71">
        <v>8692</v>
      </c>
      <c r="AA250" s="71">
        <v>3396</v>
      </c>
      <c r="AB250" s="71">
        <v>15609</v>
      </c>
      <c r="AC250" s="71">
        <v>0</v>
      </c>
      <c r="AD250" s="71">
        <v>1.6054464714496841</v>
      </c>
      <c r="AE250" s="72"/>
      <c r="AF250" s="71"/>
      <c r="AG250" s="71"/>
      <c r="AH250" s="71"/>
      <c r="AI250" s="71"/>
      <c r="AJ250" s="71"/>
      <c r="AK250" s="71"/>
      <c r="AL250" s="71"/>
      <c r="AM250" s="71"/>
      <c r="AN250" s="71"/>
      <c r="AO250" s="71"/>
      <c r="AP250" s="71"/>
      <c r="AQ250" s="72"/>
      <c r="AR250" s="71">
        <v>51</v>
      </c>
      <c r="AS250" s="71">
        <v>14</v>
      </c>
      <c r="AT250" s="71">
        <v>0</v>
      </c>
      <c r="AU250" s="71">
        <v>0</v>
      </c>
      <c r="AV250" s="71">
        <v>0</v>
      </c>
      <c r="AW250" s="71">
        <v>0</v>
      </c>
      <c r="AX250" s="71"/>
      <c r="AY250" s="72"/>
      <c r="AZ250" s="71">
        <v>231.2</v>
      </c>
      <c r="BA250" s="71">
        <v>448.4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1968</v>
      </c>
      <c r="B251" s="70">
        <v>488</v>
      </c>
      <c r="C251" s="70">
        <v>12</v>
      </c>
      <c r="D251" s="70">
        <v>29</v>
      </c>
      <c r="E251" s="70">
        <v>2015</v>
      </c>
      <c r="F251" s="70" t="s">
        <v>182</v>
      </c>
      <c r="G251" s="70" t="s">
        <v>1956</v>
      </c>
      <c r="H251" s="70" t="s">
        <v>1957</v>
      </c>
      <c r="I251" s="148"/>
      <c r="J251" s="71">
        <v>16.186999796728021</v>
      </c>
      <c r="K251" s="71">
        <v>1.8143349567215721</v>
      </c>
      <c r="L251" s="71">
        <v>3.595315418457754</v>
      </c>
      <c r="M251" s="71">
        <v>16.778386690964339</v>
      </c>
      <c r="N251" s="71">
        <v>32.797431665169618</v>
      </c>
      <c r="O251" s="71">
        <v>14.970936501459853</v>
      </c>
      <c r="P251" s="71">
        <v>16.980475866521825</v>
      </c>
      <c r="Q251" s="71">
        <v>1.1247575676663399</v>
      </c>
      <c r="R251" s="71">
        <v>0</v>
      </c>
      <c r="S251" s="71">
        <v>1.735750601615726</v>
      </c>
      <c r="T251" s="72"/>
      <c r="U251" s="71">
        <v>634034</v>
      </c>
      <c r="V251" s="71">
        <v>565</v>
      </c>
      <c r="W251" s="71">
        <v>80</v>
      </c>
      <c r="X251" s="71">
        <v>3518</v>
      </c>
      <c r="Y251" s="71">
        <v>5889</v>
      </c>
      <c r="Z251" s="71">
        <v>8698</v>
      </c>
      <c r="AA251" s="71">
        <v>3379</v>
      </c>
      <c r="AB251" s="71">
        <v>15481</v>
      </c>
      <c r="AC251" s="71">
        <v>0</v>
      </c>
      <c r="AD251" s="71">
        <v>1.735750601615726</v>
      </c>
      <c r="AE251" s="72"/>
      <c r="AF251" s="71">
        <v>8865872.5408846047</v>
      </c>
      <c r="AG251" s="71">
        <v>1414892.957979532</v>
      </c>
      <c r="AH251" s="71">
        <v>540997.18030802114</v>
      </c>
      <c r="AI251" s="71">
        <v>21482024.78591086</v>
      </c>
      <c r="AJ251" s="71">
        <v>31325513.407775059</v>
      </c>
      <c r="AK251" s="71">
        <v>0</v>
      </c>
      <c r="AL251" s="71">
        <v>0</v>
      </c>
      <c r="AM251" s="71">
        <v>2121606.1096474528</v>
      </c>
      <c r="AN251" s="71">
        <v>0</v>
      </c>
      <c r="AO251" s="71">
        <v>0</v>
      </c>
      <c r="AP251" s="71">
        <v>65750906.98250553</v>
      </c>
      <c r="AQ251" s="72"/>
      <c r="AR251" s="71">
        <v>60</v>
      </c>
      <c r="AS251" s="71">
        <v>15</v>
      </c>
      <c r="AT251" s="71">
        <v>0</v>
      </c>
      <c r="AU251" s="71">
        <v>0</v>
      </c>
      <c r="AV251" s="71">
        <v>0</v>
      </c>
      <c r="AW251" s="71">
        <v>0</v>
      </c>
      <c r="AX251" s="71"/>
      <c r="AY251" s="72"/>
      <c r="AZ251" s="71">
        <v>278.5</v>
      </c>
      <c r="BA251" s="71">
        <v>463.2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1969</v>
      </c>
      <c r="B252" s="70">
        <v>489</v>
      </c>
      <c r="C252" s="70">
        <v>13</v>
      </c>
      <c r="D252" s="70">
        <v>29</v>
      </c>
      <c r="E252" s="70">
        <v>2016</v>
      </c>
      <c r="F252" s="70" t="s">
        <v>155</v>
      </c>
      <c r="G252" s="70" t="s">
        <v>1956</v>
      </c>
      <c r="H252" s="70" t="s">
        <v>1957</v>
      </c>
      <c r="I252" s="148"/>
      <c r="J252" s="71">
        <v>14.820951585806672</v>
      </c>
      <c r="K252" s="71">
        <v>1.6700096412642003</v>
      </c>
      <c r="L252" s="71">
        <v>4.4674087608054771</v>
      </c>
      <c r="M252" s="71">
        <v>15.787747103234546</v>
      </c>
      <c r="N252" s="71">
        <v>35.708231757829132</v>
      </c>
      <c r="O252" s="71">
        <v>14.923460260713451</v>
      </c>
      <c r="P252" s="71">
        <v>16.893776164729115</v>
      </c>
      <c r="Q252" s="71">
        <v>1.0810938182920908</v>
      </c>
      <c r="R252" s="71">
        <v>0</v>
      </c>
      <c r="S252" s="71">
        <v>2.438153363825371</v>
      </c>
      <c r="T252" s="72"/>
      <c r="U252" s="71">
        <v>664503</v>
      </c>
      <c r="V252" s="71">
        <v>565</v>
      </c>
      <c r="W252" s="71">
        <v>80</v>
      </c>
      <c r="X252" s="71">
        <v>3518</v>
      </c>
      <c r="Y252" s="71">
        <v>5911</v>
      </c>
      <c r="Z252" s="71">
        <v>8777</v>
      </c>
      <c r="AA252" s="71">
        <v>3477</v>
      </c>
      <c r="AB252" s="71">
        <v>15306</v>
      </c>
      <c r="AC252" s="71">
        <v>0</v>
      </c>
      <c r="AD252" s="71">
        <v>2.438153363825371</v>
      </c>
      <c r="AE252" s="72"/>
      <c r="AF252" s="71">
        <v>8126012.2683872757</v>
      </c>
      <c r="AG252" s="71">
        <v>1326153.8322301661</v>
      </c>
      <c r="AH252" s="71">
        <v>495636.27966885222</v>
      </c>
      <c r="AI252" s="71">
        <v>21933312.071910501</v>
      </c>
      <c r="AJ252" s="71">
        <v>31817587.588976339</v>
      </c>
      <c r="AK252" s="71">
        <v>0</v>
      </c>
      <c r="AL252" s="71">
        <v>0</v>
      </c>
      <c r="AM252" s="71">
        <v>2099252.7410717499</v>
      </c>
      <c r="AN252" s="71">
        <v>0</v>
      </c>
      <c r="AO252" s="71">
        <v>0</v>
      </c>
      <c r="AP252" s="71">
        <v>65797954.782244883</v>
      </c>
      <c r="AQ252" s="72"/>
      <c r="AR252" s="71">
        <v>67</v>
      </c>
      <c r="AS252" s="71">
        <v>15</v>
      </c>
      <c r="AT252" s="71">
        <v>0</v>
      </c>
      <c r="AU252" s="71">
        <v>0</v>
      </c>
      <c r="AV252" s="71">
        <v>0</v>
      </c>
      <c r="AW252" s="71">
        <v>0</v>
      </c>
      <c r="AX252" s="71"/>
      <c r="AY252" s="72"/>
      <c r="AZ252" s="71">
        <v>315.2</v>
      </c>
      <c r="BA252" s="71">
        <v>463.2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1970</v>
      </c>
      <c r="B253" s="70">
        <v>490</v>
      </c>
      <c r="C253" s="70">
        <v>14</v>
      </c>
      <c r="D253" s="70">
        <v>29</v>
      </c>
      <c r="E253" s="70">
        <v>2017</v>
      </c>
      <c r="F253" s="70" t="s">
        <v>156</v>
      </c>
      <c r="G253" s="70" t="s">
        <v>1956</v>
      </c>
      <c r="H253" s="70" t="s">
        <v>1957</v>
      </c>
      <c r="I253" s="148"/>
      <c r="J253" s="71">
        <v>13.812272177238295</v>
      </c>
      <c r="K253" s="71">
        <v>1.8275198942583164</v>
      </c>
      <c r="L253" s="71">
        <v>4.3602455446163217</v>
      </c>
      <c r="M253" s="71">
        <v>14.078025510032031</v>
      </c>
      <c r="N253" s="71">
        <v>32.494323671757932</v>
      </c>
      <c r="O253" s="71">
        <v>14.790333049507771</v>
      </c>
      <c r="P253" s="71">
        <v>16.627437984310372</v>
      </c>
      <c r="Q253" s="71">
        <v>1.0362892187717501</v>
      </c>
      <c r="R253" s="71">
        <v>0</v>
      </c>
      <c r="S253" s="71">
        <v>1.7950754807395664</v>
      </c>
      <c r="T253" s="72"/>
      <c r="U253" s="71">
        <v>632004</v>
      </c>
      <c r="V253" s="71">
        <v>565</v>
      </c>
      <c r="W253" s="71">
        <v>80</v>
      </c>
      <c r="X253" s="71">
        <v>3518</v>
      </c>
      <c r="Y253" s="71">
        <v>5943</v>
      </c>
      <c r="Z253" s="71">
        <v>8843</v>
      </c>
      <c r="AA253" s="71">
        <v>3444</v>
      </c>
      <c r="AB253" s="71">
        <v>15172</v>
      </c>
      <c r="AC253" s="71">
        <v>0</v>
      </c>
      <c r="AD253" s="71">
        <v>1.7950754807395659</v>
      </c>
      <c r="AE253" s="72"/>
      <c r="AF253" s="71">
        <v>8046404.0445697857</v>
      </c>
      <c r="AG253" s="71">
        <v>1421270.7641149161</v>
      </c>
      <c r="AH253" s="71">
        <v>670149.53167976893</v>
      </c>
      <c r="AI253" s="71">
        <v>20408712.23545194</v>
      </c>
      <c r="AJ253" s="71">
        <v>32298062.036970299</v>
      </c>
      <c r="AK253" s="71">
        <v>0</v>
      </c>
      <c r="AL253" s="71">
        <v>0</v>
      </c>
      <c r="AM253" s="71">
        <v>2084130.3363656099</v>
      </c>
      <c r="AN253" s="71">
        <v>0</v>
      </c>
      <c r="AO253" s="71">
        <v>0</v>
      </c>
      <c r="AP253" s="71">
        <v>64928728.949152321</v>
      </c>
      <c r="AQ253" s="72"/>
      <c r="AR253" s="71">
        <v>74</v>
      </c>
      <c r="AS253" s="71">
        <v>17</v>
      </c>
      <c r="AT253" s="71">
        <v>0</v>
      </c>
      <c r="AU253" s="71">
        <v>0</v>
      </c>
      <c r="AV253" s="71">
        <v>0</v>
      </c>
      <c r="AW253" s="71">
        <v>0</v>
      </c>
      <c r="AX253" s="71"/>
      <c r="AY253" s="72"/>
      <c r="AZ253" s="71">
        <v>365.3</v>
      </c>
      <c r="BA253" s="71">
        <v>493.9</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1971</v>
      </c>
      <c r="B254" s="70">
        <v>491</v>
      </c>
      <c r="C254" s="70">
        <v>15</v>
      </c>
      <c r="D254" s="70">
        <v>29</v>
      </c>
      <c r="E254" s="70">
        <v>2018</v>
      </c>
      <c r="F254" s="70" t="s">
        <v>183</v>
      </c>
      <c r="G254" s="1064" t="s">
        <v>1956</v>
      </c>
      <c r="H254" s="70" t="s">
        <v>1957</v>
      </c>
      <c r="I254" s="148"/>
      <c r="J254" s="71">
        <v>15.176661363156828</v>
      </c>
      <c r="K254" s="71">
        <v>1.7053857874782223</v>
      </c>
      <c r="L254" s="71">
        <v>4.0238122489321189</v>
      </c>
      <c r="M254" s="71">
        <v>15.261832281880594</v>
      </c>
      <c r="N254" s="71">
        <v>31.887802388460916</v>
      </c>
      <c r="O254" s="71">
        <v>14.566612045551059</v>
      </c>
      <c r="P254" s="71">
        <v>16.662679697050351</v>
      </c>
      <c r="Q254" s="71">
        <v>0.96079005321043998</v>
      </c>
      <c r="R254" s="71">
        <v>0</v>
      </c>
      <c r="S254" s="71">
        <v>1.8984481748556365</v>
      </c>
      <c r="T254" s="72"/>
      <c r="U254" s="71">
        <v>645176</v>
      </c>
      <c r="V254" s="71">
        <v>565</v>
      </c>
      <c r="W254" s="71">
        <v>80</v>
      </c>
      <c r="X254" s="71">
        <v>3518</v>
      </c>
      <c r="Y254" s="71">
        <v>6025</v>
      </c>
      <c r="Z254" s="71">
        <v>8876</v>
      </c>
      <c r="AA254" s="71">
        <v>3486</v>
      </c>
      <c r="AB254" s="71">
        <v>15159</v>
      </c>
      <c r="AC254" s="71">
        <v>0</v>
      </c>
      <c r="AD254" s="71">
        <v>1.898448174855637</v>
      </c>
      <c r="AE254" s="72"/>
      <c r="AF254" s="71">
        <v>8785335.1984754186</v>
      </c>
      <c r="AG254" s="71">
        <v>1302982.589509022</v>
      </c>
      <c r="AH254" s="71">
        <v>637774.85987354896</v>
      </c>
      <c r="AI254" s="71">
        <v>21594526.72837529</v>
      </c>
      <c r="AJ254" s="71">
        <v>29746195.28006763</v>
      </c>
      <c r="AK254" s="71">
        <v>0</v>
      </c>
      <c r="AL254" s="71">
        <v>0</v>
      </c>
      <c r="AM254" s="71">
        <v>2086653.1872778849</v>
      </c>
      <c r="AN254" s="71">
        <v>0</v>
      </c>
      <c r="AO254" s="71">
        <v>0</v>
      </c>
      <c r="AP254" s="71">
        <v>64153467.843578793</v>
      </c>
      <c r="AQ254" s="72"/>
      <c r="AR254" s="71">
        <v>85</v>
      </c>
      <c r="AS254" s="71">
        <v>17</v>
      </c>
      <c r="AT254" s="71">
        <v>0</v>
      </c>
      <c r="AU254" s="71">
        <v>0</v>
      </c>
      <c r="AV254" s="71">
        <v>0</v>
      </c>
      <c r="AW254" s="71">
        <v>0</v>
      </c>
      <c r="AX254" s="71"/>
      <c r="AY254" s="72"/>
      <c r="AZ254" s="71">
        <v>414.9</v>
      </c>
      <c r="BA254" s="71">
        <v>494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1972</v>
      </c>
      <c r="B255" s="70">
        <v>492</v>
      </c>
      <c r="C255" s="70">
        <v>16</v>
      </c>
      <c r="D255" s="70">
        <v>29</v>
      </c>
      <c r="E255" s="70">
        <v>2019</v>
      </c>
      <c r="F255" s="70" t="s">
        <v>158</v>
      </c>
      <c r="G255" s="1064" t="s">
        <v>1956</v>
      </c>
      <c r="H255" s="70" t="s">
        <v>1957</v>
      </c>
      <c r="I255" s="148"/>
      <c r="J255" s="71">
        <v>14.35419865333323</v>
      </c>
      <c r="K255" s="71">
        <v>1.5133323020374192</v>
      </c>
      <c r="L255" s="71">
        <v>4.0658409884195228</v>
      </c>
      <c r="M255" s="71">
        <v>14.13300266561005</v>
      </c>
      <c r="N255" s="71">
        <v>31.543840522253365</v>
      </c>
      <c r="O255" s="71">
        <v>14.228508761496389</v>
      </c>
      <c r="P255" s="71">
        <v>15.858866587399296</v>
      </c>
      <c r="Q255" s="71">
        <v>0.92460421942736803</v>
      </c>
      <c r="R255" s="71">
        <v>0</v>
      </c>
      <c r="S255" s="71">
        <v>1.8205172832037211</v>
      </c>
      <c r="T255" s="72"/>
      <c r="U255" s="71">
        <v>612997</v>
      </c>
      <c r="V255" s="71">
        <v>565</v>
      </c>
      <c r="W255" s="71">
        <v>80</v>
      </c>
      <c r="X255" s="71">
        <v>3518</v>
      </c>
      <c r="Y255" s="71">
        <v>6067</v>
      </c>
      <c r="Z255" s="71">
        <v>8908</v>
      </c>
      <c r="AA255" s="71">
        <v>3293</v>
      </c>
      <c r="AB255" s="71">
        <v>14983</v>
      </c>
      <c r="AC255" s="71">
        <v>0</v>
      </c>
      <c r="AD255" s="71">
        <v>1.8205172832037211</v>
      </c>
      <c r="AE255" s="72"/>
      <c r="AF255" s="71">
        <v>8094575.9637999758</v>
      </c>
      <c r="AG255" s="71">
        <v>1141328.59886715</v>
      </c>
      <c r="AH255" s="71">
        <v>677123.06712782732</v>
      </c>
      <c r="AI255" s="71">
        <v>20630724.200009279</v>
      </c>
      <c r="AJ255" s="71">
        <v>30495387.554248501</v>
      </c>
      <c r="AK255" s="71">
        <v>0</v>
      </c>
      <c r="AL255" s="71">
        <v>0</v>
      </c>
      <c r="AM255" s="71">
        <v>2040571.8080363884</v>
      </c>
      <c r="AN255" s="71">
        <v>0</v>
      </c>
      <c r="AO255" s="71">
        <v>0</v>
      </c>
      <c r="AP255" s="71">
        <v>63079711.192089126</v>
      </c>
      <c r="AQ255" s="72"/>
      <c r="AR255" s="71">
        <v>98</v>
      </c>
      <c r="AS255" s="71">
        <v>19</v>
      </c>
      <c r="AT255" s="71">
        <v>0</v>
      </c>
      <c r="AU255" s="71">
        <v>0</v>
      </c>
      <c r="AV255" s="71">
        <v>0</v>
      </c>
      <c r="AW255" s="71">
        <v>0</v>
      </c>
      <c r="AX255" s="71"/>
      <c r="AY255" s="72"/>
      <c r="AZ255" s="71">
        <v>482.7</v>
      </c>
      <c r="BA255" s="71">
        <v>587.4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1973</v>
      </c>
      <c r="B256" s="70">
        <v>493</v>
      </c>
      <c r="C256" s="70">
        <v>17</v>
      </c>
      <c r="D256" s="70">
        <v>29</v>
      </c>
      <c r="E256" s="70">
        <v>2020</v>
      </c>
      <c r="F256" s="70" t="s">
        <v>159</v>
      </c>
      <c r="G256" s="70" t="s">
        <v>1956</v>
      </c>
      <c r="H256" s="70" t="s">
        <v>1957</v>
      </c>
      <c r="I256" s="148"/>
      <c r="J256" s="71">
        <v>11.931288526395241</v>
      </c>
      <c r="K256" s="71">
        <v>1.4817571573044024</v>
      </c>
      <c r="L256" s="71">
        <v>5.3156749697340331</v>
      </c>
      <c r="M256" s="71">
        <v>12.828684879262854</v>
      </c>
      <c r="N256" s="71">
        <v>27.801883534639469</v>
      </c>
      <c r="O256" s="71">
        <v>12.498372396544656</v>
      </c>
      <c r="P256" s="71">
        <v>14.943104630308135</v>
      </c>
      <c r="Q256" s="71">
        <v>0.873326234984801</v>
      </c>
      <c r="R256" s="71">
        <v>0</v>
      </c>
      <c r="S256" s="71">
        <v>1.5537627313969971</v>
      </c>
      <c r="T256" s="72"/>
      <c r="U256" s="71">
        <v>600802</v>
      </c>
      <c r="V256" s="71">
        <v>494</v>
      </c>
      <c r="W256" s="71">
        <v>113</v>
      </c>
      <c r="X256" s="71">
        <v>3466</v>
      </c>
      <c r="Y256" s="71">
        <v>6111</v>
      </c>
      <c r="Z256" s="71">
        <v>8931</v>
      </c>
      <c r="AA256" s="71">
        <v>3298</v>
      </c>
      <c r="AB256" s="71">
        <v>14812</v>
      </c>
      <c r="AC256" s="71">
        <v>0</v>
      </c>
      <c r="AD256" s="71">
        <v>1.5537627313969971</v>
      </c>
      <c r="AE256" s="72"/>
      <c r="AF256" s="71">
        <v>7030396.6755202739</v>
      </c>
      <c r="AG256" s="71">
        <v>1141561.9500216718</v>
      </c>
      <c r="AH256" s="71">
        <v>926895.61696924525</v>
      </c>
      <c r="AI256" s="71">
        <v>19587219.032811325</v>
      </c>
      <c r="AJ256" s="71">
        <v>29374867.935343388</v>
      </c>
      <c r="AK256" s="71"/>
      <c r="AL256" s="71"/>
      <c r="AM256" s="71">
        <v>1933130.5647523347</v>
      </c>
      <c r="AN256" s="71"/>
      <c r="AO256" s="71"/>
      <c r="AP256" s="71">
        <v>59994071.775418237</v>
      </c>
      <c r="AQ256" s="72"/>
      <c r="AR256" s="71">
        <v>104</v>
      </c>
      <c r="AS256" s="71">
        <v>20</v>
      </c>
      <c r="AT256" s="71">
        <v>0</v>
      </c>
      <c r="AU256" s="71">
        <v>0</v>
      </c>
      <c r="AV256" s="71">
        <v>0</v>
      </c>
      <c r="AW256" s="71">
        <v>0</v>
      </c>
      <c r="AX256" s="71"/>
      <c r="AY256" s="72"/>
      <c r="AZ256" s="71">
        <v>512.5</v>
      </c>
      <c r="BA256" s="71">
        <v>636.9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1974</v>
      </c>
      <c r="B257" s="70">
        <v>493</v>
      </c>
      <c r="C257" s="70">
        <v>18</v>
      </c>
      <c r="D257" s="70">
        <v>29</v>
      </c>
      <c r="E257" s="70">
        <v>2021</v>
      </c>
      <c r="F257" s="70" t="s">
        <v>160</v>
      </c>
      <c r="G257" s="70" t="s">
        <v>1956</v>
      </c>
      <c r="H257" s="70" t="s">
        <v>1957</v>
      </c>
      <c r="I257" s="148"/>
      <c r="J257" s="71">
        <v>12.856626962952868</v>
      </c>
      <c r="K257" s="71">
        <v>1.7563008074333641</v>
      </c>
      <c r="L257" s="71">
        <v>4.2400577357030844</v>
      </c>
      <c r="M257" s="71">
        <v>14.602156226894737</v>
      </c>
      <c r="N257" s="71">
        <v>28.190385676846056</v>
      </c>
      <c r="O257" s="71">
        <v>12.187369528209658</v>
      </c>
      <c r="P257" s="71">
        <v>15.259466916946177</v>
      </c>
      <c r="Q257" s="71">
        <v>0.85852402717189902</v>
      </c>
      <c r="R257" s="71">
        <v>0</v>
      </c>
      <c r="S257" s="71">
        <v>1.623632020025886</v>
      </c>
      <c r="T257" s="72"/>
      <c r="U257" s="71">
        <v>597562</v>
      </c>
      <c r="V257" s="71">
        <v>494</v>
      </c>
      <c r="W257" s="71">
        <v>113</v>
      </c>
      <c r="X257" s="71">
        <v>3466</v>
      </c>
      <c r="Y257" s="71">
        <v>6125</v>
      </c>
      <c r="Z257" s="71">
        <v>8967</v>
      </c>
      <c r="AA257" s="71">
        <v>3284</v>
      </c>
      <c r="AB257" s="71">
        <v>14704</v>
      </c>
      <c r="AC257" s="71">
        <v>0</v>
      </c>
      <c r="AD257" s="71">
        <v>1.623632020025886</v>
      </c>
      <c r="AE257" s="72"/>
      <c r="AF257" s="71">
        <v>7581419.4832669357</v>
      </c>
      <c r="AG257" s="71">
        <v>1263959.5747535129</v>
      </c>
      <c r="AH257" s="71">
        <v>711342.02451626677</v>
      </c>
      <c r="AI257" s="71">
        <v>21989883.247771963</v>
      </c>
      <c r="AJ257" s="71">
        <v>30496692.37500285</v>
      </c>
      <c r="AK257" s="71">
        <v>0</v>
      </c>
      <c r="AL257" s="71">
        <v>0</v>
      </c>
      <c r="AM257" s="71">
        <v>1930104.2063259343</v>
      </c>
      <c r="AN257" s="71">
        <v>0</v>
      </c>
      <c r="AO257" s="71">
        <v>0</v>
      </c>
      <c r="AP257" s="71">
        <v>63973400.911637463</v>
      </c>
      <c r="AQ257" s="72"/>
      <c r="AR257" s="71">
        <v>118</v>
      </c>
      <c r="AS257" s="71">
        <v>20</v>
      </c>
      <c r="AT257" s="71">
        <v>0</v>
      </c>
      <c r="AU257" s="71">
        <v>0</v>
      </c>
      <c r="AV257" s="71">
        <v>0</v>
      </c>
      <c r="AW257" s="71">
        <v>0</v>
      </c>
      <c r="AX257" s="71"/>
      <c r="AY257" s="72"/>
      <c r="AZ257" s="71">
        <v>604.4</v>
      </c>
      <c r="BA257" s="71">
        <v>636.9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1975</v>
      </c>
      <c r="B258" s="70">
        <v>493</v>
      </c>
      <c r="C258" s="70">
        <v>19</v>
      </c>
      <c r="D258" s="70">
        <v>29</v>
      </c>
      <c r="E258" s="70">
        <v>2022</v>
      </c>
      <c r="F258" s="70" t="s">
        <v>161</v>
      </c>
      <c r="G258" s="70" t="s">
        <v>1956</v>
      </c>
      <c r="H258" s="70" t="s">
        <v>1957</v>
      </c>
      <c r="I258" s="148"/>
      <c r="J258" s="71">
        <v>10.633524711289811</v>
      </c>
      <c r="K258" s="71">
        <v>1.6065378749935868</v>
      </c>
      <c r="L258" s="71">
        <v>4.2827647238378024</v>
      </c>
      <c r="M258" s="71">
        <v>13.928985444097835</v>
      </c>
      <c r="N258" s="71">
        <v>30.013352034054908</v>
      </c>
      <c r="O258" s="71">
        <v>12.823062110198775</v>
      </c>
      <c r="P258" s="71">
        <v>15.140182238940069</v>
      </c>
      <c r="Q258" s="71">
        <v>0.85820456406827439</v>
      </c>
      <c r="R258" s="71">
        <v>0</v>
      </c>
      <c r="S258" s="71">
        <v>1.8831099558108479</v>
      </c>
      <c r="T258" s="72"/>
      <c r="U258" s="71">
        <v>628468</v>
      </c>
      <c r="V258" s="71">
        <v>494</v>
      </c>
      <c r="W258" s="71">
        <v>113</v>
      </c>
      <c r="X258" s="71">
        <v>3466</v>
      </c>
      <c r="Y258" s="71">
        <v>6160</v>
      </c>
      <c r="Z258" s="71">
        <v>8964</v>
      </c>
      <c r="AA258" s="71">
        <v>3308</v>
      </c>
      <c r="AB258" s="71">
        <v>14578</v>
      </c>
      <c r="AC258" s="71">
        <v>0</v>
      </c>
      <c r="AD258" s="71">
        <v>1.8831099558108479</v>
      </c>
      <c r="AE258" s="72"/>
      <c r="AF258" s="71">
        <v>6236757.591517454</v>
      </c>
      <c r="AG258" s="71">
        <v>1324784.284901961</v>
      </c>
      <c r="AH258" s="71">
        <v>871325.91759558616</v>
      </c>
      <c r="AI258" s="71">
        <v>20592335.025372915</v>
      </c>
      <c r="AJ258" s="71">
        <v>35291525.153849795</v>
      </c>
      <c r="AK258" s="71">
        <v>0</v>
      </c>
      <c r="AL258" s="71">
        <v>0</v>
      </c>
      <c r="AM258" s="71">
        <v>1882417.6978669306</v>
      </c>
      <c r="AN258" s="71">
        <v>0</v>
      </c>
      <c r="AO258" s="71">
        <v>0</v>
      </c>
      <c r="AP258" s="71">
        <v>66199145.67110464</v>
      </c>
      <c r="AQ258" s="72"/>
      <c r="AR258" s="71">
        <v>133</v>
      </c>
      <c r="AS258" s="71">
        <v>20</v>
      </c>
      <c r="AT258" s="71">
        <v>0</v>
      </c>
      <c r="AU258" s="71">
        <v>0</v>
      </c>
      <c r="AV258" s="71">
        <v>0</v>
      </c>
      <c r="AW258" s="71">
        <v>0</v>
      </c>
      <c r="AX258" s="71"/>
      <c r="AY258" s="72"/>
      <c r="AZ258" s="71">
        <v>696.69999999999982</v>
      </c>
      <c r="BA258" s="71">
        <v>636.9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1976</v>
      </c>
      <c r="B259" s="70">
        <v>493</v>
      </c>
      <c r="C259" s="70">
        <v>20</v>
      </c>
      <c r="D259" s="70">
        <v>29</v>
      </c>
      <c r="E259" s="70">
        <v>2023</v>
      </c>
      <c r="F259" s="70" t="s">
        <v>1539</v>
      </c>
      <c r="G259" s="70" t="s">
        <v>1956</v>
      </c>
      <c r="H259" s="70" t="s">
        <v>1957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154</v>
      </c>
      <c r="AS259" s="71">
        <v>20</v>
      </c>
      <c r="AT259" s="71">
        <v>0</v>
      </c>
      <c r="AU259" s="71">
        <v>0</v>
      </c>
      <c r="AV259" s="71">
        <v>0</v>
      </c>
      <c r="AW259" s="71">
        <v>0</v>
      </c>
      <c r="AX259" s="71"/>
      <c r="AY259" s="72"/>
      <c r="AZ259" s="71">
        <v>850.09999999999968</v>
      </c>
      <c r="BA259" s="71">
        <v>636.9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1977</v>
      </c>
      <c r="B260" s="70">
        <v>493</v>
      </c>
      <c r="C260" s="70">
        <v>21</v>
      </c>
      <c r="D260" s="70">
        <v>29</v>
      </c>
      <c r="E260" s="70">
        <v>2024</v>
      </c>
      <c r="F260" s="70" t="s">
        <v>1554</v>
      </c>
      <c r="G260" s="70" t="s">
        <v>1956</v>
      </c>
      <c r="H260" s="70" t="s">
        <v>1957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1978</v>
      </c>
      <c r="B261" s="70">
        <v>324</v>
      </c>
      <c r="C261" s="70">
        <v>1</v>
      </c>
      <c r="D261" s="70">
        <v>20</v>
      </c>
      <c r="E261" s="70">
        <v>1990</v>
      </c>
      <c r="F261" s="70" t="s">
        <v>787</v>
      </c>
      <c r="G261" s="70" t="s">
        <v>1979</v>
      </c>
      <c r="H261" s="70" t="s">
        <v>1980</v>
      </c>
      <c r="I261" s="148"/>
      <c r="J261" s="71">
        <v>172.57589455396479</v>
      </c>
      <c r="K261" s="71">
        <v>1.2777974967621499</v>
      </c>
      <c r="L261" s="71">
        <v>32.967121810132447</v>
      </c>
      <c r="M261" s="71">
        <v>11.76218745669666</v>
      </c>
      <c r="N261" s="71">
        <v>12.431621037781159</v>
      </c>
      <c r="O261" s="71">
        <v>15.97085640876929</v>
      </c>
      <c r="P261" s="71">
        <v>13.644351884382621</v>
      </c>
      <c r="Q261" s="71">
        <v>0.88368210791885904</v>
      </c>
      <c r="R261" s="71">
        <v>0</v>
      </c>
      <c r="S261" s="71">
        <v>0.8613887939686129</v>
      </c>
      <c r="T261" s="72"/>
      <c r="U261" s="71">
        <v>7281529</v>
      </c>
      <c r="V261" s="71">
        <v>452</v>
      </c>
      <c r="W261" s="71">
        <v>350</v>
      </c>
      <c r="X261" s="71">
        <v>4206</v>
      </c>
      <c r="Y261" s="71">
        <v>4100</v>
      </c>
      <c r="Z261" s="71">
        <v>6569</v>
      </c>
      <c r="AA261" s="71">
        <v>3313</v>
      </c>
      <c r="AB261" s="71">
        <v>14348</v>
      </c>
      <c r="AC261" s="71">
        <v>0</v>
      </c>
      <c r="AD261" s="71">
        <v>0.8613887939686129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1981</v>
      </c>
      <c r="B262" s="70">
        <v>325</v>
      </c>
      <c r="C262" s="70">
        <v>2</v>
      </c>
      <c r="D262" s="70">
        <v>20</v>
      </c>
      <c r="E262" s="70">
        <v>2005</v>
      </c>
      <c r="F262" s="70" t="s">
        <v>789</v>
      </c>
      <c r="G262" s="70" t="s">
        <v>1979</v>
      </c>
      <c r="H262" s="70" t="s">
        <v>1980</v>
      </c>
      <c r="I262" s="148"/>
      <c r="J262" s="71">
        <v>120.88599314932711</v>
      </c>
      <c r="K262" s="71">
        <v>0.99389749810790318</v>
      </c>
      <c r="L262" s="71">
        <v>11.014982436659119</v>
      </c>
      <c r="M262" s="71">
        <v>29.882637840818671</v>
      </c>
      <c r="N262" s="71">
        <v>24.967608952098239</v>
      </c>
      <c r="O262" s="71">
        <v>33.159927791792278</v>
      </c>
      <c r="P262" s="71">
        <v>22.523383852485271</v>
      </c>
      <c r="Q262" s="71">
        <v>1.08620326143157</v>
      </c>
      <c r="R262" s="71">
        <v>0</v>
      </c>
      <c r="S262" s="71">
        <v>3.3838850263992799</v>
      </c>
      <c r="T262" s="72"/>
      <c r="U262" s="71">
        <v>5336403</v>
      </c>
      <c r="V262" s="71">
        <v>451</v>
      </c>
      <c r="W262" s="71">
        <v>132</v>
      </c>
      <c r="X262" s="71">
        <v>5026</v>
      </c>
      <c r="Y262" s="71">
        <v>6742</v>
      </c>
      <c r="Z262" s="71">
        <v>15783</v>
      </c>
      <c r="AA262" s="71">
        <v>4479</v>
      </c>
      <c r="AB262" s="71">
        <v>18437</v>
      </c>
      <c r="AC262" s="71">
        <v>0</v>
      </c>
      <c r="AD262" s="71">
        <v>3.3838850263992799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1982</v>
      </c>
      <c r="B263" s="70">
        <v>326</v>
      </c>
      <c r="C263" s="70">
        <v>3</v>
      </c>
      <c r="D263" s="70">
        <v>20</v>
      </c>
      <c r="E263" s="70">
        <v>2006</v>
      </c>
      <c r="F263" s="70" t="s">
        <v>790</v>
      </c>
      <c r="G263" s="70" t="s">
        <v>1979</v>
      </c>
      <c r="H263" s="70" t="s">
        <v>1980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1983</v>
      </c>
      <c r="B264" s="70">
        <v>327</v>
      </c>
      <c r="C264" s="70">
        <v>4</v>
      </c>
      <c r="D264" s="70">
        <v>20</v>
      </c>
      <c r="E264" s="70">
        <v>2007</v>
      </c>
      <c r="F264" s="70" t="s">
        <v>791</v>
      </c>
      <c r="G264" s="70" t="s">
        <v>1979</v>
      </c>
      <c r="H264" s="70" t="s">
        <v>1980</v>
      </c>
      <c r="I264" s="148"/>
      <c r="J264" s="71">
        <v>128.5650945111972</v>
      </c>
      <c r="K264" s="71">
        <v>0.91622789770309354</v>
      </c>
      <c r="L264" s="71">
        <v>10.06232817358214</v>
      </c>
      <c r="M264" s="71">
        <v>26.746285423913779</v>
      </c>
      <c r="N264" s="71">
        <v>25.58966569588674</v>
      </c>
      <c r="O264" s="71">
        <v>30.7948030174134</v>
      </c>
      <c r="P264" s="71">
        <v>22.100938104158331</v>
      </c>
      <c r="Q264" s="71">
        <v>1.12389510800151</v>
      </c>
      <c r="R264" s="71">
        <v>0</v>
      </c>
      <c r="S264" s="71">
        <v>2.566700576737913</v>
      </c>
      <c r="T264" s="72"/>
      <c r="U264" s="71">
        <v>6311189</v>
      </c>
      <c r="V264" s="71">
        <v>387</v>
      </c>
      <c r="W264" s="71">
        <v>118</v>
      </c>
      <c r="X264" s="71">
        <v>5437</v>
      </c>
      <c r="Y264" s="71">
        <v>6789</v>
      </c>
      <c r="Z264" s="71">
        <v>15237</v>
      </c>
      <c r="AA264" s="71">
        <v>4328</v>
      </c>
      <c r="AB264" s="71">
        <v>18068</v>
      </c>
      <c r="AC264" s="71">
        <v>0</v>
      </c>
      <c r="AD264" s="71">
        <v>2.566700576737913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1984</v>
      </c>
      <c r="B265" s="70">
        <v>328</v>
      </c>
      <c r="C265" s="70">
        <v>5</v>
      </c>
      <c r="D265" s="70">
        <v>20</v>
      </c>
      <c r="E265" s="70">
        <v>2008</v>
      </c>
      <c r="F265" s="70" t="s">
        <v>792</v>
      </c>
      <c r="G265" s="70" t="s">
        <v>1979</v>
      </c>
      <c r="H265" s="70" t="s">
        <v>1980</v>
      </c>
      <c r="I265" s="148"/>
      <c r="J265" s="71">
        <v>112.23613718183771</v>
      </c>
      <c r="K265" s="71">
        <v>0.68758003778642263</v>
      </c>
      <c r="L265" s="71">
        <v>8.9928625125640647</v>
      </c>
      <c r="M265" s="71">
        <v>27.58142838686129</v>
      </c>
      <c r="N265" s="71">
        <v>24.92089444002227</v>
      </c>
      <c r="O265" s="71">
        <v>30.080585349068571</v>
      </c>
      <c r="P265" s="71">
        <v>21.366756044120919</v>
      </c>
      <c r="Q265" s="71">
        <v>1.0946930885663699</v>
      </c>
      <c r="R265" s="71">
        <v>0</v>
      </c>
      <c r="S265" s="71">
        <v>3.1483367719527742</v>
      </c>
      <c r="T265" s="72"/>
      <c r="U265" s="71">
        <v>5775516</v>
      </c>
      <c r="V265" s="71">
        <v>387</v>
      </c>
      <c r="W265" s="71">
        <v>118</v>
      </c>
      <c r="X265" s="71">
        <v>5437</v>
      </c>
      <c r="Y265" s="71">
        <v>6798</v>
      </c>
      <c r="Z265" s="71">
        <v>15406</v>
      </c>
      <c r="AA265" s="71">
        <v>4189</v>
      </c>
      <c r="AB265" s="71">
        <v>17888</v>
      </c>
      <c r="AC265" s="71">
        <v>0</v>
      </c>
      <c r="AD265" s="71">
        <v>3.1483367719527742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1985</v>
      </c>
      <c r="B266" s="70">
        <v>329</v>
      </c>
      <c r="C266" s="70">
        <v>6</v>
      </c>
      <c r="D266" s="70">
        <v>20</v>
      </c>
      <c r="E266" s="70">
        <v>2009</v>
      </c>
      <c r="F266" s="70" t="s">
        <v>176</v>
      </c>
      <c r="G266" s="70" t="s">
        <v>1979</v>
      </c>
      <c r="H266" s="70" t="s">
        <v>1980</v>
      </c>
      <c r="I266" s="148"/>
      <c r="J266" s="71">
        <v>97.453848141522656</v>
      </c>
      <c r="K266" s="71">
        <v>0.94607908032535282</v>
      </c>
      <c r="L266" s="71">
        <v>8.9167102946594365</v>
      </c>
      <c r="M266" s="71">
        <v>26.75929454993954</v>
      </c>
      <c r="N266" s="71">
        <v>21.535474318165178</v>
      </c>
      <c r="O266" s="71">
        <v>29.733479301458821</v>
      </c>
      <c r="P266" s="71">
        <v>20.33589400320513</v>
      </c>
      <c r="Q266" s="71">
        <v>1.03186324291172</v>
      </c>
      <c r="R266" s="71">
        <v>0</v>
      </c>
      <c r="S266" s="71">
        <v>3.176475159554907</v>
      </c>
      <c r="T266" s="72"/>
      <c r="U266" s="71">
        <v>4376376</v>
      </c>
      <c r="V266" s="71">
        <v>586</v>
      </c>
      <c r="W266" s="71">
        <v>182</v>
      </c>
      <c r="X266" s="71">
        <v>5714</v>
      </c>
      <c r="Y266" s="71">
        <v>6806</v>
      </c>
      <c r="Z266" s="71">
        <v>15031</v>
      </c>
      <c r="AA266" s="71">
        <v>4093</v>
      </c>
      <c r="AB266" s="71">
        <v>17700</v>
      </c>
      <c r="AC266" s="71">
        <v>0</v>
      </c>
      <c r="AD266" s="71">
        <v>3.176475159554907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170.06399999999999</v>
      </c>
      <c r="BK266" s="71">
        <v>0</v>
      </c>
      <c r="BL266" s="71">
        <v>8.51</v>
      </c>
      <c r="BM266" s="71">
        <v>0</v>
      </c>
      <c r="BN266" s="72"/>
      <c r="BO266" s="71">
        <v>0</v>
      </c>
      <c r="BP266" s="71">
        <v>0</v>
      </c>
      <c r="BQ266" s="71">
        <v>2</v>
      </c>
      <c r="BR266" s="71">
        <v>0</v>
      </c>
      <c r="BS266" s="71">
        <v>2</v>
      </c>
      <c r="BT266" s="71">
        <v>0</v>
      </c>
      <c r="BU266"/>
      <c r="BV266" s="70">
        <v>101.285</v>
      </c>
      <c r="BW266" s="70">
        <v>0</v>
      </c>
      <c r="BX266" s="70">
        <v>0</v>
      </c>
      <c r="BY266" s="70">
        <v>0</v>
      </c>
      <c r="BZ266" s="70">
        <v>0</v>
      </c>
      <c r="CA266" s="70">
        <v>0</v>
      </c>
      <c r="CB266" s="70">
        <v>66.796999999999997</v>
      </c>
      <c r="CC266" s="70">
        <v>10.492000000000001</v>
      </c>
      <c r="CD266" s="70">
        <v>0</v>
      </c>
    </row>
    <row r="267" spans="1:82">
      <c r="A267" s="70" t="s">
        <v>1986</v>
      </c>
      <c r="B267" s="70">
        <v>330</v>
      </c>
      <c r="C267" s="70">
        <v>7</v>
      </c>
      <c r="D267" s="70">
        <v>20</v>
      </c>
      <c r="E267" s="70">
        <v>2010</v>
      </c>
      <c r="F267" s="70" t="s">
        <v>177</v>
      </c>
      <c r="G267" s="70" t="s">
        <v>1979</v>
      </c>
      <c r="H267" s="70" t="s">
        <v>1980</v>
      </c>
      <c r="I267" s="148"/>
      <c r="J267" s="71">
        <v>107.37352326706571</v>
      </c>
      <c r="K267" s="71">
        <v>1.0130732611260389</v>
      </c>
      <c r="L267" s="71">
        <v>8.5636140783449619</v>
      </c>
      <c r="M267" s="71">
        <v>25.60051459698877</v>
      </c>
      <c r="N267" s="71">
        <v>23.91758333605538</v>
      </c>
      <c r="O267" s="71">
        <v>29.710154509158389</v>
      </c>
      <c r="P267" s="71">
        <v>20.433819957331469</v>
      </c>
      <c r="Q267" s="71">
        <v>1.0596931132896901</v>
      </c>
      <c r="R267" s="71">
        <v>0</v>
      </c>
      <c r="S267" s="71">
        <v>2.0530001877361852</v>
      </c>
      <c r="T267" s="72"/>
      <c r="U267" s="71">
        <v>5266665</v>
      </c>
      <c r="V267" s="71">
        <v>586</v>
      </c>
      <c r="W267" s="71">
        <v>182</v>
      </c>
      <c r="X267" s="71">
        <v>5714</v>
      </c>
      <c r="Y267" s="71">
        <v>6794</v>
      </c>
      <c r="Z267" s="71">
        <v>15089</v>
      </c>
      <c r="AA267" s="71">
        <v>4010</v>
      </c>
      <c r="AB267" s="71">
        <v>17418</v>
      </c>
      <c r="AC267" s="71">
        <v>0</v>
      </c>
      <c r="AD267" s="71">
        <v>2.0530001877361852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134.39400000000001</v>
      </c>
      <c r="BK267" s="71">
        <v>0</v>
      </c>
      <c r="BL267" s="71">
        <v>7.7430000000000003</v>
      </c>
      <c r="BM267" s="71">
        <v>0</v>
      </c>
      <c r="BN267" s="72"/>
      <c r="BO267" s="71">
        <v>0</v>
      </c>
      <c r="BP267" s="71">
        <v>0</v>
      </c>
      <c r="BQ267" s="71">
        <v>2</v>
      </c>
      <c r="BR267" s="71">
        <v>0</v>
      </c>
      <c r="BS267" s="71">
        <v>2</v>
      </c>
      <c r="BT267" s="71">
        <v>0</v>
      </c>
      <c r="BU267"/>
      <c r="BV267" s="70">
        <v>86.772999999999996</v>
      </c>
      <c r="BW267" s="70">
        <v>0</v>
      </c>
      <c r="BX267" s="70">
        <v>0</v>
      </c>
      <c r="BY267" s="70">
        <v>0</v>
      </c>
      <c r="BZ267" s="70">
        <v>0</v>
      </c>
      <c r="CA267" s="70">
        <v>0</v>
      </c>
      <c r="CB267" s="70">
        <v>48.374000000000002</v>
      </c>
      <c r="CC267" s="70">
        <v>6.99</v>
      </c>
      <c r="CD267" s="70">
        <v>0</v>
      </c>
    </row>
    <row r="268" spans="1:82">
      <c r="A268" s="70" t="s">
        <v>1987</v>
      </c>
      <c r="B268" s="70">
        <v>331</v>
      </c>
      <c r="C268" s="70">
        <v>8</v>
      </c>
      <c r="D268" s="70">
        <v>20</v>
      </c>
      <c r="E268" s="70">
        <v>2011</v>
      </c>
      <c r="F268" s="70" t="s">
        <v>178</v>
      </c>
      <c r="G268" s="70" t="s">
        <v>1979</v>
      </c>
      <c r="H268" s="70" t="s">
        <v>1980</v>
      </c>
      <c r="I268" s="148"/>
      <c r="J268" s="71">
        <v>95.495479102941985</v>
      </c>
      <c r="K268" s="71">
        <v>1.454805919795249</v>
      </c>
      <c r="L268" s="71">
        <v>9.1243442320665817</v>
      </c>
      <c r="M268" s="71">
        <v>31.167188799712509</v>
      </c>
      <c r="N268" s="71">
        <v>25.48558305099203</v>
      </c>
      <c r="O268" s="71">
        <v>29.407964544460331</v>
      </c>
      <c r="P268" s="71">
        <v>19.754243290867208</v>
      </c>
      <c r="Q268" s="71">
        <v>1.2028344965144799</v>
      </c>
      <c r="R268" s="71">
        <v>0</v>
      </c>
      <c r="S268" s="71">
        <v>1.6215946641455681</v>
      </c>
      <c r="T268" s="72"/>
      <c r="U268" s="71">
        <v>4344654</v>
      </c>
      <c r="V268" s="71">
        <v>586</v>
      </c>
      <c r="W268" s="71">
        <v>182</v>
      </c>
      <c r="X268" s="71">
        <v>5714</v>
      </c>
      <c r="Y268" s="71">
        <v>6772</v>
      </c>
      <c r="Z268" s="71">
        <v>15260</v>
      </c>
      <c r="AA268" s="71">
        <v>3992</v>
      </c>
      <c r="AB268" s="71">
        <v>17140</v>
      </c>
      <c r="AC268" s="71">
        <v>0</v>
      </c>
      <c r="AD268" s="71">
        <v>1.6215946641455681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163.78100000000001</v>
      </c>
      <c r="BK268" s="71">
        <v>0</v>
      </c>
      <c r="BL268" s="71">
        <v>6.6129999999999995</v>
      </c>
      <c r="BM268" s="71">
        <v>0</v>
      </c>
      <c r="BN268" s="72"/>
      <c r="BO268" s="71">
        <v>0</v>
      </c>
      <c r="BP268" s="71">
        <v>0</v>
      </c>
      <c r="BQ268" s="71">
        <v>2</v>
      </c>
      <c r="BR268" s="71">
        <v>0</v>
      </c>
      <c r="BS268" s="71">
        <v>2</v>
      </c>
      <c r="BT268" s="71">
        <v>0</v>
      </c>
      <c r="BU268"/>
      <c r="BV268" s="70">
        <v>76.531000000000006</v>
      </c>
      <c r="BW268" s="70">
        <v>0</v>
      </c>
      <c r="BX268" s="70">
        <v>0</v>
      </c>
      <c r="BY268" s="70">
        <v>0</v>
      </c>
      <c r="BZ268" s="70">
        <v>0</v>
      </c>
      <c r="CA268" s="70">
        <v>0</v>
      </c>
      <c r="CB268" s="70">
        <v>87.888000000000005</v>
      </c>
      <c r="CC268" s="70">
        <v>5.9749999999999996</v>
      </c>
      <c r="CD268" s="70">
        <v>0</v>
      </c>
    </row>
    <row r="269" spans="1:82">
      <c r="A269" s="70" t="s">
        <v>1988</v>
      </c>
      <c r="B269" s="70">
        <v>332</v>
      </c>
      <c r="C269" s="70">
        <v>9</v>
      </c>
      <c r="D269" s="70">
        <v>20</v>
      </c>
      <c r="E269" s="70">
        <v>2012</v>
      </c>
      <c r="F269" s="70" t="s">
        <v>179</v>
      </c>
      <c r="G269" s="70" t="s">
        <v>1979</v>
      </c>
      <c r="H269" s="70" t="s">
        <v>1980</v>
      </c>
      <c r="I269" s="148"/>
      <c r="J269" s="71">
        <v>102.9783212139663</v>
      </c>
      <c r="K269" s="71">
        <v>1.3785096638507239</v>
      </c>
      <c r="L269" s="71">
        <v>9.1426032048903139</v>
      </c>
      <c r="M269" s="71">
        <v>34.072509918493402</v>
      </c>
      <c r="N269" s="71">
        <v>28.155290055760648</v>
      </c>
      <c r="O269" s="71">
        <v>29.281706707507567</v>
      </c>
      <c r="P269" s="71">
        <v>19.981097219123264</v>
      </c>
      <c r="Q269" s="71">
        <v>1.3038818516283099</v>
      </c>
      <c r="R269" s="71">
        <v>0</v>
      </c>
      <c r="S269" s="71">
        <v>2.2406107185576021</v>
      </c>
      <c r="T269" s="72"/>
      <c r="U269" s="71">
        <v>4595734</v>
      </c>
      <c r="V269" s="71">
        <v>586</v>
      </c>
      <c r="W269" s="71">
        <v>182</v>
      </c>
      <c r="X269" s="71">
        <v>5714</v>
      </c>
      <c r="Y269" s="71">
        <v>6851</v>
      </c>
      <c r="Z269" s="71">
        <v>15315</v>
      </c>
      <c r="AA269" s="71">
        <v>4015</v>
      </c>
      <c r="AB269" s="71">
        <v>17101</v>
      </c>
      <c r="AC269" s="71">
        <v>0</v>
      </c>
      <c r="AD269" s="71">
        <v>2.2406107185576021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185.35300000000001</v>
      </c>
      <c r="BK269" s="71">
        <v>0</v>
      </c>
      <c r="BL269" s="71">
        <v>8.0359999999999996</v>
      </c>
      <c r="BM269" s="71">
        <v>0</v>
      </c>
      <c r="BN269" s="72"/>
      <c r="BO269" s="71">
        <v>0</v>
      </c>
      <c r="BP269" s="71">
        <v>0</v>
      </c>
      <c r="BQ269" s="71">
        <v>2</v>
      </c>
      <c r="BR269" s="71">
        <v>0</v>
      </c>
      <c r="BS269" s="71">
        <v>2</v>
      </c>
      <c r="BT269" s="71">
        <v>0</v>
      </c>
      <c r="BU269"/>
      <c r="BV269" s="70">
        <v>86.75</v>
      </c>
      <c r="BW269" s="70">
        <v>0</v>
      </c>
      <c r="BX269" s="70">
        <v>0</v>
      </c>
      <c r="BY269" s="70">
        <v>0</v>
      </c>
      <c r="BZ269" s="70">
        <v>0</v>
      </c>
      <c r="CA269" s="70">
        <v>0</v>
      </c>
      <c r="CB269" s="70">
        <v>98.872</v>
      </c>
      <c r="CC269" s="70">
        <v>7.7670000000000003</v>
      </c>
      <c r="CD269" s="70">
        <v>0</v>
      </c>
    </row>
    <row r="270" spans="1:82">
      <c r="A270" s="70" t="s">
        <v>1989</v>
      </c>
      <c r="B270" s="70">
        <v>333</v>
      </c>
      <c r="C270" s="70">
        <v>10</v>
      </c>
      <c r="D270" s="70">
        <v>20</v>
      </c>
      <c r="E270" s="70">
        <v>2013</v>
      </c>
      <c r="F270" s="70" t="s">
        <v>180</v>
      </c>
      <c r="G270" s="70" t="s">
        <v>1979</v>
      </c>
      <c r="H270" s="70" t="s">
        <v>1980</v>
      </c>
      <c r="I270" s="148"/>
      <c r="J270" s="71">
        <v>104.8982462439017</v>
      </c>
      <c r="K270" s="71">
        <v>1.2290721430719129</v>
      </c>
      <c r="L270" s="71">
        <v>8.7728221289473662</v>
      </c>
      <c r="M270" s="71">
        <v>33.254686186649259</v>
      </c>
      <c r="N270" s="71">
        <v>27.596857251378751</v>
      </c>
      <c r="O270" s="71">
        <v>28.129042769053072</v>
      </c>
      <c r="P270" s="71">
        <v>19.881548401151576</v>
      </c>
      <c r="Q270" s="71">
        <v>1.3059053170978601</v>
      </c>
      <c r="R270" s="71">
        <v>0</v>
      </c>
      <c r="S270" s="71">
        <v>1.8549701693885641</v>
      </c>
      <c r="T270" s="72"/>
      <c r="U270" s="71">
        <v>4386800</v>
      </c>
      <c r="V270" s="71">
        <v>586</v>
      </c>
      <c r="W270" s="71">
        <v>182</v>
      </c>
      <c r="X270" s="71">
        <v>5714</v>
      </c>
      <c r="Y270" s="71">
        <v>6794</v>
      </c>
      <c r="Z270" s="71">
        <v>15369</v>
      </c>
      <c r="AA270" s="71">
        <v>3980</v>
      </c>
      <c r="AB270" s="71">
        <v>16882</v>
      </c>
      <c r="AC270" s="71">
        <v>0</v>
      </c>
      <c r="AD270" s="71">
        <v>1.8549701693885641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135.76</v>
      </c>
      <c r="BK270" s="71">
        <v>0</v>
      </c>
      <c r="BL270" s="71">
        <v>8.8409999999999993</v>
      </c>
      <c r="BM270" s="71">
        <v>0</v>
      </c>
      <c r="BN270" s="72"/>
      <c r="BO270" s="71">
        <v>0</v>
      </c>
      <c r="BP270" s="71">
        <v>0</v>
      </c>
      <c r="BQ270" s="71">
        <v>2</v>
      </c>
      <c r="BR270" s="71">
        <v>0</v>
      </c>
      <c r="BS270" s="71">
        <v>2</v>
      </c>
      <c r="BT270" s="71">
        <v>0</v>
      </c>
      <c r="BU270"/>
      <c r="BV270" s="70">
        <v>93.242999999999995</v>
      </c>
      <c r="BW270" s="70">
        <v>0</v>
      </c>
      <c r="BX270" s="70">
        <v>0</v>
      </c>
      <c r="BY270" s="70">
        <v>0</v>
      </c>
      <c r="BZ270" s="70">
        <v>0</v>
      </c>
      <c r="CA270" s="70">
        <v>0</v>
      </c>
      <c r="CB270" s="70">
        <v>45.981000000000002</v>
      </c>
      <c r="CC270" s="70">
        <v>5.3769999999999998</v>
      </c>
      <c r="CD270" s="70">
        <v>0</v>
      </c>
    </row>
    <row r="271" spans="1:82">
      <c r="A271" s="70" t="s">
        <v>1990</v>
      </c>
      <c r="B271" s="70">
        <v>334</v>
      </c>
      <c r="C271" s="70">
        <v>11</v>
      </c>
      <c r="D271" s="70">
        <v>20</v>
      </c>
      <c r="E271" s="70">
        <v>2014</v>
      </c>
      <c r="F271" s="70" t="s">
        <v>181</v>
      </c>
      <c r="G271" s="70" t="s">
        <v>1979</v>
      </c>
      <c r="H271" s="70" t="s">
        <v>1980</v>
      </c>
      <c r="I271" s="148"/>
      <c r="J271" s="71">
        <v>102.5337909197427</v>
      </c>
      <c r="K271" s="71">
        <v>1.361518022242862</v>
      </c>
      <c r="L271" s="71">
        <v>11.32503583070296</v>
      </c>
      <c r="M271" s="71">
        <v>28.131151388992009</v>
      </c>
      <c r="N271" s="71">
        <v>26.808864375693361</v>
      </c>
      <c r="O271" s="71">
        <v>26.841403780818361</v>
      </c>
      <c r="P271" s="71">
        <v>19.72880187126184</v>
      </c>
      <c r="Q271" s="71">
        <v>1.2367589716665699</v>
      </c>
      <c r="R271" s="71">
        <v>0</v>
      </c>
      <c r="S271" s="71">
        <v>1.545417200363685</v>
      </c>
      <c r="T271" s="72"/>
      <c r="U271" s="71">
        <v>4766268</v>
      </c>
      <c r="V271" s="71">
        <v>562</v>
      </c>
      <c r="W271" s="71">
        <v>199</v>
      </c>
      <c r="X271" s="71">
        <v>4990</v>
      </c>
      <c r="Y271" s="71">
        <v>6797</v>
      </c>
      <c r="Z271" s="71">
        <v>15446</v>
      </c>
      <c r="AA271" s="71">
        <v>3929</v>
      </c>
      <c r="AB271" s="71">
        <v>16664</v>
      </c>
      <c r="AC271" s="71">
        <v>0</v>
      </c>
      <c r="AD271" s="71">
        <v>1.545417200363685</v>
      </c>
      <c r="AE271" s="72"/>
      <c r="AF271" s="71"/>
      <c r="AG271" s="71"/>
      <c r="AH271" s="71"/>
      <c r="AI271" s="71"/>
      <c r="AJ271" s="71"/>
      <c r="AK271" s="71"/>
      <c r="AL271" s="71"/>
      <c r="AM271" s="71"/>
      <c r="AN271" s="71"/>
      <c r="AO271" s="71"/>
      <c r="AP271" s="71"/>
      <c r="AQ271" s="72"/>
      <c r="AR271" s="71">
        <v>109</v>
      </c>
      <c r="AS271" s="71">
        <v>54</v>
      </c>
      <c r="AT271" s="71">
        <v>0</v>
      </c>
      <c r="AU271" s="71">
        <v>0</v>
      </c>
      <c r="AV271" s="71">
        <v>0</v>
      </c>
      <c r="AW271" s="71">
        <v>0</v>
      </c>
      <c r="AX271" s="71"/>
      <c r="AY271" s="72"/>
      <c r="AZ271" s="71">
        <v>500.8</v>
      </c>
      <c r="BA271" s="71">
        <v>8550.2000000000007</v>
      </c>
      <c r="BB271" s="71">
        <v>0</v>
      </c>
      <c r="BC271" s="71">
        <v>0</v>
      </c>
      <c r="BD271" s="71">
        <v>0</v>
      </c>
      <c r="BE271" s="71">
        <v>0</v>
      </c>
      <c r="BF271" s="71"/>
      <c r="BG271" s="72"/>
      <c r="BH271" s="71">
        <v>0</v>
      </c>
      <c r="BI271" s="71">
        <v>0</v>
      </c>
      <c r="BJ271" s="71">
        <v>144.52199999999999</v>
      </c>
      <c r="BK271" s="71">
        <v>0</v>
      </c>
      <c r="BL271" s="71">
        <v>8.43</v>
      </c>
      <c r="BM271" s="71">
        <v>0</v>
      </c>
      <c r="BN271" s="72"/>
      <c r="BO271" s="71">
        <v>0</v>
      </c>
      <c r="BP271" s="71">
        <v>0</v>
      </c>
      <c r="BQ271" s="71">
        <v>2</v>
      </c>
      <c r="BR271" s="71">
        <v>0</v>
      </c>
      <c r="BS271" s="71">
        <v>2</v>
      </c>
      <c r="BT271" s="71">
        <v>0</v>
      </c>
      <c r="BU271"/>
      <c r="BV271" s="70">
        <v>89.325999999999993</v>
      </c>
      <c r="BW271" s="70">
        <v>0</v>
      </c>
      <c r="BX271" s="70">
        <v>0</v>
      </c>
      <c r="BY271" s="70">
        <v>0</v>
      </c>
      <c r="BZ271" s="70">
        <v>0</v>
      </c>
      <c r="CA271" s="70">
        <v>0</v>
      </c>
      <c r="CB271" s="70">
        <v>58.249000000000002</v>
      </c>
      <c r="CC271" s="70">
        <v>5.3769999999999998</v>
      </c>
      <c r="CD271" s="70">
        <v>0</v>
      </c>
    </row>
    <row r="272" spans="1:82">
      <c r="A272" s="70" t="s">
        <v>1991</v>
      </c>
      <c r="B272" s="70">
        <v>335</v>
      </c>
      <c r="C272" s="70">
        <v>12</v>
      </c>
      <c r="D272" s="70">
        <v>20</v>
      </c>
      <c r="E272" s="70">
        <v>2015</v>
      </c>
      <c r="F272" s="70" t="s">
        <v>182</v>
      </c>
      <c r="G272" s="70" t="s">
        <v>1979</v>
      </c>
      <c r="H272" s="70" t="s">
        <v>1980</v>
      </c>
      <c r="I272" s="148"/>
      <c r="J272" s="71">
        <v>99.126717365557198</v>
      </c>
      <c r="K272" s="71">
        <v>1.3027170066767999</v>
      </c>
      <c r="L272" s="71">
        <v>11.40400832288625</v>
      </c>
      <c r="M272" s="71">
        <v>31.301228459265371</v>
      </c>
      <c r="N272" s="71">
        <v>25.311299640341112</v>
      </c>
      <c r="O272" s="71">
        <v>26.63201891090921</v>
      </c>
      <c r="P272" s="71">
        <v>19.804692332039807</v>
      </c>
      <c r="Q272" s="71">
        <v>1.18869314415018</v>
      </c>
      <c r="R272" s="71">
        <v>0</v>
      </c>
      <c r="S272" s="71">
        <v>1.329466583480571</v>
      </c>
      <c r="T272" s="72"/>
      <c r="U272" s="71">
        <v>5148328</v>
      </c>
      <c r="V272" s="71">
        <v>562</v>
      </c>
      <c r="W272" s="71">
        <v>199</v>
      </c>
      <c r="X272" s="71">
        <v>4990</v>
      </c>
      <c r="Y272" s="71">
        <v>6804</v>
      </c>
      <c r="Z272" s="71">
        <v>15473</v>
      </c>
      <c r="AA272" s="71">
        <v>3941</v>
      </c>
      <c r="AB272" s="71">
        <v>16361</v>
      </c>
      <c r="AC272" s="71">
        <v>0</v>
      </c>
      <c r="AD272" s="71">
        <v>1.329466583480571</v>
      </c>
      <c r="AE272" s="72"/>
      <c r="AF272" s="71">
        <v>55627851.38122429</v>
      </c>
      <c r="AG272" s="71">
        <v>1020592.733252206</v>
      </c>
      <c r="AH272" s="71">
        <v>2182795.4326350228</v>
      </c>
      <c r="AI272" s="71">
        <v>38271646.968873993</v>
      </c>
      <c r="AJ272" s="71">
        <v>37302273.149324022</v>
      </c>
      <c r="AK272" s="71">
        <v>0</v>
      </c>
      <c r="AL272" s="71">
        <v>0</v>
      </c>
      <c r="AM272" s="71">
        <v>2242206.4181862921</v>
      </c>
      <c r="AN272" s="71">
        <v>0</v>
      </c>
      <c r="AO272" s="71">
        <v>0</v>
      </c>
      <c r="AP272" s="71">
        <v>136647366.08349586</v>
      </c>
      <c r="AQ272" s="72"/>
      <c r="AR272" s="71">
        <v>137</v>
      </c>
      <c r="AS272" s="71">
        <v>107</v>
      </c>
      <c r="AT272" s="71">
        <v>0</v>
      </c>
      <c r="AU272" s="71">
        <v>0</v>
      </c>
      <c r="AV272" s="71">
        <v>0</v>
      </c>
      <c r="AW272" s="71">
        <v>0</v>
      </c>
      <c r="AX272" s="71"/>
      <c r="AY272" s="72"/>
      <c r="AZ272" s="71">
        <v>633</v>
      </c>
      <c r="BA272" s="71">
        <v>19474.3</v>
      </c>
      <c r="BB272" s="71">
        <v>0</v>
      </c>
      <c r="BC272" s="71">
        <v>0</v>
      </c>
      <c r="BD272" s="71">
        <v>0</v>
      </c>
      <c r="BE272" s="71">
        <v>0</v>
      </c>
      <c r="BF272" s="71"/>
      <c r="BG272" s="72"/>
      <c r="BH272" s="71">
        <v>0</v>
      </c>
      <c r="BI272" s="71">
        <v>0</v>
      </c>
      <c r="BJ272" s="71">
        <v>127.08199999999999</v>
      </c>
      <c r="BK272" s="71">
        <v>0</v>
      </c>
      <c r="BL272" s="71">
        <v>8.0990000000000002</v>
      </c>
      <c r="BM272" s="71">
        <v>0</v>
      </c>
      <c r="BN272" s="72"/>
      <c r="BO272" s="71">
        <v>0</v>
      </c>
      <c r="BP272" s="71">
        <v>0</v>
      </c>
      <c r="BQ272" s="71">
        <v>2</v>
      </c>
      <c r="BR272" s="71">
        <v>0</v>
      </c>
      <c r="BS272" s="71">
        <v>2</v>
      </c>
      <c r="BT272" s="71">
        <v>0</v>
      </c>
      <c r="BU272"/>
      <c r="BV272" s="70">
        <v>84.665999999999997</v>
      </c>
      <c r="BW272" s="70">
        <v>0</v>
      </c>
      <c r="BX272" s="70">
        <v>0</v>
      </c>
      <c r="BY272" s="70">
        <v>0</v>
      </c>
      <c r="BZ272" s="70">
        <v>0</v>
      </c>
      <c r="CA272" s="70">
        <v>0</v>
      </c>
      <c r="CB272" s="70">
        <v>44.872</v>
      </c>
      <c r="CC272" s="70">
        <v>5.6429999999999998</v>
      </c>
      <c r="CD272" s="70">
        <v>0</v>
      </c>
    </row>
    <row r="273" spans="1:82">
      <c r="A273" s="70" t="s">
        <v>1992</v>
      </c>
      <c r="B273" s="70">
        <v>336</v>
      </c>
      <c r="C273" s="70">
        <v>13</v>
      </c>
      <c r="D273" s="70">
        <v>20</v>
      </c>
      <c r="E273" s="70">
        <v>2016</v>
      </c>
      <c r="F273" s="70" t="s">
        <v>155</v>
      </c>
      <c r="G273" s="1064" t="s">
        <v>1979</v>
      </c>
      <c r="H273" s="70" t="s">
        <v>1980</v>
      </c>
      <c r="I273" s="148"/>
      <c r="J273" s="71">
        <v>148.82391274962723</v>
      </c>
      <c r="K273" s="71">
        <v>1.2102258446266116</v>
      </c>
      <c r="L273" s="71">
        <v>11.323744618739216</v>
      </c>
      <c r="M273" s="71">
        <v>22.896040534781982</v>
      </c>
      <c r="N273" s="71">
        <v>21.856147848758351</v>
      </c>
      <c r="O273" s="71">
        <v>26.232100364849845</v>
      </c>
      <c r="P273" s="71">
        <v>19.289126078221052</v>
      </c>
      <c r="Q273" s="71">
        <v>1.1274990605903989</v>
      </c>
      <c r="R273" s="71">
        <v>0</v>
      </c>
      <c r="S273" s="71">
        <v>2.1197811758603695</v>
      </c>
      <c r="T273" s="72"/>
      <c r="U273" s="71">
        <v>6965189</v>
      </c>
      <c r="V273" s="71">
        <v>562</v>
      </c>
      <c r="W273" s="71">
        <v>199</v>
      </c>
      <c r="X273" s="71">
        <v>4990</v>
      </c>
      <c r="Y273" s="71">
        <v>6673</v>
      </c>
      <c r="Z273" s="71">
        <v>15428</v>
      </c>
      <c r="AA273" s="71">
        <v>3970</v>
      </c>
      <c r="AB273" s="71">
        <v>15963</v>
      </c>
      <c r="AC273" s="71">
        <v>0</v>
      </c>
      <c r="AD273" s="71">
        <v>2.11978117586037</v>
      </c>
      <c r="AE273" s="72"/>
      <c r="AF273" s="71">
        <v>83655664.405534849</v>
      </c>
      <c r="AG273" s="71">
        <v>909919.21037586569</v>
      </c>
      <c r="AH273" s="71">
        <v>1957317.9025203199</v>
      </c>
      <c r="AI273" s="71">
        <v>35617283.692648463</v>
      </c>
      <c r="AJ273" s="71">
        <v>31403352.184648622</v>
      </c>
      <c r="AK273" s="71">
        <v>0</v>
      </c>
      <c r="AL273" s="71">
        <v>0</v>
      </c>
      <c r="AM273" s="71">
        <v>2189361.7866018778</v>
      </c>
      <c r="AN273" s="71">
        <v>0</v>
      </c>
      <c r="AO273" s="71">
        <v>0</v>
      </c>
      <c r="AP273" s="71">
        <v>155732899.18233001</v>
      </c>
      <c r="AQ273" s="72"/>
      <c r="AR273" s="71">
        <v>161</v>
      </c>
      <c r="AS273" s="71">
        <v>125</v>
      </c>
      <c r="AT273" s="71">
        <v>0</v>
      </c>
      <c r="AU273" s="71">
        <v>0</v>
      </c>
      <c r="AV273" s="71">
        <v>0</v>
      </c>
      <c r="AW273" s="71">
        <v>0</v>
      </c>
      <c r="AX273" s="71"/>
      <c r="AY273" s="72"/>
      <c r="AZ273" s="71">
        <v>769</v>
      </c>
      <c r="BA273" s="71">
        <v>20811.7</v>
      </c>
      <c r="BB273" s="71">
        <v>0</v>
      </c>
      <c r="BC273" s="71">
        <v>0</v>
      </c>
      <c r="BD273" s="71">
        <v>0</v>
      </c>
      <c r="BE273" s="71">
        <v>0</v>
      </c>
      <c r="BF273" s="71"/>
      <c r="BG273" s="72"/>
      <c r="BH273" s="71">
        <v>0</v>
      </c>
      <c r="BI273" s="71">
        <v>0</v>
      </c>
      <c r="BJ273" s="71">
        <v>150.77600000000001</v>
      </c>
      <c r="BK273" s="71">
        <v>0</v>
      </c>
      <c r="BL273" s="71">
        <v>8.2210000000000001</v>
      </c>
      <c r="BM273" s="71">
        <v>0</v>
      </c>
      <c r="BN273" s="72"/>
      <c r="BO273" s="71">
        <v>0</v>
      </c>
      <c r="BP273" s="71">
        <v>0</v>
      </c>
      <c r="BQ273" s="71">
        <v>2</v>
      </c>
      <c r="BR273" s="71">
        <v>0</v>
      </c>
      <c r="BS273" s="71">
        <v>2</v>
      </c>
      <c r="BT273" s="71">
        <v>0</v>
      </c>
      <c r="BU273"/>
      <c r="BV273" s="70">
        <v>84.224000000000004</v>
      </c>
      <c r="BW273" s="70">
        <v>0</v>
      </c>
      <c r="BX273" s="70">
        <v>0</v>
      </c>
      <c r="BY273" s="70">
        <v>0</v>
      </c>
      <c r="BZ273" s="70">
        <v>0</v>
      </c>
      <c r="CA273" s="70">
        <v>0</v>
      </c>
      <c r="CB273" s="70">
        <v>70.668999999999997</v>
      </c>
      <c r="CC273" s="70">
        <v>4.1040000000000001</v>
      </c>
      <c r="CD273" s="70">
        <v>0</v>
      </c>
    </row>
    <row r="274" spans="1:82">
      <c r="A274" s="70" t="s">
        <v>1993</v>
      </c>
      <c r="B274" s="70">
        <v>337</v>
      </c>
      <c r="C274" s="70">
        <v>14</v>
      </c>
      <c r="D274" s="70">
        <v>20</v>
      </c>
      <c r="E274" s="70">
        <v>2017</v>
      </c>
      <c r="F274" s="70" t="s">
        <v>156</v>
      </c>
      <c r="G274" s="1064" t="s">
        <v>1979</v>
      </c>
      <c r="H274" s="70" t="s">
        <v>1980</v>
      </c>
      <c r="I274" s="148"/>
      <c r="J274" s="71">
        <v>112.7648124226518</v>
      </c>
      <c r="K274" s="71">
        <v>1.2049532725297483</v>
      </c>
      <c r="L274" s="71">
        <v>11.27610640366262</v>
      </c>
      <c r="M274" s="71">
        <v>20.823184904587858</v>
      </c>
      <c r="N274" s="71">
        <v>23.581511578446076</v>
      </c>
      <c r="O274" s="71">
        <v>25.740498205577811</v>
      </c>
      <c r="P274" s="71">
        <v>19.157280465082334</v>
      </c>
      <c r="Q274" s="71">
        <v>1.0714651314838199</v>
      </c>
      <c r="R274" s="71">
        <v>0</v>
      </c>
      <c r="S274" s="71">
        <v>1.521521344074193</v>
      </c>
      <c r="T274" s="72"/>
      <c r="U274" s="71">
        <v>6226662</v>
      </c>
      <c r="V274" s="71">
        <v>562</v>
      </c>
      <c r="W274" s="71">
        <v>199</v>
      </c>
      <c r="X274" s="71">
        <v>4990</v>
      </c>
      <c r="Y274" s="71">
        <v>6681</v>
      </c>
      <c r="Z274" s="71">
        <v>15390</v>
      </c>
      <c r="AA274" s="71">
        <v>3968</v>
      </c>
      <c r="AB274" s="71">
        <v>15687</v>
      </c>
      <c r="AC274" s="71">
        <v>0</v>
      </c>
      <c r="AD274" s="71">
        <v>1.521521344074193</v>
      </c>
      <c r="AE274" s="72"/>
      <c r="AF274" s="71">
        <v>69763973.551680043</v>
      </c>
      <c r="AG274" s="71">
        <v>916917.18826950039</v>
      </c>
      <c r="AH274" s="71">
        <v>2342833.1166919689</v>
      </c>
      <c r="AI274" s="71">
        <v>33704242.197639681</v>
      </c>
      <c r="AJ274" s="71">
        <v>34702760.44291383</v>
      </c>
      <c r="AK274" s="71">
        <v>0</v>
      </c>
      <c r="AL274" s="71">
        <v>0</v>
      </c>
      <c r="AM274" s="71">
        <v>2154874.2806859561</v>
      </c>
      <c r="AN274" s="71">
        <v>0</v>
      </c>
      <c r="AO274" s="71">
        <v>0</v>
      </c>
      <c r="AP274" s="71">
        <v>143585600.777881</v>
      </c>
      <c r="AQ274" s="72"/>
      <c r="AR274" s="71">
        <v>191</v>
      </c>
      <c r="AS274" s="71">
        <v>158</v>
      </c>
      <c r="AT274" s="71">
        <v>0</v>
      </c>
      <c r="AU274" s="71">
        <v>0</v>
      </c>
      <c r="AV274" s="71">
        <v>0</v>
      </c>
      <c r="AW274" s="71">
        <v>0</v>
      </c>
      <c r="AX274" s="71"/>
      <c r="AY274" s="72"/>
      <c r="AZ274" s="71">
        <v>924.5</v>
      </c>
      <c r="BA274" s="71">
        <v>22457.3</v>
      </c>
      <c r="BB274" s="71">
        <v>0</v>
      </c>
      <c r="BC274" s="71">
        <v>0</v>
      </c>
      <c r="BD274" s="71">
        <v>0</v>
      </c>
      <c r="BE274" s="71">
        <v>0</v>
      </c>
      <c r="BF274" s="71"/>
      <c r="BG274" s="72"/>
      <c r="BH274" s="71">
        <v>0</v>
      </c>
      <c r="BI274" s="71">
        <v>0</v>
      </c>
      <c r="BJ274" s="71">
        <v>143.42500000000001</v>
      </c>
      <c r="BK274" s="71">
        <v>0</v>
      </c>
      <c r="BL274" s="71">
        <v>8.0510000000000002</v>
      </c>
      <c r="BM274" s="71">
        <v>0</v>
      </c>
      <c r="BN274" s="72"/>
      <c r="BO274" s="71">
        <v>0</v>
      </c>
      <c r="BP274" s="71">
        <v>0</v>
      </c>
      <c r="BQ274" s="71">
        <v>2</v>
      </c>
      <c r="BR274" s="71">
        <v>0</v>
      </c>
      <c r="BS274" s="71">
        <v>2</v>
      </c>
      <c r="BT274" s="71">
        <v>0</v>
      </c>
      <c r="BU274"/>
      <c r="BV274" s="70">
        <v>81.825000000000003</v>
      </c>
      <c r="BW274" s="70">
        <v>0</v>
      </c>
      <c r="BX274" s="70">
        <v>0</v>
      </c>
      <c r="BY274" s="70">
        <v>0</v>
      </c>
      <c r="BZ274" s="70">
        <v>0</v>
      </c>
      <c r="CA274" s="70">
        <v>0</v>
      </c>
      <c r="CB274" s="70">
        <v>63.951000000000001</v>
      </c>
      <c r="CC274" s="70">
        <v>5.7</v>
      </c>
      <c r="CD274" s="70">
        <v>0</v>
      </c>
    </row>
    <row r="275" spans="1:82">
      <c r="A275" s="70" t="s">
        <v>1994</v>
      </c>
      <c r="B275" s="70">
        <v>338</v>
      </c>
      <c r="C275" s="70">
        <v>15</v>
      </c>
      <c r="D275" s="70">
        <v>20</v>
      </c>
      <c r="E275" s="70">
        <v>2018</v>
      </c>
      <c r="F275" s="70" t="s">
        <v>183</v>
      </c>
      <c r="G275" s="70" t="s">
        <v>1979</v>
      </c>
      <c r="H275" s="70" t="s">
        <v>1980</v>
      </c>
      <c r="I275" s="148"/>
      <c r="J275" s="71">
        <v>86.389893910946981</v>
      </c>
      <c r="K275" s="71">
        <v>1.1369627599391059</v>
      </c>
      <c r="L275" s="71">
        <v>10.57667834279987</v>
      </c>
      <c r="M275" s="71">
        <v>22.099175205899673</v>
      </c>
      <c r="N275" s="71">
        <v>22.449639634711666</v>
      </c>
      <c r="O275" s="71">
        <v>25.025492010208215</v>
      </c>
      <c r="P275" s="71">
        <v>18.832747563504988</v>
      </c>
      <c r="Q275" s="71">
        <v>0.97821978238999396</v>
      </c>
      <c r="R275" s="71">
        <v>0</v>
      </c>
      <c r="S275" s="71">
        <v>2.1049869100185687</v>
      </c>
      <c r="T275" s="72"/>
      <c r="U275" s="71">
        <v>4753458</v>
      </c>
      <c r="V275" s="71">
        <v>562</v>
      </c>
      <c r="W275" s="71">
        <v>199</v>
      </c>
      <c r="X275" s="71">
        <v>4990</v>
      </c>
      <c r="Y275" s="71">
        <v>6697</v>
      </c>
      <c r="Z275" s="71">
        <v>15249</v>
      </c>
      <c r="AA275" s="71">
        <v>3940</v>
      </c>
      <c r="AB275" s="71">
        <v>15434</v>
      </c>
      <c r="AC275" s="71">
        <v>0</v>
      </c>
      <c r="AD275" s="71">
        <v>2.1049869100185692</v>
      </c>
      <c r="AE275" s="72"/>
      <c r="AF275" s="71">
        <v>52571990.955875657</v>
      </c>
      <c r="AG275" s="71">
        <v>814227.32538511767</v>
      </c>
      <c r="AH275" s="71">
        <v>2250706.5647782958</v>
      </c>
      <c r="AI275" s="71">
        <v>34926395.498078443</v>
      </c>
      <c r="AJ275" s="71">
        <v>33087611.82059915</v>
      </c>
      <c r="AK275" s="71">
        <v>0</v>
      </c>
      <c r="AL275" s="71">
        <v>0</v>
      </c>
      <c r="AM275" s="71">
        <v>2124507.2427235879</v>
      </c>
      <c r="AN275" s="71">
        <v>0</v>
      </c>
      <c r="AO275" s="71">
        <v>0</v>
      </c>
      <c r="AP275" s="71">
        <v>125775439.40744026</v>
      </c>
      <c r="AQ275" s="72"/>
      <c r="AR275" s="71">
        <v>214</v>
      </c>
      <c r="AS275" s="71">
        <v>185</v>
      </c>
      <c r="AT275" s="71">
        <v>0</v>
      </c>
      <c r="AU275" s="71">
        <v>0</v>
      </c>
      <c r="AV275" s="71">
        <v>0</v>
      </c>
      <c r="AW275" s="71">
        <v>0</v>
      </c>
      <c r="AX275" s="71"/>
      <c r="AY275" s="72"/>
      <c r="AZ275" s="71">
        <v>1052.4000000000001</v>
      </c>
      <c r="BA275" s="71">
        <v>27442</v>
      </c>
      <c r="BB275" s="71">
        <v>0</v>
      </c>
      <c r="BC275" s="71">
        <v>0</v>
      </c>
      <c r="BD275" s="71">
        <v>0</v>
      </c>
      <c r="BE275" s="71">
        <v>0</v>
      </c>
      <c r="BF275" s="71"/>
      <c r="BG275" s="72"/>
      <c r="BH275" s="71">
        <v>0</v>
      </c>
      <c r="BI275" s="71">
        <v>0</v>
      </c>
      <c r="BJ275" s="71">
        <v>147.197</v>
      </c>
      <c r="BK275" s="71">
        <v>0</v>
      </c>
      <c r="BL275" s="71">
        <v>7.6859999999999999</v>
      </c>
      <c r="BM275" s="71">
        <v>0</v>
      </c>
      <c r="BN275" s="72"/>
      <c r="BO275" s="71">
        <v>0</v>
      </c>
      <c r="BP275" s="71">
        <v>0</v>
      </c>
      <c r="BQ275" s="71">
        <v>2</v>
      </c>
      <c r="BR275" s="71">
        <v>0</v>
      </c>
      <c r="BS275" s="71">
        <v>2</v>
      </c>
      <c r="BT275" s="71">
        <v>0</v>
      </c>
      <c r="BU275"/>
      <c r="BV275" s="70">
        <v>80.061999999999998</v>
      </c>
      <c r="BW275" s="70">
        <v>0</v>
      </c>
      <c r="BX275" s="70">
        <v>0</v>
      </c>
      <c r="BY275" s="70">
        <v>0</v>
      </c>
      <c r="BZ275" s="70">
        <v>0</v>
      </c>
      <c r="CA275" s="70">
        <v>0</v>
      </c>
      <c r="CB275" s="70">
        <v>70.203999999999994</v>
      </c>
      <c r="CC275" s="70">
        <v>4.617</v>
      </c>
      <c r="CD275" s="70">
        <v>0</v>
      </c>
    </row>
    <row r="276" spans="1:82">
      <c r="A276" s="70" t="s">
        <v>1995</v>
      </c>
      <c r="B276" s="70">
        <v>339</v>
      </c>
      <c r="C276" s="70">
        <v>16</v>
      </c>
      <c r="D276" s="70">
        <v>20</v>
      </c>
      <c r="E276" s="70">
        <v>2019</v>
      </c>
      <c r="F276" s="70" t="s">
        <v>158</v>
      </c>
      <c r="G276" s="70" t="s">
        <v>1979</v>
      </c>
      <c r="H276" s="70" t="s">
        <v>1980</v>
      </c>
      <c r="I276" s="148"/>
      <c r="J276" s="71">
        <v>94.150814927726017</v>
      </c>
      <c r="K276" s="71">
        <v>1.0382571764479387</v>
      </c>
      <c r="L276" s="71">
        <v>10.667679565540938</v>
      </c>
      <c r="M276" s="71">
        <v>21.60189210650681</v>
      </c>
      <c r="N276" s="71">
        <v>21.492262190555749</v>
      </c>
      <c r="O276" s="71">
        <v>24.292926555186188</v>
      </c>
      <c r="P276" s="71">
        <v>19.085541538373338</v>
      </c>
      <c r="Q276" s="71">
        <v>0.93626745092117902</v>
      </c>
      <c r="R276" s="71">
        <v>0</v>
      </c>
      <c r="S276" s="71">
        <v>3.0506198758614795</v>
      </c>
      <c r="T276" s="72"/>
      <c r="U276" s="71">
        <v>5196179</v>
      </c>
      <c r="V276" s="71">
        <v>562</v>
      </c>
      <c r="W276" s="71">
        <v>199</v>
      </c>
      <c r="X276" s="71">
        <v>4990</v>
      </c>
      <c r="Y276" s="71">
        <v>6724</v>
      </c>
      <c r="Z276" s="71">
        <v>15209</v>
      </c>
      <c r="AA276" s="71">
        <v>3963</v>
      </c>
      <c r="AB276" s="71">
        <v>15172</v>
      </c>
      <c r="AC276" s="71">
        <v>0</v>
      </c>
      <c r="AD276" s="71">
        <v>3.05061987586148</v>
      </c>
      <c r="AE276" s="72"/>
      <c r="AF276" s="71">
        <v>56926994.414951652</v>
      </c>
      <c r="AG276" s="71">
        <v>786213.46691310813</v>
      </c>
      <c r="AH276" s="71">
        <v>2382376.088272803</v>
      </c>
      <c r="AI276" s="71">
        <v>35537142.432333447</v>
      </c>
      <c r="AJ276" s="71">
        <v>31873454.85066548</v>
      </c>
      <c r="AK276" s="71">
        <v>0</v>
      </c>
      <c r="AL276" s="71">
        <v>0</v>
      </c>
      <c r="AM276" s="71">
        <v>2066312.1852451502</v>
      </c>
      <c r="AN276" s="71">
        <v>0</v>
      </c>
      <c r="AO276" s="71">
        <v>0</v>
      </c>
      <c r="AP276" s="71">
        <v>129572493.43838164</v>
      </c>
      <c r="AQ276" s="72"/>
      <c r="AR276" s="71">
        <v>242</v>
      </c>
      <c r="AS276" s="71">
        <v>220</v>
      </c>
      <c r="AT276" s="71">
        <v>0</v>
      </c>
      <c r="AU276" s="71">
        <v>0</v>
      </c>
      <c r="AV276" s="71">
        <v>0</v>
      </c>
      <c r="AW276" s="71">
        <v>0</v>
      </c>
      <c r="AX276" s="71"/>
      <c r="AY276" s="72"/>
      <c r="AZ276" s="71">
        <v>1212</v>
      </c>
      <c r="BA276" s="71">
        <v>28919.599999999991</v>
      </c>
      <c r="BB276" s="71">
        <v>0</v>
      </c>
      <c r="BC276" s="71">
        <v>0</v>
      </c>
      <c r="BD276" s="71">
        <v>0</v>
      </c>
      <c r="BE276" s="71">
        <v>0</v>
      </c>
      <c r="BF276" s="71"/>
      <c r="BG276" s="72"/>
      <c r="BH276" s="71">
        <v>0</v>
      </c>
      <c r="BI276" s="71">
        <v>0</v>
      </c>
      <c r="BJ276" s="71">
        <v>74.731999999999999</v>
      </c>
      <c r="BK276" s="71">
        <v>0</v>
      </c>
      <c r="BL276" s="71">
        <v>7.4159999999999995</v>
      </c>
      <c r="BM276" s="71">
        <v>0</v>
      </c>
      <c r="BN276" s="72"/>
      <c r="BO276" s="71">
        <v>0</v>
      </c>
      <c r="BP276" s="71">
        <v>0</v>
      </c>
      <c r="BQ276" s="71">
        <v>2</v>
      </c>
      <c r="BR276" s="71">
        <v>0</v>
      </c>
      <c r="BS276" s="71">
        <v>2</v>
      </c>
      <c r="BT276" s="71">
        <v>0</v>
      </c>
      <c r="BU276"/>
      <c r="BV276" s="70">
        <v>82.147999999999996</v>
      </c>
      <c r="BW276" s="70">
        <v>0</v>
      </c>
      <c r="BX276" s="70">
        <v>0</v>
      </c>
      <c r="BY276" s="70">
        <v>0</v>
      </c>
      <c r="BZ276" s="70">
        <v>0</v>
      </c>
      <c r="CA276" s="70">
        <v>0</v>
      </c>
      <c r="CB276" s="70">
        <v>0</v>
      </c>
      <c r="CC276" s="70">
        <v>0</v>
      </c>
      <c r="CD276" s="70">
        <v>0</v>
      </c>
    </row>
    <row r="277" spans="1:82">
      <c r="A277" s="70" t="s">
        <v>1996</v>
      </c>
      <c r="B277" s="70">
        <v>340</v>
      </c>
      <c r="C277" s="70">
        <v>17</v>
      </c>
      <c r="D277" s="70">
        <v>20</v>
      </c>
      <c r="E277" s="70">
        <v>2020</v>
      </c>
      <c r="F277" s="70" t="s">
        <v>159</v>
      </c>
      <c r="G277" s="70" t="s">
        <v>1979</v>
      </c>
      <c r="H277" s="70" t="s">
        <v>1980</v>
      </c>
      <c r="I277" s="148"/>
      <c r="J277" s="71">
        <v>95.911914965436452</v>
      </c>
      <c r="K277" s="71">
        <v>0.8792039712697608</v>
      </c>
      <c r="L277" s="71">
        <v>9.3440250456649618</v>
      </c>
      <c r="M277" s="71">
        <v>18.75780184007472</v>
      </c>
      <c r="N277" s="71">
        <v>20.47355709049269</v>
      </c>
      <c r="O277" s="71">
        <v>21.468763960966474</v>
      </c>
      <c r="P277" s="71">
        <v>18.024157131402596</v>
      </c>
      <c r="Q277" s="71">
        <v>0.88275995072862801</v>
      </c>
      <c r="R277" s="71">
        <v>0</v>
      </c>
      <c r="S277" s="71">
        <v>2.7769538830310729</v>
      </c>
      <c r="T277" s="72"/>
      <c r="U277" s="71">
        <v>6413639</v>
      </c>
      <c r="V277" s="71">
        <v>405</v>
      </c>
      <c r="W277" s="71">
        <v>189</v>
      </c>
      <c r="X277" s="71">
        <v>4819</v>
      </c>
      <c r="Y277" s="71">
        <v>6713</v>
      </c>
      <c r="Z277" s="71">
        <v>15341</v>
      </c>
      <c r="AA277" s="71">
        <v>3978</v>
      </c>
      <c r="AB277" s="71">
        <v>14972</v>
      </c>
      <c r="AC277" s="71">
        <v>0</v>
      </c>
      <c r="AD277" s="71">
        <v>2.7769538830310729</v>
      </c>
      <c r="AE277" s="72"/>
      <c r="AF277" s="71">
        <v>68878883.242887706</v>
      </c>
      <c r="AG277" s="71">
        <v>628027.22133086668</v>
      </c>
      <c r="AH277" s="71">
        <v>1691688.0883081255</v>
      </c>
      <c r="AI277" s="71">
        <v>31347030.890545741</v>
      </c>
      <c r="AJ277" s="71">
        <v>31771560.37564458</v>
      </c>
      <c r="AK277" s="71"/>
      <c r="AL277" s="71"/>
      <c r="AM277" s="71">
        <v>1954012.3423894108</v>
      </c>
      <c r="AN277" s="71"/>
      <c r="AO277" s="71"/>
      <c r="AP277" s="71">
        <v>136271202.16110641</v>
      </c>
      <c r="AQ277" s="72"/>
      <c r="AR277" s="71">
        <v>259</v>
      </c>
      <c r="AS277" s="71">
        <v>290</v>
      </c>
      <c r="AT277" s="71">
        <v>0</v>
      </c>
      <c r="AU277" s="71">
        <v>0</v>
      </c>
      <c r="AV277" s="71">
        <v>0</v>
      </c>
      <c r="AW277" s="71">
        <v>0</v>
      </c>
      <c r="AX277" s="71"/>
      <c r="AY277" s="72"/>
      <c r="AZ277" s="71">
        <v>1284.9000000000001</v>
      </c>
      <c r="BA277" s="71">
        <v>32923.200000000033</v>
      </c>
      <c r="BB277" s="71">
        <v>0</v>
      </c>
      <c r="BC277" s="71">
        <v>0</v>
      </c>
      <c r="BD277" s="71">
        <v>0</v>
      </c>
      <c r="BE277" s="71">
        <v>0</v>
      </c>
      <c r="BF277" s="71"/>
      <c r="BG277" s="72"/>
      <c r="BH277" s="71">
        <v>0</v>
      </c>
      <c r="BI277" s="71">
        <v>0</v>
      </c>
      <c r="BJ277" s="71">
        <v>73.959999999999994</v>
      </c>
      <c r="BK277" s="71">
        <v>0</v>
      </c>
      <c r="BL277" s="71">
        <v>7.2540000000000004</v>
      </c>
      <c r="BM277" s="71">
        <v>0</v>
      </c>
      <c r="BN277" s="72"/>
      <c r="BO277" s="71">
        <v>0</v>
      </c>
      <c r="BP277" s="71">
        <v>0</v>
      </c>
      <c r="BQ277" s="71">
        <v>2</v>
      </c>
      <c r="BR277" s="71">
        <v>0</v>
      </c>
      <c r="BS277" s="71">
        <v>2</v>
      </c>
      <c r="BT277" s="71">
        <v>0</v>
      </c>
      <c r="BU277"/>
      <c r="BV277" s="70">
        <v>81.213999999999999</v>
      </c>
      <c r="BW277" s="70">
        <v>0</v>
      </c>
      <c r="BX277" s="70">
        <v>0</v>
      </c>
      <c r="BY277" s="70">
        <v>0</v>
      </c>
      <c r="BZ277" s="70">
        <v>0</v>
      </c>
      <c r="CA277" s="70">
        <v>0</v>
      </c>
      <c r="CB277" s="70">
        <v>0</v>
      </c>
      <c r="CC277" s="70">
        <v>0</v>
      </c>
      <c r="CD277" s="70">
        <v>0</v>
      </c>
    </row>
    <row r="278" spans="1:82">
      <c r="A278" s="70" t="s">
        <v>1997</v>
      </c>
      <c r="B278" s="70">
        <v>340</v>
      </c>
      <c r="C278" s="70">
        <v>18</v>
      </c>
      <c r="D278" s="70">
        <v>20</v>
      </c>
      <c r="E278" s="70">
        <v>2021</v>
      </c>
      <c r="F278" s="70" t="s">
        <v>160</v>
      </c>
      <c r="G278" s="70" t="s">
        <v>1979</v>
      </c>
      <c r="H278" s="70" t="s">
        <v>1980</v>
      </c>
      <c r="I278" s="148"/>
      <c r="J278" s="71">
        <v>101.74806808288082</v>
      </c>
      <c r="K278" s="71">
        <v>0.93628138888083601</v>
      </c>
      <c r="L278" s="71">
        <v>7.7408594518932681</v>
      </c>
      <c r="M278" s="71">
        <v>19.951305279611255</v>
      </c>
      <c r="N278" s="71">
        <v>21.574795264655027</v>
      </c>
      <c r="O278" s="71">
        <v>20.79613484455626</v>
      </c>
      <c r="P278" s="71">
        <v>18.679371804544342</v>
      </c>
      <c r="Q278" s="71">
        <v>0.86091789857519496</v>
      </c>
      <c r="R278" s="71">
        <v>0</v>
      </c>
      <c r="S278" s="71">
        <v>1.876519940039389</v>
      </c>
      <c r="T278" s="72"/>
      <c r="U278" s="71">
        <v>6156081</v>
      </c>
      <c r="V278" s="71">
        <v>405</v>
      </c>
      <c r="W278" s="71">
        <v>189</v>
      </c>
      <c r="X278" s="71">
        <v>4819</v>
      </c>
      <c r="Y278" s="71">
        <v>6705</v>
      </c>
      <c r="Z278" s="71">
        <v>15301</v>
      </c>
      <c r="AA278" s="71">
        <v>4020</v>
      </c>
      <c r="AB278" s="71">
        <v>14745</v>
      </c>
      <c r="AC278" s="71">
        <v>0</v>
      </c>
      <c r="AD278" s="71">
        <v>1.876519940039389</v>
      </c>
      <c r="AE278" s="72"/>
      <c r="AF278" s="71">
        <v>62272970.811925568</v>
      </c>
      <c r="AG278" s="71">
        <v>665560.04115785763</v>
      </c>
      <c r="AH278" s="71">
        <v>1349762.4860918703</v>
      </c>
      <c r="AI278" s="71">
        <v>32947742.629238449</v>
      </c>
      <c r="AJ278" s="71">
        <v>31732076.011451989</v>
      </c>
      <c r="AK278" s="71">
        <v>0</v>
      </c>
      <c r="AL278" s="71">
        <v>0</v>
      </c>
      <c r="AM278" s="71">
        <v>1935486.0257260541</v>
      </c>
      <c r="AN278" s="71">
        <v>0</v>
      </c>
      <c r="AO278" s="71">
        <v>0</v>
      </c>
      <c r="AP278" s="71">
        <v>130903598.00559178</v>
      </c>
      <c r="AQ278" s="72"/>
      <c r="AR278" s="71">
        <v>280</v>
      </c>
      <c r="AS278" s="71">
        <v>310</v>
      </c>
      <c r="AT278" s="71">
        <v>0</v>
      </c>
      <c r="AU278" s="71">
        <v>0</v>
      </c>
      <c r="AV278" s="71">
        <v>0</v>
      </c>
      <c r="AW278" s="71">
        <v>0</v>
      </c>
      <c r="AX278" s="71"/>
      <c r="AY278" s="72"/>
      <c r="AZ278" s="71">
        <v>1415.400000000001</v>
      </c>
      <c r="BA278" s="71">
        <v>33904.900000000023</v>
      </c>
      <c r="BB278" s="71">
        <v>0</v>
      </c>
      <c r="BC278" s="71">
        <v>0</v>
      </c>
      <c r="BD278" s="71">
        <v>0</v>
      </c>
      <c r="BE278" s="71">
        <v>0</v>
      </c>
      <c r="BF278" s="71"/>
      <c r="BG278" s="72"/>
      <c r="BH278" s="71">
        <v>0</v>
      </c>
      <c r="BI278" s="71">
        <v>0</v>
      </c>
      <c r="BJ278" s="71">
        <v>76.503</v>
      </c>
      <c r="BK278" s="71">
        <v>0</v>
      </c>
      <c r="BL278" s="71">
        <v>8.0950000000000006</v>
      </c>
      <c r="BM278" s="71">
        <v>0</v>
      </c>
      <c r="BN278" s="72"/>
      <c r="BO278" s="71">
        <v>0</v>
      </c>
      <c r="BP278" s="71">
        <v>0</v>
      </c>
      <c r="BQ278" s="71">
        <v>2</v>
      </c>
      <c r="BR278" s="71">
        <v>0</v>
      </c>
      <c r="BS278" s="71">
        <v>2</v>
      </c>
      <c r="BT278" s="71">
        <v>0</v>
      </c>
      <c r="BU278"/>
      <c r="BV278" s="70">
        <v>84.597999999999999</v>
      </c>
      <c r="BW278" s="70">
        <v>0</v>
      </c>
      <c r="BX278" s="70">
        <v>0</v>
      </c>
      <c r="BY278" s="70">
        <v>0</v>
      </c>
      <c r="BZ278" s="70">
        <v>0</v>
      </c>
      <c r="CA278" s="70">
        <v>0</v>
      </c>
      <c r="CB278" s="70">
        <v>0</v>
      </c>
      <c r="CC278" s="70">
        <v>0</v>
      </c>
      <c r="CD278" s="70">
        <v>0</v>
      </c>
    </row>
    <row r="279" spans="1:82">
      <c r="A279" s="70" t="s">
        <v>1998</v>
      </c>
      <c r="B279" s="70">
        <v>340</v>
      </c>
      <c r="C279" s="70">
        <v>19</v>
      </c>
      <c r="D279" s="70">
        <v>20</v>
      </c>
      <c r="E279" s="70">
        <v>2022</v>
      </c>
      <c r="F279" s="70" t="s">
        <v>161</v>
      </c>
      <c r="G279" s="70" t="s">
        <v>1979</v>
      </c>
      <c r="H279" s="70" t="s">
        <v>1980</v>
      </c>
      <c r="I279" s="148"/>
      <c r="J279" s="71">
        <v>94.634037458534706</v>
      </c>
      <c r="K279" s="71">
        <v>0.84000749901738003</v>
      </c>
      <c r="L279" s="71">
        <v>7.1205873875840693</v>
      </c>
      <c r="M279" s="71">
        <v>19.177747424470716</v>
      </c>
      <c r="N279" s="71">
        <v>24.020945536753132</v>
      </c>
      <c r="O279" s="71">
        <v>22.491856934254272</v>
      </c>
      <c r="P279" s="71">
        <v>18.549927029753356</v>
      </c>
      <c r="Q279" s="71">
        <v>0.85979404981596574</v>
      </c>
      <c r="R279" s="71">
        <v>0</v>
      </c>
      <c r="S279" s="71">
        <v>2.172933895923447</v>
      </c>
      <c r="T279" s="72"/>
      <c r="U279" s="71">
        <v>6606274</v>
      </c>
      <c r="V279" s="71">
        <v>405</v>
      </c>
      <c r="W279" s="71">
        <v>189</v>
      </c>
      <c r="X279" s="71">
        <v>4819</v>
      </c>
      <c r="Y279" s="71">
        <v>7143</v>
      </c>
      <c r="Z279" s="71">
        <v>15723</v>
      </c>
      <c r="AA279" s="71">
        <v>4053</v>
      </c>
      <c r="AB279" s="71">
        <v>14605</v>
      </c>
      <c r="AC279" s="71">
        <v>0</v>
      </c>
      <c r="AD279" s="71">
        <v>2.172933895923447</v>
      </c>
      <c r="AE279" s="72"/>
      <c r="AF279" s="71">
        <v>59781569.089306399</v>
      </c>
      <c r="AG279" s="71">
        <v>631472.28180794825</v>
      </c>
      <c r="AH279" s="71">
        <v>1470727.4565337538</v>
      </c>
      <c r="AI279" s="71">
        <v>31076104.735099483</v>
      </c>
      <c r="AJ279" s="71">
        <v>36550208.747211121</v>
      </c>
      <c r="AK279" s="71">
        <v>0</v>
      </c>
      <c r="AL279" s="71">
        <v>0</v>
      </c>
      <c r="AM279" s="71">
        <v>1885904.1348159227</v>
      </c>
      <c r="AN279" s="71">
        <v>0</v>
      </c>
      <c r="AO279" s="71">
        <v>0</v>
      </c>
      <c r="AP279" s="71">
        <v>131395986.44477461</v>
      </c>
      <c r="AQ279" s="72"/>
      <c r="AR279" s="71">
        <v>297</v>
      </c>
      <c r="AS279" s="71">
        <v>325</v>
      </c>
      <c r="AT279" s="71">
        <v>0</v>
      </c>
      <c r="AU279" s="71">
        <v>0</v>
      </c>
      <c r="AV279" s="71">
        <v>0</v>
      </c>
      <c r="AW279" s="71">
        <v>0</v>
      </c>
      <c r="AX279" s="71"/>
      <c r="AY279" s="72"/>
      <c r="AZ279" s="71">
        <v>1557.300000000002</v>
      </c>
      <c r="BA279" s="71">
        <v>35395.600000000028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1999</v>
      </c>
      <c r="B280" s="70">
        <v>340</v>
      </c>
      <c r="C280" s="70">
        <v>20</v>
      </c>
      <c r="D280" s="70">
        <v>20</v>
      </c>
      <c r="E280" s="70">
        <v>2023</v>
      </c>
      <c r="F280" s="70" t="s">
        <v>1539</v>
      </c>
      <c r="G280" s="70" t="s">
        <v>1979</v>
      </c>
      <c r="H280" s="70" t="s">
        <v>1980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316</v>
      </c>
      <c r="AS280" s="71">
        <v>339</v>
      </c>
      <c r="AT280" s="71">
        <v>0</v>
      </c>
      <c r="AU280" s="71">
        <v>0</v>
      </c>
      <c r="AV280" s="71">
        <v>0</v>
      </c>
      <c r="AW280" s="71">
        <v>0</v>
      </c>
      <c r="AX280" s="71"/>
      <c r="AY280" s="72"/>
      <c r="AZ280" s="71">
        <v>1655.8000000000025</v>
      </c>
      <c r="BA280" s="71">
        <v>36088.600000000028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2000</v>
      </c>
      <c r="B281" s="70">
        <v>340</v>
      </c>
      <c r="C281" s="70">
        <v>21</v>
      </c>
      <c r="D281" s="70">
        <v>20</v>
      </c>
      <c r="E281" s="70">
        <v>2024</v>
      </c>
      <c r="F281" s="70" t="s">
        <v>1554</v>
      </c>
      <c r="G281" s="70" t="s">
        <v>1979</v>
      </c>
      <c r="H281" s="70" t="s">
        <v>1980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2001</v>
      </c>
      <c r="B282" s="70">
        <v>222</v>
      </c>
      <c r="C282" s="70">
        <v>1</v>
      </c>
      <c r="D282" s="70">
        <v>14</v>
      </c>
      <c r="E282" s="70">
        <v>1990</v>
      </c>
      <c r="F282" s="70" t="s">
        <v>787</v>
      </c>
      <c r="G282" s="70" t="s">
        <v>2002</v>
      </c>
      <c r="H282" s="70" t="s">
        <v>2003</v>
      </c>
      <c r="I282" s="148"/>
      <c r="J282" s="71">
        <v>13.30447492971696</v>
      </c>
      <c r="K282" s="71">
        <v>3.8597690607503181</v>
      </c>
      <c r="L282" s="71">
        <v>13.802939850730491</v>
      </c>
      <c r="M282" s="71">
        <v>9.0544694943575745</v>
      </c>
      <c r="N282" s="71">
        <v>14.040908373650501</v>
      </c>
      <c r="O282" s="71">
        <v>13.311073045823081</v>
      </c>
      <c r="P282" s="71">
        <v>23.318539199931902</v>
      </c>
      <c r="Q282" s="71">
        <v>1.1682242976724899</v>
      </c>
      <c r="R282" s="71">
        <v>0</v>
      </c>
      <c r="S282" s="71">
        <v>1.0805435498710549</v>
      </c>
      <c r="T282" s="72"/>
      <c r="U282" s="71">
        <v>1072953</v>
      </c>
      <c r="V282" s="71">
        <v>1135</v>
      </c>
      <c r="W282" s="71">
        <v>180</v>
      </c>
      <c r="X282" s="71">
        <v>3552</v>
      </c>
      <c r="Y282" s="71">
        <v>5073</v>
      </c>
      <c r="Z282" s="71">
        <v>5475</v>
      </c>
      <c r="AA282" s="71">
        <v>5662</v>
      </c>
      <c r="AB282" s="71">
        <v>18968</v>
      </c>
      <c r="AC282" s="71">
        <v>0</v>
      </c>
      <c r="AD282" s="71">
        <v>1.0805435498710549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2004</v>
      </c>
      <c r="B283" s="70">
        <v>223</v>
      </c>
      <c r="C283" s="70">
        <v>2</v>
      </c>
      <c r="D283" s="70">
        <v>14</v>
      </c>
      <c r="E283" s="70">
        <v>2005</v>
      </c>
      <c r="F283" s="70" t="s">
        <v>789</v>
      </c>
      <c r="G283" s="70" t="s">
        <v>2002</v>
      </c>
      <c r="H283" s="70" t="s">
        <v>2003</v>
      </c>
      <c r="I283" s="148"/>
      <c r="J283" s="71">
        <v>9.8248840596118576</v>
      </c>
      <c r="K283" s="71">
        <v>2.4382728177021749</v>
      </c>
      <c r="L283" s="71">
        <v>3.8673654627541998</v>
      </c>
      <c r="M283" s="71">
        <v>15.507606801027411</v>
      </c>
      <c r="N283" s="71">
        <v>17.405291785509242</v>
      </c>
      <c r="O283" s="71">
        <v>18.766044163738751</v>
      </c>
      <c r="P283" s="71">
        <v>24.700795151464099</v>
      </c>
      <c r="Q283" s="71">
        <v>1.05609804547498</v>
      </c>
      <c r="R283" s="71">
        <v>0</v>
      </c>
      <c r="S283" s="71">
        <v>1.230556367690103</v>
      </c>
      <c r="T283" s="72"/>
      <c r="U283" s="71">
        <v>905612</v>
      </c>
      <c r="V283" s="71">
        <v>981</v>
      </c>
      <c r="W283" s="71">
        <v>51</v>
      </c>
      <c r="X283" s="71">
        <v>3436</v>
      </c>
      <c r="Y283" s="71">
        <v>5739</v>
      </c>
      <c r="Z283" s="71">
        <v>8932</v>
      </c>
      <c r="AA283" s="71">
        <v>4912</v>
      </c>
      <c r="AB283" s="71">
        <v>17926</v>
      </c>
      <c r="AC283" s="71">
        <v>0</v>
      </c>
      <c r="AD283" s="71">
        <v>1.230556367690103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2005</v>
      </c>
      <c r="B284" s="70">
        <v>224</v>
      </c>
      <c r="C284" s="70">
        <v>3</v>
      </c>
      <c r="D284" s="70">
        <v>14</v>
      </c>
      <c r="E284" s="70">
        <v>2006</v>
      </c>
      <c r="F284" s="70" t="s">
        <v>790</v>
      </c>
      <c r="G284" s="70" t="s">
        <v>2002</v>
      </c>
      <c r="H284" s="70" t="s">
        <v>2003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2006</v>
      </c>
      <c r="B285" s="70">
        <v>225</v>
      </c>
      <c r="C285" s="70">
        <v>4</v>
      </c>
      <c r="D285" s="70">
        <v>14</v>
      </c>
      <c r="E285" s="70">
        <v>2007</v>
      </c>
      <c r="F285" s="70" t="s">
        <v>791</v>
      </c>
      <c r="G285" s="70" t="s">
        <v>2002</v>
      </c>
      <c r="H285" s="70" t="s">
        <v>2003</v>
      </c>
      <c r="I285" s="148"/>
      <c r="J285" s="71">
        <v>9.388255811862706</v>
      </c>
      <c r="K285" s="71">
        <v>2.0184993933086628</v>
      </c>
      <c r="L285" s="71">
        <v>5.8213872814544114</v>
      </c>
      <c r="M285" s="71">
        <v>15.56348027130193</v>
      </c>
      <c r="N285" s="71">
        <v>17.53640930293346</v>
      </c>
      <c r="O285" s="71">
        <v>18.155129980010798</v>
      </c>
      <c r="P285" s="71">
        <v>24.220136189469262</v>
      </c>
      <c r="Q285" s="71">
        <v>1.0872571725015701</v>
      </c>
      <c r="R285" s="71">
        <v>0</v>
      </c>
      <c r="S285" s="71">
        <v>1.2599177736801379</v>
      </c>
      <c r="T285" s="72"/>
      <c r="U285" s="71">
        <v>984426</v>
      </c>
      <c r="V285" s="71">
        <v>828</v>
      </c>
      <c r="W285" s="71">
        <v>75</v>
      </c>
      <c r="X285" s="71">
        <v>3973</v>
      </c>
      <c r="Y285" s="71">
        <v>5758</v>
      </c>
      <c r="Z285" s="71">
        <v>8983</v>
      </c>
      <c r="AA285" s="71">
        <v>4743</v>
      </c>
      <c r="AB285" s="71">
        <v>17479</v>
      </c>
      <c r="AC285" s="71">
        <v>0</v>
      </c>
      <c r="AD285" s="71">
        <v>1.2599177736801379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2007</v>
      </c>
      <c r="B286" s="70">
        <v>226</v>
      </c>
      <c r="C286" s="70">
        <v>5</v>
      </c>
      <c r="D286" s="70">
        <v>14</v>
      </c>
      <c r="E286" s="70">
        <v>2008</v>
      </c>
      <c r="F286" s="70" t="s">
        <v>792</v>
      </c>
      <c r="G286" s="70" t="s">
        <v>2002</v>
      </c>
      <c r="H286" s="70" t="s">
        <v>2003</v>
      </c>
      <c r="I286" s="148"/>
      <c r="J286" s="71">
        <v>8.6244211326107063</v>
      </c>
      <c r="K286" s="71">
        <v>1.49497768499816</v>
      </c>
      <c r="L286" s="71">
        <v>5.2166513494022064</v>
      </c>
      <c r="M286" s="71">
        <v>16.210859554938491</v>
      </c>
      <c r="N286" s="71">
        <v>15.668776086721181</v>
      </c>
      <c r="O286" s="71">
        <v>17.57271635347379</v>
      </c>
      <c r="P286" s="71">
        <v>23.794680579093839</v>
      </c>
      <c r="Q286" s="71">
        <v>1.06274822093267</v>
      </c>
      <c r="R286" s="71">
        <v>0</v>
      </c>
      <c r="S286" s="71">
        <v>1.295124752052853</v>
      </c>
      <c r="T286" s="72"/>
      <c r="U286" s="71">
        <v>932546</v>
      </c>
      <c r="V286" s="71">
        <v>828</v>
      </c>
      <c r="W286" s="71">
        <v>75</v>
      </c>
      <c r="X286" s="71">
        <v>3973</v>
      </c>
      <c r="Y286" s="71">
        <v>5771</v>
      </c>
      <c r="Z286" s="71">
        <v>9000</v>
      </c>
      <c r="AA286" s="71">
        <v>4665</v>
      </c>
      <c r="AB286" s="71">
        <v>17366</v>
      </c>
      <c r="AC286" s="71">
        <v>0</v>
      </c>
      <c r="AD286" s="71">
        <v>1.295124752052853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2008</v>
      </c>
      <c r="B287" s="70">
        <v>227</v>
      </c>
      <c r="C287" s="70">
        <v>6</v>
      </c>
      <c r="D287" s="70">
        <v>14</v>
      </c>
      <c r="E287" s="70">
        <v>2009</v>
      </c>
      <c r="F287" s="70" t="s">
        <v>176</v>
      </c>
      <c r="G287" s="70" t="s">
        <v>2002</v>
      </c>
      <c r="H287" s="70" t="s">
        <v>2003</v>
      </c>
      <c r="I287" s="148"/>
      <c r="J287" s="71">
        <v>9.2035785490421169</v>
      </c>
      <c r="K287" s="71">
        <v>1.4340079233648799</v>
      </c>
      <c r="L287" s="71">
        <v>6.5785331473353459</v>
      </c>
      <c r="M287" s="71">
        <v>15.538514415859749</v>
      </c>
      <c r="N287" s="71">
        <v>15.08749333421917</v>
      </c>
      <c r="O287" s="71">
        <v>18.0446276487198</v>
      </c>
      <c r="P287" s="71">
        <v>22.571699598475671</v>
      </c>
      <c r="Q287" s="71">
        <v>1.0057460263679601</v>
      </c>
      <c r="R287" s="71">
        <v>0</v>
      </c>
      <c r="S287" s="71">
        <v>1.233479905407405</v>
      </c>
      <c r="T287" s="72"/>
      <c r="U287" s="71">
        <v>899370</v>
      </c>
      <c r="V287" s="71">
        <v>757</v>
      </c>
      <c r="W287" s="71">
        <v>136</v>
      </c>
      <c r="X287" s="71">
        <v>4063</v>
      </c>
      <c r="Y287" s="71">
        <v>5772</v>
      </c>
      <c r="Z287" s="71">
        <v>9122</v>
      </c>
      <c r="AA287" s="71">
        <v>4543</v>
      </c>
      <c r="AB287" s="71">
        <v>17252</v>
      </c>
      <c r="AC287" s="71">
        <v>0</v>
      </c>
      <c r="AD287" s="71">
        <v>1.233479905407405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2009</v>
      </c>
      <c r="B288" s="70">
        <v>228</v>
      </c>
      <c r="C288" s="70">
        <v>7</v>
      </c>
      <c r="D288" s="70">
        <v>14</v>
      </c>
      <c r="E288" s="70">
        <v>2010</v>
      </c>
      <c r="F288" s="70" t="s">
        <v>177</v>
      </c>
      <c r="G288" s="70" t="s">
        <v>2002</v>
      </c>
      <c r="H288" s="70" t="s">
        <v>2003</v>
      </c>
      <c r="I288" s="148"/>
      <c r="J288" s="71">
        <v>9.7543215857342087</v>
      </c>
      <c r="K288" s="71">
        <v>1.5450054982123029</v>
      </c>
      <c r="L288" s="71">
        <v>6.3349060525514096</v>
      </c>
      <c r="M288" s="71">
        <v>16.413834348648081</v>
      </c>
      <c r="N288" s="71">
        <v>18.364577754624548</v>
      </c>
      <c r="O288" s="71">
        <v>18.138375196392541</v>
      </c>
      <c r="P288" s="71">
        <v>23.012252101573289</v>
      </c>
      <c r="Q288" s="71">
        <v>1.0366351450994999</v>
      </c>
      <c r="R288" s="71">
        <v>0</v>
      </c>
      <c r="S288" s="71">
        <v>1.055590905435424</v>
      </c>
      <c r="T288" s="72"/>
      <c r="U288" s="71">
        <v>946894</v>
      </c>
      <c r="V288" s="71">
        <v>757</v>
      </c>
      <c r="W288" s="71">
        <v>136</v>
      </c>
      <c r="X288" s="71">
        <v>4063</v>
      </c>
      <c r="Y288" s="71">
        <v>5803</v>
      </c>
      <c r="Z288" s="71">
        <v>9212</v>
      </c>
      <c r="AA288" s="71">
        <v>4516</v>
      </c>
      <c r="AB288" s="71">
        <v>17039</v>
      </c>
      <c r="AC288" s="71">
        <v>0</v>
      </c>
      <c r="AD288" s="71">
        <v>1.055590905435424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2010</v>
      </c>
      <c r="B289" s="70">
        <v>229</v>
      </c>
      <c r="C289" s="70">
        <v>8</v>
      </c>
      <c r="D289" s="70">
        <v>14</v>
      </c>
      <c r="E289" s="70">
        <v>2011</v>
      </c>
      <c r="F289" s="70" t="s">
        <v>178</v>
      </c>
      <c r="G289" s="70" t="s">
        <v>2002</v>
      </c>
      <c r="H289" s="70" t="s">
        <v>2003</v>
      </c>
      <c r="I289" s="148"/>
      <c r="J289" s="71">
        <v>11.5409753718644</v>
      </c>
      <c r="K289" s="71">
        <v>2.0412610608429991</v>
      </c>
      <c r="L289" s="71">
        <v>5.6104713779608657</v>
      </c>
      <c r="M289" s="71">
        <v>18.849606749705789</v>
      </c>
      <c r="N289" s="71">
        <v>22.738408115012181</v>
      </c>
      <c r="O289" s="71">
        <v>17.825928704866186</v>
      </c>
      <c r="P289" s="71">
        <v>21.896925491504859</v>
      </c>
      <c r="Q289" s="71">
        <v>1.18248315439142</v>
      </c>
      <c r="R289" s="71">
        <v>0</v>
      </c>
      <c r="S289" s="71">
        <v>1.3970002996371</v>
      </c>
      <c r="T289" s="72"/>
      <c r="U289" s="71">
        <v>966404</v>
      </c>
      <c r="V289" s="71">
        <v>757</v>
      </c>
      <c r="W289" s="71">
        <v>136</v>
      </c>
      <c r="X289" s="71">
        <v>4063</v>
      </c>
      <c r="Y289" s="71">
        <v>5846</v>
      </c>
      <c r="Z289" s="71">
        <v>9250</v>
      </c>
      <c r="AA289" s="71">
        <v>4425</v>
      </c>
      <c r="AB289" s="71">
        <v>16850</v>
      </c>
      <c r="AC289" s="71">
        <v>0</v>
      </c>
      <c r="AD289" s="71">
        <v>1.3970002996371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2011</v>
      </c>
      <c r="B290" s="70">
        <v>230</v>
      </c>
      <c r="C290" s="70">
        <v>9</v>
      </c>
      <c r="D290" s="70">
        <v>14</v>
      </c>
      <c r="E290" s="70">
        <v>2012</v>
      </c>
      <c r="F290" s="70" t="s">
        <v>179</v>
      </c>
      <c r="G290" s="70" t="s">
        <v>2002</v>
      </c>
      <c r="H290" s="70" t="s">
        <v>2003</v>
      </c>
      <c r="I290" s="148"/>
      <c r="J290" s="71">
        <v>12.375474918949511</v>
      </c>
      <c r="K290" s="71">
        <v>1.9735037903379069</v>
      </c>
      <c r="L290" s="71">
        <v>5.5556557930582633</v>
      </c>
      <c r="M290" s="71">
        <v>21.25051978036106</v>
      </c>
      <c r="N290" s="71">
        <v>24.618225956078149</v>
      </c>
      <c r="O290" s="71">
        <v>17.765956168864534</v>
      </c>
      <c r="P290" s="71">
        <v>21.548730002192713</v>
      </c>
      <c r="Q290" s="71">
        <v>1.27254476952672</v>
      </c>
      <c r="R290" s="71">
        <v>0</v>
      </c>
      <c r="S290" s="71">
        <v>1.01451992800405</v>
      </c>
      <c r="T290" s="72"/>
      <c r="U290" s="71">
        <v>927817</v>
      </c>
      <c r="V290" s="71">
        <v>757</v>
      </c>
      <c r="W290" s="71">
        <v>136</v>
      </c>
      <c r="X290" s="71">
        <v>4063</v>
      </c>
      <c r="Y290" s="71">
        <v>5913</v>
      </c>
      <c r="Z290" s="71">
        <v>9292</v>
      </c>
      <c r="AA290" s="71">
        <v>4330</v>
      </c>
      <c r="AB290" s="71">
        <v>16690</v>
      </c>
      <c r="AC290" s="71">
        <v>0</v>
      </c>
      <c r="AD290" s="71">
        <v>1.01451992800405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3.2949999999999999</v>
      </c>
      <c r="BK290" s="71">
        <v>0</v>
      </c>
      <c r="BL290" s="71">
        <v>0</v>
      </c>
      <c r="BM290" s="71">
        <v>0</v>
      </c>
      <c r="BN290" s="72"/>
      <c r="BO290" s="71">
        <v>0</v>
      </c>
      <c r="BP290" s="71">
        <v>0</v>
      </c>
      <c r="BQ290" s="71">
        <v>1</v>
      </c>
      <c r="BR290" s="71">
        <v>0</v>
      </c>
      <c r="BS290" s="71">
        <v>0</v>
      </c>
      <c r="BT290" s="71">
        <v>0</v>
      </c>
      <c r="BU290"/>
      <c r="BV290" s="70">
        <v>3.2949999999999999</v>
      </c>
      <c r="BW290" s="70">
        <v>0</v>
      </c>
      <c r="BX290" s="70">
        <v>0</v>
      </c>
      <c r="BY290" s="70">
        <v>0</v>
      </c>
      <c r="BZ290" s="70">
        <v>0</v>
      </c>
      <c r="CA290" s="70">
        <v>0</v>
      </c>
      <c r="CB290" s="70">
        <v>0</v>
      </c>
      <c r="CC290" s="70">
        <v>0</v>
      </c>
      <c r="CD290" s="70">
        <v>0</v>
      </c>
    </row>
    <row r="291" spans="1:82">
      <c r="A291" s="70" t="s">
        <v>2012</v>
      </c>
      <c r="B291" s="70">
        <v>231</v>
      </c>
      <c r="C291" s="70">
        <v>10</v>
      </c>
      <c r="D291" s="70">
        <v>14</v>
      </c>
      <c r="E291" s="70">
        <v>2013</v>
      </c>
      <c r="F291" s="70" t="s">
        <v>180</v>
      </c>
      <c r="G291" s="70" t="s">
        <v>2002</v>
      </c>
      <c r="H291" s="70" t="s">
        <v>2003</v>
      </c>
      <c r="I291" s="148"/>
      <c r="J291" s="71">
        <v>14.24059043703372</v>
      </c>
      <c r="K291" s="71">
        <v>1.70200259019222</v>
      </c>
      <c r="L291" s="71">
        <v>5.2308385275633569</v>
      </c>
      <c r="M291" s="71">
        <v>20.844283853322381</v>
      </c>
      <c r="N291" s="71">
        <v>26.989027738890329</v>
      </c>
      <c r="O291" s="71">
        <v>17.072529829509211</v>
      </c>
      <c r="P291" s="71">
        <v>21.510037039034845</v>
      </c>
      <c r="Q291" s="71">
        <v>1.2829309136398499</v>
      </c>
      <c r="R291" s="71">
        <v>0</v>
      </c>
      <c r="S291" s="71">
        <v>1.319870630151905</v>
      </c>
      <c r="T291" s="72"/>
      <c r="U291" s="71">
        <v>1004332</v>
      </c>
      <c r="V291" s="71">
        <v>757</v>
      </c>
      <c r="W291" s="71">
        <v>136</v>
      </c>
      <c r="X291" s="71">
        <v>4063</v>
      </c>
      <c r="Y291" s="71">
        <v>5917</v>
      </c>
      <c r="Z291" s="71">
        <v>9328</v>
      </c>
      <c r="AA291" s="71">
        <v>4306</v>
      </c>
      <c r="AB291" s="71">
        <v>16585</v>
      </c>
      <c r="AC291" s="71">
        <v>0</v>
      </c>
      <c r="AD291" s="71">
        <v>1.319870630151905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3.9449999999999998</v>
      </c>
      <c r="BK291" s="71">
        <v>0</v>
      </c>
      <c r="BL291" s="71">
        <v>0</v>
      </c>
      <c r="BM291" s="71">
        <v>0</v>
      </c>
      <c r="BN291" s="72"/>
      <c r="BO291" s="71">
        <v>0</v>
      </c>
      <c r="BP291" s="71">
        <v>0</v>
      </c>
      <c r="BQ291" s="71">
        <v>1</v>
      </c>
      <c r="BR291" s="71">
        <v>0</v>
      </c>
      <c r="BS291" s="71">
        <v>0</v>
      </c>
      <c r="BT291" s="71">
        <v>0</v>
      </c>
      <c r="BU291"/>
      <c r="BV291" s="70">
        <v>3.9449999999999998</v>
      </c>
      <c r="BW291" s="70">
        <v>0</v>
      </c>
      <c r="BX291" s="70">
        <v>0</v>
      </c>
      <c r="BY291" s="70">
        <v>0</v>
      </c>
      <c r="BZ291" s="70">
        <v>0</v>
      </c>
      <c r="CA291" s="70">
        <v>0</v>
      </c>
      <c r="CB291" s="70">
        <v>0</v>
      </c>
      <c r="CC291" s="70">
        <v>0</v>
      </c>
      <c r="CD291" s="70">
        <v>0</v>
      </c>
    </row>
    <row r="292" spans="1:82">
      <c r="A292" s="70" t="s">
        <v>2013</v>
      </c>
      <c r="B292" s="70">
        <v>232</v>
      </c>
      <c r="C292" s="70">
        <v>11</v>
      </c>
      <c r="D292" s="70">
        <v>14</v>
      </c>
      <c r="E292" s="70">
        <v>2014</v>
      </c>
      <c r="F292" s="70" t="s">
        <v>181</v>
      </c>
      <c r="G292" s="1064" t="s">
        <v>2002</v>
      </c>
      <c r="H292" s="70" t="s">
        <v>2003</v>
      </c>
      <c r="I292" s="148"/>
      <c r="J292" s="71">
        <v>12.771443864351101</v>
      </c>
      <c r="K292" s="71">
        <v>1.614784222401479</v>
      </c>
      <c r="L292" s="71">
        <v>5.699361982749541</v>
      </c>
      <c r="M292" s="71">
        <v>19.500354969376271</v>
      </c>
      <c r="N292" s="71">
        <v>21.184978955568671</v>
      </c>
      <c r="O292" s="71">
        <v>16.301903979532373</v>
      </c>
      <c r="P292" s="71">
        <v>21.34566982813288</v>
      </c>
      <c r="Q292" s="71">
        <v>1.20870478952003</v>
      </c>
      <c r="R292" s="71">
        <v>0</v>
      </c>
      <c r="S292" s="71">
        <v>0</v>
      </c>
      <c r="T292" s="72"/>
      <c r="U292" s="71">
        <v>983801</v>
      </c>
      <c r="V292" s="71">
        <v>648</v>
      </c>
      <c r="W292" s="71">
        <v>130</v>
      </c>
      <c r="X292" s="71">
        <v>3777</v>
      </c>
      <c r="Y292" s="71">
        <v>5901</v>
      </c>
      <c r="Z292" s="71">
        <v>9381</v>
      </c>
      <c r="AA292" s="71">
        <v>4251</v>
      </c>
      <c r="AB292" s="71">
        <v>16286</v>
      </c>
      <c r="AC292" s="71">
        <v>0</v>
      </c>
      <c r="AD292" s="71">
        <v>0</v>
      </c>
      <c r="AE292" s="72"/>
      <c r="AF292" s="71"/>
      <c r="AG292" s="71"/>
      <c r="AH292" s="71"/>
      <c r="AI292" s="71"/>
      <c r="AJ292" s="71"/>
      <c r="AK292" s="71"/>
      <c r="AL292" s="71"/>
      <c r="AM292" s="71"/>
      <c r="AN292" s="71"/>
      <c r="AO292" s="71"/>
      <c r="AP292" s="71"/>
      <c r="AQ292" s="72"/>
      <c r="AR292" s="71">
        <v>553</v>
      </c>
      <c r="AS292" s="71">
        <v>195</v>
      </c>
      <c r="AT292" s="71">
        <v>0</v>
      </c>
      <c r="AU292" s="71">
        <v>0</v>
      </c>
      <c r="AV292" s="71">
        <v>0</v>
      </c>
      <c r="AW292" s="71">
        <v>0</v>
      </c>
      <c r="AX292" s="71"/>
      <c r="AY292" s="72"/>
      <c r="AZ292" s="71">
        <v>2747.9749999999999</v>
      </c>
      <c r="BA292" s="71">
        <v>7771.8</v>
      </c>
      <c r="BB292" s="71">
        <v>0</v>
      </c>
      <c r="BC292" s="71">
        <v>0</v>
      </c>
      <c r="BD292" s="71">
        <v>0</v>
      </c>
      <c r="BE292" s="71">
        <v>0</v>
      </c>
      <c r="BF292" s="71"/>
      <c r="BG292" s="72"/>
      <c r="BH292" s="71">
        <v>0</v>
      </c>
      <c r="BI292" s="71">
        <v>0</v>
      </c>
      <c r="BJ292" s="71">
        <v>3.9820000000000002</v>
      </c>
      <c r="BK292" s="71">
        <v>0</v>
      </c>
      <c r="BL292" s="71">
        <v>0</v>
      </c>
      <c r="BM292" s="71">
        <v>0</v>
      </c>
      <c r="BN292" s="72"/>
      <c r="BO292" s="71">
        <v>0</v>
      </c>
      <c r="BP292" s="71">
        <v>0</v>
      </c>
      <c r="BQ292" s="71">
        <v>1</v>
      </c>
      <c r="BR292" s="71">
        <v>0</v>
      </c>
      <c r="BS292" s="71">
        <v>0</v>
      </c>
      <c r="BT292" s="71">
        <v>0</v>
      </c>
      <c r="BU292"/>
      <c r="BV292" s="70">
        <v>3.9820000000000002</v>
      </c>
      <c r="BW292" s="70">
        <v>0</v>
      </c>
      <c r="BX292" s="70">
        <v>0</v>
      </c>
      <c r="BY292" s="70">
        <v>0</v>
      </c>
      <c r="BZ292" s="70">
        <v>0</v>
      </c>
      <c r="CA292" s="70">
        <v>0</v>
      </c>
      <c r="CB292" s="70">
        <v>0</v>
      </c>
      <c r="CC292" s="70">
        <v>0</v>
      </c>
      <c r="CD292" s="70">
        <v>0</v>
      </c>
    </row>
    <row r="293" spans="1:82">
      <c r="A293" s="70" t="s">
        <v>2014</v>
      </c>
      <c r="B293" s="70">
        <v>233</v>
      </c>
      <c r="C293" s="70">
        <v>12</v>
      </c>
      <c r="D293" s="70">
        <v>14</v>
      </c>
      <c r="E293" s="70">
        <v>2015</v>
      </c>
      <c r="F293" s="70" t="s">
        <v>182</v>
      </c>
      <c r="G293" s="1064" t="s">
        <v>2002</v>
      </c>
      <c r="H293" s="70" t="s">
        <v>2003</v>
      </c>
      <c r="I293" s="148"/>
      <c r="J293" s="71">
        <v>11.62311588870921</v>
      </c>
      <c r="K293" s="71">
        <v>1.5220401045522081</v>
      </c>
      <c r="L293" s="71">
        <v>5.6246120100895372</v>
      </c>
      <c r="M293" s="71">
        <v>17.428074362123841</v>
      </c>
      <c r="N293" s="71">
        <v>19.139124460642378</v>
      </c>
      <c r="O293" s="71">
        <v>16.112087444259103</v>
      </c>
      <c r="P293" s="71">
        <v>21.161522306576913</v>
      </c>
      <c r="Q293" s="71">
        <v>1.1714741309380601</v>
      </c>
      <c r="R293" s="71">
        <v>0</v>
      </c>
      <c r="S293" s="71">
        <v>1.9530385641716259</v>
      </c>
      <c r="T293" s="72"/>
      <c r="U293" s="71">
        <v>1119741</v>
      </c>
      <c r="V293" s="71">
        <v>648</v>
      </c>
      <c r="W293" s="71">
        <v>130</v>
      </c>
      <c r="X293" s="71">
        <v>3777</v>
      </c>
      <c r="Y293" s="71">
        <v>5922</v>
      </c>
      <c r="Z293" s="71">
        <v>9361</v>
      </c>
      <c r="AA293" s="71">
        <v>4211</v>
      </c>
      <c r="AB293" s="71">
        <v>16124</v>
      </c>
      <c r="AC293" s="71">
        <v>0</v>
      </c>
      <c r="AD293" s="71">
        <v>1.9530385641716259</v>
      </c>
      <c r="AE293" s="72"/>
      <c r="AF293" s="71">
        <v>11695482.966334561</v>
      </c>
      <c r="AG293" s="71">
        <v>1150419.89183747</v>
      </c>
      <c r="AH293" s="71">
        <v>1171394.740201182</v>
      </c>
      <c r="AI293" s="71">
        <v>23141167.540819939</v>
      </c>
      <c r="AJ293" s="71">
        <v>31831784.88689217</v>
      </c>
      <c r="AK293" s="71">
        <v>0</v>
      </c>
      <c r="AL293" s="71">
        <v>0</v>
      </c>
      <c r="AM293" s="71">
        <v>2209726.5623638998</v>
      </c>
      <c r="AN293" s="71">
        <v>0</v>
      </c>
      <c r="AO293" s="71">
        <v>0</v>
      </c>
      <c r="AP293" s="71">
        <v>71199976.58844921</v>
      </c>
      <c r="AQ293" s="72"/>
      <c r="AR293" s="71">
        <v>588</v>
      </c>
      <c r="AS293" s="71">
        <v>230</v>
      </c>
      <c r="AT293" s="71">
        <v>0</v>
      </c>
      <c r="AU293" s="71">
        <v>0</v>
      </c>
      <c r="AV293" s="71">
        <v>0</v>
      </c>
      <c r="AW293" s="71">
        <v>0</v>
      </c>
      <c r="AX293" s="71"/>
      <c r="AY293" s="72"/>
      <c r="AZ293" s="71">
        <v>2995.5650000000001</v>
      </c>
      <c r="BA293" s="71">
        <v>9911.6</v>
      </c>
      <c r="BB293" s="71">
        <v>0</v>
      </c>
      <c r="BC293" s="71">
        <v>0</v>
      </c>
      <c r="BD293" s="71">
        <v>0</v>
      </c>
      <c r="BE293" s="71">
        <v>0</v>
      </c>
      <c r="BF293" s="71"/>
      <c r="BG293" s="72"/>
      <c r="BH293" s="71">
        <v>0</v>
      </c>
      <c r="BI293" s="71">
        <v>0</v>
      </c>
      <c r="BJ293" s="71">
        <v>3.8210000000000002</v>
      </c>
      <c r="BK293" s="71">
        <v>0</v>
      </c>
      <c r="BL293" s="71">
        <v>0</v>
      </c>
      <c r="BM293" s="71">
        <v>0</v>
      </c>
      <c r="BN293" s="72"/>
      <c r="BO293" s="71">
        <v>0</v>
      </c>
      <c r="BP293" s="71">
        <v>0</v>
      </c>
      <c r="BQ293" s="71">
        <v>1</v>
      </c>
      <c r="BR293" s="71">
        <v>0</v>
      </c>
      <c r="BS293" s="71">
        <v>0</v>
      </c>
      <c r="BT293" s="71">
        <v>0</v>
      </c>
      <c r="BU293"/>
      <c r="BV293" s="70">
        <v>3.8210000000000002</v>
      </c>
      <c r="BW293" s="70">
        <v>0</v>
      </c>
      <c r="BX293" s="70">
        <v>0</v>
      </c>
      <c r="BY293" s="70">
        <v>0</v>
      </c>
      <c r="BZ293" s="70">
        <v>0</v>
      </c>
      <c r="CA293" s="70">
        <v>0</v>
      </c>
      <c r="CB293" s="70">
        <v>0</v>
      </c>
      <c r="CC293" s="70">
        <v>0</v>
      </c>
      <c r="CD293" s="70">
        <v>0</v>
      </c>
    </row>
    <row r="294" spans="1:82">
      <c r="A294" s="70" t="s">
        <v>2015</v>
      </c>
      <c r="B294" s="70">
        <v>234</v>
      </c>
      <c r="C294" s="70">
        <v>13</v>
      </c>
      <c r="D294" s="70">
        <v>14</v>
      </c>
      <c r="E294" s="70">
        <v>2016</v>
      </c>
      <c r="F294" s="70" t="s">
        <v>155</v>
      </c>
      <c r="G294" s="70" t="s">
        <v>2002</v>
      </c>
      <c r="H294" s="70" t="s">
        <v>2003</v>
      </c>
      <c r="I294" s="148"/>
      <c r="J294" s="71">
        <v>10.807877936970668</v>
      </c>
      <c r="K294" s="71">
        <v>1.4624700161929278</v>
      </c>
      <c r="L294" s="71">
        <v>5.4950799088407507</v>
      </c>
      <c r="M294" s="71">
        <v>13.975672508426493</v>
      </c>
      <c r="N294" s="71">
        <v>18.794072608708777</v>
      </c>
      <c r="O294" s="71">
        <v>15.967439365199951</v>
      </c>
      <c r="P294" s="71">
        <v>20.848775819054541</v>
      </c>
      <c r="Q294" s="71">
        <v>1.1222016585015508</v>
      </c>
      <c r="R294" s="71">
        <v>0</v>
      </c>
      <c r="S294" s="71">
        <v>1.3989350148791846</v>
      </c>
      <c r="T294" s="72"/>
      <c r="U294" s="71">
        <v>1107088</v>
      </c>
      <c r="V294" s="71">
        <v>648</v>
      </c>
      <c r="W294" s="71">
        <v>130</v>
      </c>
      <c r="X294" s="71">
        <v>3777</v>
      </c>
      <c r="Y294" s="71">
        <v>5894</v>
      </c>
      <c r="Z294" s="71">
        <v>9391</v>
      </c>
      <c r="AA294" s="71">
        <v>4291</v>
      </c>
      <c r="AB294" s="71">
        <v>15888</v>
      </c>
      <c r="AC294" s="71">
        <v>0</v>
      </c>
      <c r="AD294" s="71">
        <v>1.398935014879185</v>
      </c>
      <c r="AE294" s="72"/>
      <c r="AF294" s="71">
        <v>11747685.149603499</v>
      </c>
      <c r="AG294" s="71">
        <v>1092851.8349324609</v>
      </c>
      <c r="AH294" s="71">
        <v>978101.48895129492</v>
      </c>
      <c r="AI294" s="71">
        <v>22034373.686663769</v>
      </c>
      <c r="AJ294" s="71">
        <v>31936568.866318598</v>
      </c>
      <c r="AK294" s="71">
        <v>0</v>
      </c>
      <c r="AL294" s="71">
        <v>0</v>
      </c>
      <c r="AM294" s="71">
        <v>2179075.36587926</v>
      </c>
      <c r="AN294" s="71">
        <v>0</v>
      </c>
      <c r="AO294" s="71">
        <v>0</v>
      </c>
      <c r="AP294" s="71">
        <v>69968656.392348886</v>
      </c>
      <c r="AQ294" s="72"/>
      <c r="AR294" s="71">
        <v>610</v>
      </c>
      <c r="AS294" s="71">
        <v>264</v>
      </c>
      <c r="AT294" s="71">
        <v>0</v>
      </c>
      <c r="AU294" s="71">
        <v>0</v>
      </c>
      <c r="AV294" s="71">
        <v>0</v>
      </c>
      <c r="AW294" s="71">
        <v>0</v>
      </c>
      <c r="AX294" s="71"/>
      <c r="AY294" s="72"/>
      <c r="AZ294" s="71">
        <v>3138.4349999999999</v>
      </c>
      <c r="BA294" s="71">
        <v>14277.1</v>
      </c>
      <c r="BB294" s="71">
        <v>0</v>
      </c>
      <c r="BC294" s="71">
        <v>0</v>
      </c>
      <c r="BD294" s="71">
        <v>0</v>
      </c>
      <c r="BE294" s="71">
        <v>0</v>
      </c>
      <c r="BF294" s="71"/>
      <c r="BG294" s="72"/>
      <c r="BH294" s="71">
        <v>0</v>
      </c>
      <c r="BI294" s="71">
        <v>0</v>
      </c>
      <c r="BJ294" s="71">
        <v>3.4260000000000002</v>
      </c>
      <c r="BK294" s="71">
        <v>0</v>
      </c>
      <c r="BL294" s="71">
        <v>0</v>
      </c>
      <c r="BM294" s="71">
        <v>0</v>
      </c>
      <c r="BN294" s="72"/>
      <c r="BO294" s="71">
        <v>0</v>
      </c>
      <c r="BP294" s="71">
        <v>0</v>
      </c>
      <c r="BQ294" s="71">
        <v>1</v>
      </c>
      <c r="BR294" s="71">
        <v>0</v>
      </c>
      <c r="BS294" s="71">
        <v>0</v>
      </c>
      <c r="BT294" s="71">
        <v>0</v>
      </c>
      <c r="BU294"/>
      <c r="BV294" s="70">
        <v>3.4260000000000002</v>
      </c>
      <c r="BW294" s="70">
        <v>0</v>
      </c>
      <c r="BX294" s="70">
        <v>0</v>
      </c>
      <c r="BY294" s="70">
        <v>0</v>
      </c>
      <c r="BZ294" s="70">
        <v>0</v>
      </c>
      <c r="CA294" s="70">
        <v>0</v>
      </c>
      <c r="CB294" s="70">
        <v>0</v>
      </c>
      <c r="CC294" s="70">
        <v>0</v>
      </c>
      <c r="CD294" s="70">
        <v>0</v>
      </c>
    </row>
    <row r="295" spans="1:82">
      <c r="A295" s="70" t="s">
        <v>2016</v>
      </c>
      <c r="B295" s="70">
        <v>235</v>
      </c>
      <c r="C295" s="70">
        <v>14</v>
      </c>
      <c r="D295" s="70">
        <v>14</v>
      </c>
      <c r="E295" s="70">
        <v>2017</v>
      </c>
      <c r="F295" s="70" t="s">
        <v>156</v>
      </c>
      <c r="G295" s="70" t="s">
        <v>2002</v>
      </c>
      <c r="H295" s="70" t="s">
        <v>2003</v>
      </c>
      <c r="I295" s="148"/>
      <c r="J295" s="71">
        <v>10.832940806595378</v>
      </c>
      <c r="K295" s="71">
        <v>1.4077219939563448</v>
      </c>
      <c r="L295" s="71">
        <v>5.0737950689542304</v>
      </c>
      <c r="M295" s="71">
        <v>12.718955329629358</v>
      </c>
      <c r="N295" s="71">
        <v>17.798444627453591</v>
      </c>
      <c r="O295" s="71">
        <v>15.696853519125909</v>
      </c>
      <c r="P295" s="71">
        <v>20.634631226754511</v>
      </c>
      <c r="Q295" s="71">
        <v>1.0782954057968399</v>
      </c>
      <c r="R295" s="71">
        <v>0</v>
      </c>
      <c r="S295" s="71">
        <v>1.2618738008323243</v>
      </c>
      <c r="T295" s="72"/>
      <c r="U295" s="71">
        <v>1202710</v>
      </c>
      <c r="V295" s="71">
        <v>648</v>
      </c>
      <c r="W295" s="71">
        <v>130</v>
      </c>
      <c r="X295" s="71">
        <v>3777</v>
      </c>
      <c r="Y295" s="71">
        <v>5926</v>
      </c>
      <c r="Z295" s="71">
        <v>9385</v>
      </c>
      <c r="AA295" s="71">
        <v>4274</v>
      </c>
      <c r="AB295" s="71">
        <v>15787</v>
      </c>
      <c r="AC295" s="71">
        <v>0</v>
      </c>
      <c r="AD295" s="71">
        <v>1.261873800832324</v>
      </c>
      <c r="AE295" s="72"/>
      <c r="AF295" s="71">
        <v>13306108.66931282</v>
      </c>
      <c r="AG295" s="71">
        <v>1073301.0247970759</v>
      </c>
      <c r="AH295" s="71">
        <v>1181184.5577548021</v>
      </c>
      <c r="AI295" s="71">
        <v>21227244.73323774</v>
      </c>
      <c r="AJ295" s="71">
        <v>33257656.591053799</v>
      </c>
      <c r="AK295" s="71">
        <v>0</v>
      </c>
      <c r="AL295" s="71">
        <v>0</v>
      </c>
      <c r="AM295" s="71">
        <v>2168610.9689034992</v>
      </c>
      <c r="AN295" s="71">
        <v>0</v>
      </c>
      <c r="AO295" s="71">
        <v>0</v>
      </c>
      <c r="AP295" s="71">
        <v>72214106.545059726</v>
      </c>
      <c r="AQ295" s="72"/>
      <c r="AR295" s="71">
        <v>623</v>
      </c>
      <c r="AS295" s="71">
        <v>299</v>
      </c>
      <c r="AT295" s="71">
        <v>0</v>
      </c>
      <c r="AU295" s="71">
        <v>0</v>
      </c>
      <c r="AV295" s="71">
        <v>0</v>
      </c>
      <c r="AW295" s="71">
        <v>0</v>
      </c>
      <c r="AX295" s="71"/>
      <c r="AY295" s="72"/>
      <c r="AZ295" s="71">
        <v>3210.3850000000002</v>
      </c>
      <c r="BA295" s="71">
        <v>15806.6</v>
      </c>
      <c r="BB295" s="71">
        <v>0</v>
      </c>
      <c r="BC295" s="71">
        <v>0</v>
      </c>
      <c r="BD295" s="71">
        <v>0</v>
      </c>
      <c r="BE295" s="71">
        <v>0</v>
      </c>
      <c r="BF295" s="71"/>
      <c r="BG295" s="72"/>
      <c r="BH295" s="71">
        <v>0</v>
      </c>
      <c r="BI295" s="71">
        <v>0</v>
      </c>
      <c r="BJ295" s="71">
        <v>3.2210000000000001</v>
      </c>
      <c r="BK295" s="71">
        <v>0</v>
      </c>
      <c r="BL295" s="71">
        <v>0</v>
      </c>
      <c r="BM295" s="71">
        <v>0</v>
      </c>
      <c r="BN295" s="72"/>
      <c r="BO295" s="71">
        <v>0</v>
      </c>
      <c r="BP295" s="71">
        <v>0</v>
      </c>
      <c r="BQ295" s="71">
        <v>1</v>
      </c>
      <c r="BR295" s="71">
        <v>0</v>
      </c>
      <c r="BS295" s="71">
        <v>0</v>
      </c>
      <c r="BT295" s="71">
        <v>0</v>
      </c>
      <c r="BU295"/>
      <c r="BV295" s="70">
        <v>3.2210000000000001</v>
      </c>
      <c r="BW295" s="70">
        <v>0</v>
      </c>
      <c r="BX295" s="70">
        <v>0</v>
      </c>
      <c r="BY295" s="70">
        <v>0</v>
      </c>
      <c r="BZ295" s="70">
        <v>0</v>
      </c>
      <c r="CA295" s="70">
        <v>0</v>
      </c>
      <c r="CB295" s="70">
        <v>0</v>
      </c>
      <c r="CC295" s="70">
        <v>0</v>
      </c>
      <c r="CD295" s="70">
        <v>0</v>
      </c>
    </row>
    <row r="296" spans="1:82">
      <c r="A296" s="70" t="s">
        <v>2017</v>
      </c>
      <c r="B296" s="70">
        <v>236</v>
      </c>
      <c r="C296" s="70">
        <v>15</v>
      </c>
      <c r="D296" s="70">
        <v>14</v>
      </c>
      <c r="E296" s="70">
        <v>2018</v>
      </c>
      <c r="F296" s="70" t="s">
        <v>183</v>
      </c>
      <c r="G296" s="70" t="s">
        <v>2002</v>
      </c>
      <c r="H296" s="70" t="s">
        <v>2003</v>
      </c>
      <c r="I296" s="148"/>
      <c r="J296" s="71">
        <v>10.136075676346877</v>
      </c>
      <c r="K296" s="71">
        <v>1.2327207419871347</v>
      </c>
      <c r="L296" s="71">
        <v>4.4480846538651226</v>
      </c>
      <c r="M296" s="71">
        <v>11.531015655417706</v>
      </c>
      <c r="N296" s="71">
        <v>13.418629356155828</v>
      </c>
      <c r="O296" s="71">
        <v>15.342863453566567</v>
      </c>
      <c r="P296" s="71">
        <v>20.520047027950994</v>
      </c>
      <c r="Q296" s="71">
        <v>0.98690295656308202</v>
      </c>
      <c r="R296" s="71">
        <v>0</v>
      </c>
      <c r="S296" s="71">
        <v>1.5421385109324877</v>
      </c>
      <c r="T296" s="72"/>
      <c r="U296" s="71">
        <v>1243265</v>
      </c>
      <c r="V296" s="71">
        <v>648</v>
      </c>
      <c r="W296" s="71">
        <v>130</v>
      </c>
      <c r="X296" s="71">
        <v>3777</v>
      </c>
      <c r="Y296" s="71">
        <v>5954</v>
      </c>
      <c r="Z296" s="71">
        <v>9349</v>
      </c>
      <c r="AA296" s="71">
        <v>4293</v>
      </c>
      <c r="AB296" s="71">
        <v>15571</v>
      </c>
      <c r="AC296" s="71">
        <v>0</v>
      </c>
      <c r="AD296" s="71">
        <v>1.5421385109324881</v>
      </c>
      <c r="AE296" s="72"/>
      <c r="AF296" s="71">
        <v>14645015.36775648</v>
      </c>
      <c r="AG296" s="71">
        <v>955774.42712106591</v>
      </c>
      <c r="AH296" s="71">
        <v>1074811.201009166</v>
      </c>
      <c r="AI296" s="71">
        <v>20842460.37859882</v>
      </c>
      <c r="AJ296" s="71">
        <v>29245128.144765511</v>
      </c>
      <c r="AK296" s="71">
        <v>0</v>
      </c>
      <c r="AL296" s="71">
        <v>0</v>
      </c>
      <c r="AM296" s="71">
        <v>2143365.444891084</v>
      </c>
      <c r="AN296" s="71">
        <v>0</v>
      </c>
      <c r="AO296" s="71">
        <v>0</v>
      </c>
      <c r="AP296" s="71">
        <v>68906554.964142129</v>
      </c>
      <c r="AQ296" s="72"/>
      <c r="AR296" s="71">
        <v>643</v>
      </c>
      <c r="AS296" s="71">
        <v>323</v>
      </c>
      <c r="AT296" s="71">
        <v>0</v>
      </c>
      <c r="AU296" s="71">
        <v>0</v>
      </c>
      <c r="AV296" s="71">
        <v>0</v>
      </c>
      <c r="AW296" s="71">
        <v>0</v>
      </c>
      <c r="AX296" s="71"/>
      <c r="AY296" s="72"/>
      <c r="AZ296" s="71">
        <v>3346.6849999999999</v>
      </c>
      <c r="BA296" s="71">
        <v>16918.7</v>
      </c>
      <c r="BB296" s="71">
        <v>0</v>
      </c>
      <c r="BC296" s="71">
        <v>0</v>
      </c>
      <c r="BD296" s="71">
        <v>0</v>
      </c>
      <c r="BE296" s="71">
        <v>0</v>
      </c>
      <c r="BF296" s="71"/>
      <c r="BG296" s="72"/>
      <c r="BH296" s="71">
        <v>0</v>
      </c>
      <c r="BI296" s="71">
        <v>0</v>
      </c>
      <c r="BJ296" s="71">
        <v>3.1030000000000002</v>
      </c>
      <c r="BK296" s="71">
        <v>0</v>
      </c>
      <c r="BL296" s="71">
        <v>0</v>
      </c>
      <c r="BM296" s="71">
        <v>0</v>
      </c>
      <c r="BN296" s="72"/>
      <c r="BO296" s="71">
        <v>0</v>
      </c>
      <c r="BP296" s="71">
        <v>0</v>
      </c>
      <c r="BQ296" s="71">
        <v>1</v>
      </c>
      <c r="BR296" s="71">
        <v>0</v>
      </c>
      <c r="BS296" s="71">
        <v>0</v>
      </c>
      <c r="BT296" s="71">
        <v>0</v>
      </c>
      <c r="BU296"/>
      <c r="BV296" s="70">
        <v>3.1030000000000002</v>
      </c>
      <c r="BW296" s="70">
        <v>0</v>
      </c>
      <c r="BX296" s="70">
        <v>0</v>
      </c>
      <c r="BY296" s="70">
        <v>0</v>
      </c>
      <c r="BZ296" s="70">
        <v>0</v>
      </c>
      <c r="CA296" s="70">
        <v>0</v>
      </c>
      <c r="CB296" s="70">
        <v>0</v>
      </c>
      <c r="CC296" s="70">
        <v>0</v>
      </c>
      <c r="CD296" s="70">
        <v>0</v>
      </c>
    </row>
    <row r="297" spans="1:82">
      <c r="A297" s="70" t="s">
        <v>2018</v>
      </c>
      <c r="B297" s="70">
        <v>237</v>
      </c>
      <c r="C297" s="70">
        <v>16</v>
      </c>
      <c r="D297" s="70">
        <v>14</v>
      </c>
      <c r="E297" s="70">
        <v>2019</v>
      </c>
      <c r="F297" s="70" t="s">
        <v>158</v>
      </c>
      <c r="G297" s="70" t="s">
        <v>2002</v>
      </c>
      <c r="H297" s="70" t="s">
        <v>2003</v>
      </c>
      <c r="I297" s="148"/>
      <c r="J297" s="71">
        <v>10.139795332284127</v>
      </c>
      <c r="K297" s="71">
        <v>1.1594252289795568</v>
      </c>
      <c r="L297" s="71">
        <v>4.5335562481340546</v>
      </c>
      <c r="M297" s="71">
        <v>12.884764967377826</v>
      </c>
      <c r="N297" s="71">
        <v>12.697240441943039</v>
      </c>
      <c r="O297" s="71">
        <v>14.907349828361671</v>
      </c>
      <c r="P297" s="71">
        <v>20.029464359852312</v>
      </c>
      <c r="Q297" s="71">
        <v>0.94428977946189596</v>
      </c>
      <c r="R297" s="71">
        <v>0</v>
      </c>
      <c r="S297" s="71">
        <v>1.4073784223901253</v>
      </c>
      <c r="T297" s="72"/>
      <c r="U297" s="71">
        <v>1220749</v>
      </c>
      <c r="V297" s="71">
        <v>648</v>
      </c>
      <c r="W297" s="71">
        <v>130</v>
      </c>
      <c r="X297" s="71">
        <v>3777</v>
      </c>
      <c r="Y297" s="71">
        <v>5938</v>
      </c>
      <c r="Z297" s="71">
        <v>9333</v>
      </c>
      <c r="AA297" s="71">
        <v>4159</v>
      </c>
      <c r="AB297" s="71">
        <v>15302</v>
      </c>
      <c r="AC297" s="71">
        <v>0</v>
      </c>
      <c r="AD297" s="71">
        <v>1.4073784223901249</v>
      </c>
      <c r="AE297" s="72"/>
      <c r="AF297" s="71">
        <v>14305828.473910149</v>
      </c>
      <c r="AG297" s="71">
        <v>926097.72774333879</v>
      </c>
      <c r="AH297" s="71">
        <v>1195043.869109242</v>
      </c>
      <c r="AI297" s="71">
        <v>21009026.151289869</v>
      </c>
      <c r="AJ297" s="71">
        <v>27169890.977561239</v>
      </c>
      <c r="AK297" s="71">
        <v>0</v>
      </c>
      <c r="AL297" s="71">
        <v>0</v>
      </c>
      <c r="AM297" s="71">
        <v>2084017.2066056742</v>
      </c>
      <c r="AN297" s="71">
        <v>0</v>
      </c>
      <c r="AO297" s="71">
        <v>0</v>
      </c>
      <c r="AP297" s="71">
        <v>66689904.406219512</v>
      </c>
      <c r="AQ297" s="72"/>
      <c r="AR297" s="71">
        <v>662</v>
      </c>
      <c r="AS297" s="71">
        <v>356</v>
      </c>
      <c r="AT297" s="71">
        <v>0</v>
      </c>
      <c r="AU297" s="71">
        <v>0</v>
      </c>
      <c r="AV297" s="71">
        <v>0</v>
      </c>
      <c r="AW297" s="71">
        <v>0</v>
      </c>
      <c r="AX297" s="71"/>
      <c r="AY297" s="72"/>
      <c r="AZ297" s="71">
        <v>3498.6550000000011</v>
      </c>
      <c r="BA297" s="71">
        <v>18376.10000000002</v>
      </c>
      <c r="BB297" s="71">
        <v>0</v>
      </c>
      <c r="BC297" s="71">
        <v>0</v>
      </c>
      <c r="BD297" s="71">
        <v>0</v>
      </c>
      <c r="BE297" s="71">
        <v>0</v>
      </c>
      <c r="BF297" s="71"/>
      <c r="BG297" s="72"/>
      <c r="BH297" s="71">
        <v>0</v>
      </c>
      <c r="BI297" s="71">
        <v>0</v>
      </c>
      <c r="BJ297" s="71">
        <v>2.2530000000000001</v>
      </c>
      <c r="BK297" s="71">
        <v>0</v>
      </c>
      <c r="BL297" s="71">
        <v>0</v>
      </c>
      <c r="BM297" s="71">
        <v>0</v>
      </c>
      <c r="BN297" s="72"/>
      <c r="BO297" s="71">
        <v>0</v>
      </c>
      <c r="BP297" s="71">
        <v>0</v>
      </c>
      <c r="BQ297" s="71">
        <v>1</v>
      </c>
      <c r="BR297" s="71">
        <v>0</v>
      </c>
      <c r="BS297" s="71">
        <v>0</v>
      </c>
      <c r="BT297" s="71">
        <v>0</v>
      </c>
      <c r="BU297"/>
      <c r="BV297" s="70">
        <v>2.2530000000000001</v>
      </c>
      <c r="BW297" s="70">
        <v>0</v>
      </c>
      <c r="BX297" s="70">
        <v>0</v>
      </c>
      <c r="BY297" s="70">
        <v>0</v>
      </c>
      <c r="BZ297" s="70">
        <v>0</v>
      </c>
      <c r="CA297" s="70">
        <v>0</v>
      </c>
      <c r="CB297" s="70">
        <v>0</v>
      </c>
      <c r="CC297" s="70">
        <v>0</v>
      </c>
      <c r="CD297" s="70">
        <v>0</v>
      </c>
    </row>
    <row r="298" spans="1:82">
      <c r="A298" s="70" t="s">
        <v>2019</v>
      </c>
      <c r="B298" s="70">
        <v>238</v>
      </c>
      <c r="C298" s="70">
        <v>17</v>
      </c>
      <c r="D298" s="70">
        <v>14</v>
      </c>
      <c r="E298" s="70">
        <v>2020</v>
      </c>
      <c r="F298" s="70" t="s">
        <v>159</v>
      </c>
      <c r="G298" s="70" t="s">
        <v>2002</v>
      </c>
      <c r="H298" s="70" t="s">
        <v>2003</v>
      </c>
      <c r="I298" s="148"/>
      <c r="J298" s="71">
        <v>11.12619807635979</v>
      </c>
      <c r="K298" s="71">
        <v>1.0607957846528664</v>
      </c>
      <c r="L298" s="71">
        <v>5.369194331496761</v>
      </c>
      <c r="M298" s="71">
        <v>11.161218133477478</v>
      </c>
      <c r="N298" s="71">
        <v>13.403824232328024</v>
      </c>
      <c r="O298" s="71">
        <v>12.978379308650224</v>
      </c>
      <c r="P298" s="71">
        <v>19.034561113379162</v>
      </c>
      <c r="Q298" s="71">
        <v>0.89018900187689198</v>
      </c>
      <c r="R298" s="71">
        <v>0</v>
      </c>
      <c r="S298" s="71">
        <v>1.543073319266044</v>
      </c>
      <c r="T298" s="72"/>
      <c r="U298" s="71">
        <v>1340230</v>
      </c>
      <c r="V298" s="71">
        <v>544</v>
      </c>
      <c r="W298" s="71">
        <v>173</v>
      </c>
      <c r="X298" s="71">
        <v>3458</v>
      </c>
      <c r="Y298" s="71">
        <v>5969</v>
      </c>
      <c r="Z298" s="71">
        <v>9274</v>
      </c>
      <c r="AA298" s="71">
        <v>4201</v>
      </c>
      <c r="AB298" s="71">
        <v>15098</v>
      </c>
      <c r="AC298" s="71">
        <v>0</v>
      </c>
      <c r="AD298" s="71">
        <v>1.543073319266044</v>
      </c>
      <c r="AE298" s="72"/>
      <c r="AF298" s="71">
        <v>15459361.114969241</v>
      </c>
      <c r="AG298" s="71">
        <v>780087.05433920783</v>
      </c>
      <c r="AH298" s="71">
        <v>1646761.650205977</v>
      </c>
      <c r="AI298" s="71">
        <v>17739897.172210339</v>
      </c>
      <c r="AJ298" s="71">
        <v>29681658.437169779</v>
      </c>
      <c r="AK298" s="71"/>
      <c r="AL298" s="71"/>
      <c r="AM298" s="71">
        <v>1970456.7422786085</v>
      </c>
      <c r="AN298" s="71"/>
      <c r="AO298" s="71"/>
      <c r="AP298" s="71">
        <v>67278222.17117314</v>
      </c>
      <c r="AQ298" s="72"/>
      <c r="AR298" s="71">
        <v>677</v>
      </c>
      <c r="AS298" s="71">
        <v>376</v>
      </c>
      <c r="AT298" s="71">
        <v>0</v>
      </c>
      <c r="AU298" s="71">
        <v>0</v>
      </c>
      <c r="AV298" s="71">
        <v>0</v>
      </c>
      <c r="AW298" s="71">
        <v>0</v>
      </c>
      <c r="AX298" s="71"/>
      <c r="AY298" s="72"/>
      <c r="AZ298" s="71">
        <v>3591.1750000000011</v>
      </c>
      <c r="BA298" s="71">
        <v>19269.100000000009</v>
      </c>
      <c r="BB298" s="71">
        <v>0</v>
      </c>
      <c r="BC298" s="71">
        <v>0</v>
      </c>
      <c r="BD298" s="71">
        <v>0</v>
      </c>
      <c r="BE298" s="71">
        <v>0</v>
      </c>
      <c r="BF298" s="71"/>
      <c r="BG298" s="72"/>
      <c r="BH298" s="71">
        <v>0</v>
      </c>
      <c r="BI298" s="71">
        <v>0</v>
      </c>
      <c r="BJ298" s="71">
        <v>1.98</v>
      </c>
      <c r="BK298" s="71">
        <v>0</v>
      </c>
      <c r="BL298" s="71">
        <v>0</v>
      </c>
      <c r="BM298" s="71">
        <v>0</v>
      </c>
      <c r="BN298" s="72"/>
      <c r="BO298" s="71">
        <v>0</v>
      </c>
      <c r="BP298" s="71">
        <v>0</v>
      </c>
      <c r="BQ298" s="71">
        <v>1</v>
      </c>
      <c r="BR298" s="71">
        <v>0</v>
      </c>
      <c r="BS298" s="71">
        <v>0</v>
      </c>
      <c r="BT298" s="71">
        <v>0</v>
      </c>
      <c r="BU298"/>
      <c r="BV298" s="70">
        <v>1.98</v>
      </c>
      <c r="BW298" s="70">
        <v>0</v>
      </c>
      <c r="BX298" s="70">
        <v>0</v>
      </c>
      <c r="BY298" s="70">
        <v>0</v>
      </c>
      <c r="BZ298" s="70">
        <v>0</v>
      </c>
      <c r="CA298" s="70">
        <v>0</v>
      </c>
      <c r="CB298" s="70">
        <v>0</v>
      </c>
      <c r="CC298" s="70">
        <v>0</v>
      </c>
      <c r="CD298" s="70">
        <v>0</v>
      </c>
    </row>
    <row r="299" spans="1:82">
      <c r="A299" s="70" t="s">
        <v>2020</v>
      </c>
      <c r="B299" s="70">
        <v>238</v>
      </c>
      <c r="C299" s="70">
        <v>18</v>
      </c>
      <c r="D299" s="70">
        <v>14</v>
      </c>
      <c r="E299" s="70">
        <v>2021</v>
      </c>
      <c r="F299" s="70" t="s">
        <v>160</v>
      </c>
      <c r="G299" s="70" t="s">
        <v>2002</v>
      </c>
      <c r="H299" s="70" t="s">
        <v>2003</v>
      </c>
      <c r="I299" s="148"/>
      <c r="J299" s="71">
        <v>12.079370687614606</v>
      </c>
      <c r="K299" s="71">
        <v>1.0859578565748924</v>
      </c>
      <c r="L299" s="71">
        <v>4.7969472058491789</v>
      </c>
      <c r="M299" s="71">
        <v>10.316036719303598</v>
      </c>
      <c r="N299" s="71">
        <v>10.840349498535579</v>
      </c>
      <c r="O299" s="71">
        <v>12.623652077396155</v>
      </c>
      <c r="P299" s="71">
        <v>19.552934466050399</v>
      </c>
      <c r="Q299" s="71">
        <v>0.86500499609301496</v>
      </c>
      <c r="R299" s="71">
        <v>0</v>
      </c>
      <c r="S299" s="71">
        <v>1.4227246091006389</v>
      </c>
      <c r="T299" s="72"/>
      <c r="U299" s="71">
        <v>1859343</v>
      </c>
      <c r="V299" s="71">
        <v>544</v>
      </c>
      <c r="W299" s="71">
        <v>173</v>
      </c>
      <c r="X299" s="71">
        <v>3458</v>
      </c>
      <c r="Y299" s="71">
        <v>5925</v>
      </c>
      <c r="Z299" s="71">
        <v>9288</v>
      </c>
      <c r="AA299" s="71">
        <v>4208</v>
      </c>
      <c r="AB299" s="71">
        <v>14815</v>
      </c>
      <c r="AC299" s="71">
        <v>0</v>
      </c>
      <c r="AD299" s="71">
        <v>1.4227246091006389</v>
      </c>
      <c r="AE299" s="72"/>
      <c r="AF299" s="71">
        <v>18695851.606933162</v>
      </c>
      <c r="AG299" s="71">
        <v>835025.82736664638</v>
      </c>
      <c r="AH299" s="71">
        <v>1523518.8676632333</v>
      </c>
      <c r="AI299" s="71">
        <v>19666849.608334146</v>
      </c>
      <c r="AJ299" s="71">
        <v>27451173.092168439</v>
      </c>
      <c r="AK299" s="71">
        <v>0</v>
      </c>
      <c r="AL299" s="71">
        <v>0</v>
      </c>
      <c r="AM299" s="71">
        <v>1944674.4978726003</v>
      </c>
      <c r="AN299" s="71">
        <v>0</v>
      </c>
      <c r="AO299" s="71">
        <v>0</v>
      </c>
      <c r="AP299" s="71">
        <v>70117093.500338227</v>
      </c>
      <c r="AQ299" s="72"/>
      <c r="AR299" s="71">
        <v>697</v>
      </c>
      <c r="AS299" s="71">
        <v>392</v>
      </c>
      <c r="AT299" s="71">
        <v>0</v>
      </c>
      <c r="AU299" s="71">
        <v>0</v>
      </c>
      <c r="AV299" s="71">
        <v>0</v>
      </c>
      <c r="AW299" s="71">
        <v>0</v>
      </c>
      <c r="AX299" s="71"/>
      <c r="AY299" s="72"/>
      <c r="AZ299" s="71">
        <v>3729.385000000002</v>
      </c>
      <c r="BA299" s="71">
        <v>21736.100000000009</v>
      </c>
      <c r="BB299" s="71">
        <v>0</v>
      </c>
      <c r="BC299" s="71">
        <v>0</v>
      </c>
      <c r="BD299" s="71">
        <v>0</v>
      </c>
      <c r="BE299" s="71">
        <v>0</v>
      </c>
      <c r="BF299" s="71"/>
      <c r="BG299" s="72"/>
      <c r="BH299" s="71">
        <v>0</v>
      </c>
      <c r="BI299" s="71">
        <v>0</v>
      </c>
      <c r="BJ299" s="71">
        <v>2.4710000000000001</v>
      </c>
      <c r="BK299" s="71">
        <v>0</v>
      </c>
      <c r="BL299" s="71">
        <v>0</v>
      </c>
      <c r="BM299" s="71">
        <v>0</v>
      </c>
      <c r="BN299" s="72"/>
      <c r="BO299" s="71">
        <v>0</v>
      </c>
      <c r="BP299" s="71">
        <v>0</v>
      </c>
      <c r="BQ299" s="71">
        <v>1</v>
      </c>
      <c r="BR299" s="71">
        <v>0</v>
      </c>
      <c r="BS299" s="71">
        <v>0</v>
      </c>
      <c r="BT299" s="71">
        <v>0</v>
      </c>
      <c r="BU299"/>
      <c r="BV299" s="70">
        <v>2.4710000000000001</v>
      </c>
      <c r="BW299" s="70">
        <v>0</v>
      </c>
      <c r="BX299" s="70">
        <v>0</v>
      </c>
      <c r="BY299" s="70">
        <v>0</v>
      </c>
      <c r="BZ299" s="70">
        <v>0</v>
      </c>
      <c r="CA299" s="70">
        <v>0</v>
      </c>
      <c r="CB299" s="70">
        <v>0</v>
      </c>
      <c r="CC299" s="70">
        <v>0</v>
      </c>
      <c r="CD299" s="70">
        <v>0</v>
      </c>
    </row>
    <row r="300" spans="1:82">
      <c r="A300" s="70" t="s">
        <v>2021</v>
      </c>
      <c r="B300" s="70">
        <v>238</v>
      </c>
      <c r="C300" s="70">
        <v>19</v>
      </c>
      <c r="D300" s="70">
        <v>14</v>
      </c>
      <c r="E300" s="70">
        <v>2022</v>
      </c>
      <c r="F300" s="70" t="s">
        <v>161</v>
      </c>
      <c r="G300" s="70" t="s">
        <v>2002</v>
      </c>
      <c r="H300" s="70" t="s">
        <v>2003</v>
      </c>
      <c r="I300" s="148"/>
      <c r="J300" s="71">
        <v>13.875312613538727</v>
      </c>
      <c r="K300" s="71">
        <v>1.1107954816631844</v>
      </c>
      <c r="L300" s="71">
        <v>4.2884941551728364</v>
      </c>
      <c r="M300" s="71">
        <v>11.179728569797719</v>
      </c>
      <c r="N300" s="71">
        <v>14.667655573496827</v>
      </c>
      <c r="O300" s="71">
        <v>13.20214638721826</v>
      </c>
      <c r="P300" s="71">
        <v>19.323412760823754</v>
      </c>
      <c r="Q300" s="71">
        <v>0.85679168784810444</v>
      </c>
      <c r="R300" s="71">
        <v>0</v>
      </c>
      <c r="S300" s="71">
        <v>1.425630768126229</v>
      </c>
      <c r="T300" s="72"/>
      <c r="U300" s="71">
        <v>2085041</v>
      </c>
      <c r="V300" s="71">
        <v>544</v>
      </c>
      <c r="W300" s="71">
        <v>173</v>
      </c>
      <c r="X300" s="71">
        <v>3458</v>
      </c>
      <c r="Y300" s="71">
        <v>5884</v>
      </c>
      <c r="Z300" s="71">
        <v>9229</v>
      </c>
      <c r="AA300" s="71">
        <v>4222</v>
      </c>
      <c r="AB300" s="71">
        <v>14554</v>
      </c>
      <c r="AC300" s="71">
        <v>0</v>
      </c>
      <c r="AD300" s="71">
        <v>1.425630768126229</v>
      </c>
      <c r="AE300" s="72"/>
      <c r="AF300" s="71">
        <v>17731727.128824394</v>
      </c>
      <c r="AG300" s="71">
        <v>851201.46732962434</v>
      </c>
      <c r="AH300" s="71">
        <v>1526562.9306637761</v>
      </c>
      <c r="AI300" s="71">
        <v>18453606.93156876</v>
      </c>
      <c r="AJ300" s="71">
        <v>28795658.185253654</v>
      </c>
      <c r="AK300" s="71">
        <v>0</v>
      </c>
      <c r="AL300" s="71">
        <v>0</v>
      </c>
      <c r="AM300" s="71">
        <v>1879318.64280116</v>
      </c>
      <c r="AN300" s="71">
        <v>0</v>
      </c>
      <c r="AO300" s="71">
        <v>0</v>
      </c>
      <c r="AP300" s="71">
        <v>69238075.286441371</v>
      </c>
      <c r="AQ300" s="72"/>
      <c r="AR300" s="71">
        <v>729</v>
      </c>
      <c r="AS300" s="71">
        <v>400</v>
      </c>
      <c r="AT300" s="71">
        <v>0</v>
      </c>
      <c r="AU300" s="71">
        <v>0</v>
      </c>
      <c r="AV300" s="71">
        <v>0</v>
      </c>
      <c r="AW300" s="71">
        <v>0</v>
      </c>
      <c r="AX300" s="71"/>
      <c r="AY300" s="72"/>
      <c r="AZ300" s="71">
        <v>3936.3750000000023</v>
      </c>
      <c r="BA300" s="71">
        <v>22132.100000000009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2022</v>
      </c>
      <c r="B301" s="70">
        <v>238</v>
      </c>
      <c r="C301" s="70">
        <v>20</v>
      </c>
      <c r="D301" s="70">
        <v>14</v>
      </c>
      <c r="E301" s="70">
        <v>2023</v>
      </c>
      <c r="F301" s="70" t="s">
        <v>1539</v>
      </c>
      <c r="G301" s="70" t="s">
        <v>2002</v>
      </c>
      <c r="H301" s="70" t="s">
        <v>2003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761</v>
      </c>
      <c r="AS301" s="71">
        <v>401</v>
      </c>
      <c r="AT301" s="71">
        <v>0</v>
      </c>
      <c r="AU301" s="71">
        <v>0</v>
      </c>
      <c r="AV301" s="71">
        <v>0</v>
      </c>
      <c r="AW301" s="71">
        <v>0</v>
      </c>
      <c r="AX301" s="71"/>
      <c r="AY301" s="72"/>
      <c r="AZ301" s="71">
        <v>4157.0750000000044</v>
      </c>
      <c r="BA301" s="71">
        <v>22181.600000000009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2023</v>
      </c>
      <c r="B302" s="70">
        <v>238</v>
      </c>
      <c r="C302" s="70">
        <v>21</v>
      </c>
      <c r="D302" s="70">
        <v>14</v>
      </c>
      <c r="E302" s="70">
        <v>2024</v>
      </c>
      <c r="F302" s="70" t="s">
        <v>1554</v>
      </c>
      <c r="G302" s="70" t="s">
        <v>2002</v>
      </c>
      <c r="H302" s="70" t="s">
        <v>2003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2024</v>
      </c>
      <c r="B303" s="70">
        <v>341</v>
      </c>
      <c r="C303" s="70">
        <v>1</v>
      </c>
      <c r="D303" s="70">
        <v>21</v>
      </c>
      <c r="E303" s="70">
        <v>1990</v>
      </c>
      <c r="F303" s="70" t="s">
        <v>787</v>
      </c>
      <c r="G303" s="70" t="s">
        <v>2025</v>
      </c>
      <c r="H303" s="70" t="s">
        <v>2026</v>
      </c>
      <c r="I303" s="148"/>
      <c r="J303" s="71">
        <v>265.08860292893678</v>
      </c>
      <c r="K303" s="71">
        <v>3.0597176605351479</v>
      </c>
      <c r="L303" s="71">
        <v>3.272482579392074</v>
      </c>
      <c r="M303" s="71">
        <v>9.4908504976069104</v>
      </c>
      <c r="N303" s="71">
        <v>19.02722453238712</v>
      </c>
      <c r="O303" s="71">
        <v>11.96416264082108</v>
      </c>
      <c r="P303" s="71">
        <v>16.144237665795309</v>
      </c>
      <c r="Q303" s="71">
        <v>1.02041017312515</v>
      </c>
      <c r="R303" s="71">
        <v>0</v>
      </c>
      <c r="S303" s="71">
        <v>0.99928644576934222</v>
      </c>
      <c r="T303" s="72"/>
      <c r="U303" s="71">
        <v>4763637</v>
      </c>
      <c r="V303" s="71">
        <v>567</v>
      </c>
      <c r="W303" s="71">
        <v>30</v>
      </c>
      <c r="X303" s="71">
        <v>2914</v>
      </c>
      <c r="Y303" s="71">
        <v>5171</v>
      </c>
      <c r="Z303" s="71">
        <v>4921</v>
      </c>
      <c r="AA303" s="71">
        <v>3920</v>
      </c>
      <c r="AB303" s="71">
        <v>16568</v>
      </c>
      <c r="AC303" s="71">
        <v>0</v>
      </c>
      <c r="AD303" s="71">
        <v>0.99928644576934222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2027</v>
      </c>
      <c r="B304" s="70">
        <v>342</v>
      </c>
      <c r="C304" s="70">
        <v>2</v>
      </c>
      <c r="D304" s="70">
        <v>21</v>
      </c>
      <c r="E304" s="70">
        <v>2005</v>
      </c>
      <c r="F304" s="70" t="s">
        <v>789</v>
      </c>
      <c r="G304" s="70" t="s">
        <v>2025</v>
      </c>
      <c r="H304" s="70" t="s">
        <v>2026</v>
      </c>
      <c r="I304" s="148"/>
      <c r="J304" s="71">
        <v>168.4720447621136</v>
      </c>
      <c r="K304" s="71">
        <v>2.7256671216958459</v>
      </c>
      <c r="L304" s="71">
        <v>2.7988952575018429</v>
      </c>
      <c r="M304" s="71">
        <v>16.16979585204934</v>
      </c>
      <c r="N304" s="71">
        <v>31.830336974079671</v>
      </c>
      <c r="O304" s="71">
        <v>19.24086794128073</v>
      </c>
      <c r="P304" s="71">
        <v>15.065875870070521</v>
      </c>
      <c r="Q304" s="71">
        <v>0.98475280766007101</v>
      </c>
      <c r="R304" s="71">
        <v>0</v>
      </c>
      <c r="S304" s="71">
        <v>1.6586005666236781</v>
      </c>
      <c r="T304" s="72"/>
      <c r="U304" s="71">
        <v>4032927</v>
      </c>
      <c r="V304" s="71">
        <v>547</v>
      </c>
      <c r="W304" s="71">
        <v>28</v>
      </c>
      <c r="X304" s="71">
        <v>2317</v>
      </c>
      <c r="Y304" s="71">
        <v>6645</v>
      </c>
      <c r="Z304" s="71">
        <v>9158</v>
      </c>
      <c r="AA304" s="71">
        <v>2996</v>
      </c>
      <c r="AB304" s="71">
        <v>16715</v>
      </c>
      <c r="AC304" s="71">
        <v>0</v>
      </c>
      <c r="AD304" s="71">
        <v>1.6586005666236781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2028</v>
      </c>
      <c r="B305" s="70">
        <v>343</v>
      </c>
      <c r="C305" s="70">
        <v>3</v>
      </c>
      <c r="D305" s="70">
        <v>21</v>
      </c>
      <c r="E305" s="70">
        <v>2006</v>
      </c>
      <c r="F305" s="70" t="s">
        <v>790</v>
      </c>
      <c r="G305" s="70" t="s">
        <v>2025</v>
      </c>
      <c r="H305" s="70" t="s">
        <v>2026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2029</v>
      </c>
      <c r="B306" s="70">
        <v>344</v>
      </c>
      <c r="C306" s="70">
        <v>4</v>
      </c>
      <c r="D306" s="70">
        <v>21</v>
      </c>
      <c r="E306" s="70">
        <v>2007</v>
      </c>
      <c r="F306" s="70" t="s">
        <v>791</v>
      </c>
      <c r="G306" s="70" t="s">
        <v>2025</v>
      </c>
      <c r="H306" s="70" t="s">
        <v>2026</v>
      </c>
      <c r="I306" s="148"/>
      <c r="J306" s="71">
        <v>185.1140059057972</v>
      </c>
      <c r="K306" s="71">
        <v>2.0720218838666731</v>
      </c>
      <c r="L306" s="71">
        <v>2.5287641362611151</v>
      </c>
      <c r="M306" s="71">
        <v>18.652472767771499</v>
      </c>
      <c r="N306" s="71">
        <v>30.04467950979614</v>
      </c>
      <c r="O306" s="71">
        <v>18.826119978158811</v>
      </c>
      <c r="P306" s="71">
        <v>14.97226213525698</v>
      </c>
      <c r="Q306" s="71">
        <v>1.03469510883867</v>
      </c>
      <c r="R306" s="71">
        <v>0</v>
      </c>
      <c r="S306" s="71">
        <v>1.8932886963374489</v>
      </c>
      <c r="T306" s="72"/>
      <c r="U306" s="71">
        <v>5125616</v>
      </c>
      <c r="V306" s="71">
        <v>528</v>
      </c>
      <c r="W306" s="71">
        <v>24</v>
      </c>
      <c r="X306" s="71">
        <v>3010</v>
      </c>
      <c r="Y306" s="71">
        <v>6815</v>
      </c>
      <c r="Z306" s="71">
        <v>9315</v>
      </c>
      <c r="AA306" s="71">
        <v>2932</v>
      </c>
      <c r="AB306" s="71">
        <v>16634</v>
      </c>
      <c r="AC306" s="71">
        <v>0</v>
      </c>
      <c r="AD306" s="71">
        <v>1.8932886963374489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2030</v>
      </c>
      <c r="B307" s="70">
        <v>345</v>
      </c>
      <c r="C307" s="70">
        <v>5</v>
      </c>
      <c r="D307" s="70">
        <v>21</v>
      </c>
      <c r="E307" s="70">
        <v>2008</v>
      </c>
      <c r="F307" s="70" t="s">
        <v>792</v>
      </c>
      <c r="G307" s="70" t="s">
        <v>2025</v>
      </c>
      <c r="H307" s="70" t="s">
        <v>2026</v>
      </c>
      <c r="I307" s="148"/>
      <c r="J307" s="71">
        <v>173.13315320160481</v>
      </c>
      <c r="K307" s="71">
        <v>1.649117896572166</v>
      </c>
      <c r="L307" s="71">
        <v>2.0510981400247901</v>
      </c>
      <c r="M307" s="71">
        <v>19.243617951776031</v>
      </c>
      <c r="N307" s="71">
        <v>30.94149624778321</v>
      </c>
      <c r="O307" s="71">
        <v>18.28734015184839</v>
      </c>
      <c r="P307" s="71">
        <v>14.86338675401489</v>
      </c>
      <c r="Q307" s="71">
        <v>1.0118934603893599</v>
      </c>
      <c r="R307" s="71">
        <v>0</v>
      </c>
      <c r="S307" s="71">
        <v>0.90177521545845352</v>
      </c>
      <c r="T307" s="72"/>
      <c r="U307" s="71">
        <v>5326838</v>
      </c>
      <c r="V307" s="71">
        <v>528</v>
      </c>
      <c r="W307" s="71">
        <v>24</v>
      </c>
      <c r="X307" s="71">
        <v>3010</v>
      </c>
      <c r="Y307" s="71">
        <v>6862</v>
      </c>
      <c r="Z307" s="71">
        <v>9366</v>
      </c>
      <c r="AA307" s="71">
        <v>2914</v>
      </c>
      <c r="AB307" s="71">
        <v>16535</v>
      </c>
      <c r="AC307" s="71">
        <v>0</v>
      </c>
      <c r="AD307" s="71">
        <v>0.90177521545845352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2031</v>
      </c>
      <c r="B308" s="70">
        <v>346</v>
      </c>
      <c r="C308" s="70">
        <v>6</v>
      </c>
      <c r="D308" s="70">
        <v>21</v>
      </c>
      <c r="E308" s="70">
        <v>2009</v>
      </c>
      <c r="F308" s="70" t="s">
        <v>176</v>
      </c>
      <c r="G308" s="70" t="s">
        <v>2025</v>
      </c>
      <c r="H308" s="70" t="s">
        <v>2026</v>
      </c>
      <c r="I308" s="148"/>
      <c r="J308" s="71">
        <v>184.233406100275</v>
      </c>
      <c r="K308" s="71">
        <v>1.478738040457924</v>
      </c>
      <c r="L308" s="71">
        <v>2.863995818368362</v>
      </c>
      <c r="M308" s="71">
        <v>18.614849475444931</v>
      </c>
      <c r="N308" s="71">
        <v>27.16057404737878</v>
      </c>
      <c r="O308" s="71">
        <v>18.628180066651431</v>
      </c>
      <c r="P308" s="71">
        <v>13.712940984325961</v>
      </c>
      <c r="Q308" s="71">
        <v>0.958058787232273</v>
      </c>
      <c r="R308" s="71">
        <v>0</v>
      </c>
      <c r="S308" s="71">
        <v>2.007033759943325</v>
      </c>
      <c r="T308" s="72"/>
      <c r="U308" s="71">
        <v>4371067</v>
      </c>
      <c r="V308" s="71">
        <v>485</v>
      </c>
      <c r="W308" s="71">
        <v>50</v>
      </c>
      <c r="X308" s="71">
        <v>3185</v>
      </c>
      <c r="Y308" s="71">
        <v>6896</v>
      </c>
      <c r="Z308" s="71">
        <v>9417</v>
      </c>
      <c r="AA308" s="71">
        <v>2760</v>
      </c>
      <c r="AB308" s="71">
        <v>16434</v>
      </c>
      <c r="AC308" s="71">
        <v>0</v>
      </c>
      <c r="AD308" s="71">
        <v>2.007033759943325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9.9969999999999999</v>
      </c>
      <c r="BK308" s="71">
        <v>0</v>
      </c>
      <c r="BL308" s="71">
        <v>0</v>
      </c>
      <c r="BM308" s="71">
        <v>0</v>
      </c>
      <c r="BN308" s="72"/>
      <c r="BO308" s="71">
        <v>0</v>
      </c>
      <c r="BP308" s="71">
        <v>0</v>
      </c>
      <c r="BQ308" s="71">
        <v>2</v>
      </c>
      <c r="BR308" s="71">
        <v>0</v>
      </c>
      <c r="BS308" s="71">
        <v>0</v>
      </c>
      <c r="BT308" s="71">
        <v>0</v>
      </c>
      <c r="BU308"/>
      <c r="BV308" s="70">
        <v>9.9969999999999999</v>
      </c>
      <c r="BW308" s="70">
        <v>0</v>
      </c>
      <c r="BX308" s="70">
        <v>0</v>
      </c>
      <c r="BY308" s="70">
        <v>0</v>
      </c>
      <c r="BZ308" s="70">
        <v>0</v>
      </c>
      <c r="CA308" s="70">
        <v>0</v>
      </c>
      <c r="CB308" s="70">
        <v>0</v>
      </c>
      <c r="CC308" s="70">
        <v>0</v>
      </c>
      <c r="CD308" s="70">
        <v>0</v>
      </c>
    </row>
    <row r="309" spans="1:82">
      <c r="A309" s="70" t="s">
        <v>2032</v>
      </c>
      <c r="B309" s="70">
        <v>347</v>
      </c>
      <c r="C309" s="70">
        <v>7</v>
      </c>
      <c r="D309" s="70">
        <v>21</v>
      </c>
      <c r="E309" s="70">
        <v>2010</v>
      </c>
      <c r="F309" s="70" t="s">
        <v>177</v>
      </c>
      <c r="G309" s="70" t="s">
        <v>2025</v>
      </c>
      <c r="H309" s="70" t="s">
        <v>2026</v>
      </c>
      <c r="I309" s="148"/>
      <c r="J309" s="71">
        <v>167.7596438805991</v>
      </c>
      <c r="K309" s="71">
        <v>1.8386052038930629</v>
      </c>
      <c r="L309" s="71">
        <v>2.6530579802931911</v>
      </c>
      <c r="M309" s="71">
        <v>21.28961339304691</v>
      </c>
      <c r="N309" s="71">
        <v>33.247381756063263</v>
      </c>
      <c r="O309" s="71">
        <v>18.6542516945965</v>
      </c>
      <c r="P309" s="71">
        <v>13.712570948922441</v>
      </c>
      <c r="Q309" s="71">
        <v>0.99447374152218104</v>
      </c>
      <c r="R309" s="71">
        <v>0</v>
      </c>
      <c r="S309" s="71">
        <v>1.8227560227259549</v>
      </c>
      <c r="T309" s="72"/>
      <c r="U309" s="71">
        <v>4235289</v>
      </c>
      <c r="V309" s="71">
        <v>485</v>
      </c>
      <c r="W309" s="71">
        <v>50</v>
      </c>
      <c r="X309" s="71">
        <v>3185</v>
      </c>
      <c r="Y309" s="71">
        <v>6945</v>
      </c>
      <c r="Z309" s="71">
        <v>9474</v>
      </c>
      <c r="AA309" s="71">
        <v>2691</v>
      </c>
      <c r="AB309" s="71">
        <v>16346</v>
      </c>
      <c r="AC309" s="71">
        <v>0</v>
      </c>
      <c r="AD309" s="71">
        <v>1.8227560227259549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10.887</v>
      </c>
      <c r="BK309" s="71">
        <v>0</v>
      </c>
      <c r="BL309" s="71">
        <v>0</v>
      </c>
      <c r="BM309" s="71">
        <v>0</v>
      </c>
      <c r="BN309" s="72"/>
      <c r="BO309" s="71">
        <v>0</v>
      </c>
      <c r="BP309" s="71">
        <v>0</v>
      </c>
      <c r="BQ309" s="71">
        <v>2</v>
      </c>
      <c r="BR309" s="71">
        <v>0</v>
      </c>
      <c r="BS309" s="71">
        <v>0</v>
      </c>
      <c r="BT309" s="71">
        <v>0</v>
      </c>
      <c r="BU309"/>
      <c r="BV309" s="70">
        <v>10.887</v>
      </c>
      <c r="BW309" s="70">
        <v>0</v>
      </c>
      <c r="BX309" s="70">
        <v>0</v>
      </c>
      <c r="BY309" s="70">
        <v>0</v>
      </c>
      <c r="BZ309" s="70">
        <v>0</v>
      </c>
      <c r="CA309" s="70">
        <v>0</v>
      </c>
      <c r="CB309" s="70">
        <v>0</v>
      </c>
      <c r="CC309" s="70">
        <v>0</v>
      </c>
      <c r="CD309" s="70">
        <v>0</v>
      </c>
    </row>
    <row r="310" spans="1:82">
      <c r="A310" s="70" t="s">
        <v>2033</v>
      </c>
      <c r="B310" s="70">
        <v>348</v>
      </c>
      <c r="C310" s="70">
        <v>8</v>
      </c>
      <c r="D310" s="70">
        <v>21</v>
      </c>
      <c r="E310" s="70">
        <v>2011</v>
      </c>
      <c r="F310" s="70" t="s">
        <v>178</v>
      </c>
      <c r="G310" s="70" t="s">
        <v>2025</v>
      </c>
      <c r="H310" s="70" t="s">
        <v>2026</v>
      </c>
      <c r="I310" s="148"/>
      <c r="J310" s="71">
        <v>172.73084698787201</v>
      </c>
      <c r="K310" s="71">
        <v>2.4428350494944691</v>
      </c>
      <c r="L310" s="71">
        <v>2.5936896921608392</v>
      </c>
      <c r="M310" s="71">
        <v>19.511021457341261</v>
      </c>
      <c r="N310" s="71">
        <v>31.631440909955181</v>
      </c>
      <c r="O310" s="71">
        <v>18.556309999908812</v>
      </c>
      <c r="P310" s="71">
        <v>13.247021365143166</v>
      </c>
      <c r="Q310" s="71">
        <v>1.13721896242807</v>
      </c>
      <c r="R310" s="71">
        <v>0</v>
      </c>
      <c r="S310" s="71">
        <v>2.013684363765432</v>
      </c>
      <c r="T310" s="72"/>
      <c r="U310" s="71">
        <v>4592253</v>
      </c>
      <c r="V310" s="71">
        <v>485</v>
      </c>
      <c r="W310" s="71">
        <v>50</v>
      </c>
      <c r="X310" s="71">
        <v>3185</v>
      </c>
      <c r="Y310" s="71">
        <v>6954</v>
      </c>
      <c r="Z310" s="71">
        <v>9629</v>
      </c>
      <c r="AA310" s="71">
        <v>2677</v>
      </c>
      <c r="AB310" s="71">
        <v>16205</v>
      </c>
      <c r="AC310" s="71">
        <v>0</v>
      </c>
      <c r="AD310" s="71">
        <v>2.013684363765432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13.701000000000001</v>
      </c>
      <c r="BK310" s="71">
        <v>0</v>
      </c>
      <c r="BL310" s="71">
        <v>0</v>
      </c>
      <c r="BM310" s="71">
        <v>0</v>
      </c>
      <c r="BN310" s="72"/>
      <c r="BO310" s="71">
        <v>0</v>
      </c>
      <c r="BP310" s="71">
        <v>0</v>
      </c>
      <c r="BQ310" s="71">
        <v>3</v>
      </c>
      <c r="BR310" s="71">
        <v>0</v>
      </c>
      <c r="BS310" s="71">
        <v>0</v>
      </c>
      <c r="BT310" s="71">
        <v>0</v>
      </c>
      <c r="BU310"/>
      <c r="BV310" s="70">
        <v>13.701000000000001</v>
      </c>
      <c r="BW310" s="70">
        <v>0</v>
      </c>
      <c r="BX310" s="70">
        <v>0</v>
      </c>
      <c r="BY310" s="70">
        <v>0</v>
      </c>
      <c r="BZ310" s="70">
        <v>0</v>
      </c>
      <c r="CA310" s="70">
        <v>0</v>
      </c>
      <c r="CB310" s="70">
        <v>0</v>
      </c>
      <c r="CC310" s="70">
        <v>0</v>
      </c>
      <c r="CD310" s="70">
        <v>0</v>
      </c>
    </row>
    <row r="311" spans="1:82">
      <c r="A311" s="70" t="s">
        <v>2034</v>
      </c>
      <c r="B311" s="70">
        <v>349</v>
      </c>
      <c r="C311" s="70">
        <v>9</v>
      </c>
      <c r="D311" s="70">
        <v>21</v>
      </c>
      <c r="E311" s="70">
        <v>2012</v>
      </c>
      <c r="F311" s="70" t="s">
        <v>179</v>
      </c>
      <c r="G311" s="1064" t="s">
        <v>2025</v>
      </c>
      <c r="H311" s="70" t="s">
        <v>2026</v>
      </c>
      <c r="I311" s="148"/>
      <c r="J311" s="71">
        <v>160.28561482641879</v>
      </c>
      <c r="K311" s="71">
        <v>2.3601221140560851</v>
      </c>
      <c r="L311" s="71">
        <v>2.537918147080461</v>
      </c>
      <c r="M311" s="71">
        <v>19.62497751175772</v>
      </c>
      <c r="N311" s="71">
        <v>33.728677288644242</v>
      </c>
      <c r="O311" s="71">
        <v>18.614867548435765</v>
      </c>
      <c r="P311" s="71">
        <v>13.088489585627444</v>
      </c>
      <c r="Q311" s="71">
        <v>1.2276359097753</v>
      </c>
      <c r="R311" s="71">
        <v>0</v>
      </c>
      <c r="S311" s="71">
        <v>2.4040514390428491</v>
      </c>
      <c r="T311" s="72"/>
      <c r="U311" s="71">
        <v>4284508</v>
      </c>
      <c r="V311" s="71">
        <v>485</v>
      </c>
      <c r="W311" s="71">
        <v>50</v>
      </c>
      <c r="X311" s="71">
        <v>3185</v>
      </c>
      <c r="Y311" s="71">
        <v>6962</v>
      </c>
      <c r="Z311" s="71">
        <v>9736</v>
      </c>
      <c r="AA311" s="71">
        <v>2630</v>
      </c>
      <c r="AB311" s="71">
        <v>16101</v>
      </c>
      <c r="AC311" s="71">
        <v>0</v>
      </c>
      <c r="AD311" s="71">
        <v>2.4040514390428491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13.125</v>
      </c>
      <c r="BK311" s="71">
        <v>0</v>
      </c>
      <c r="BL311" s="71">
        <v>0</v>
      </c>
      <c r="BM311" s="71">
        <v>0</v>
      </c>
      <c r="BN311" s="72"/>
      <c r="BO311" s="71">
        <v>0</v>
      </c>
      <c r="BP311" s="71">
        <v>0</v>
      </c>
      <c r="BQ311" s="71">
        <v>3</v>
      </c>
      <c r="BR311" s="71">
        <v>0</v>
      </c>
      <c r="BS311" s="71">
        <v>0</v>
      </c>
      <c r="BT311" s="71">
        <v>0</v>
      </c>
      <c r="BU311"/>
      <c r="BV311" s="70">
        <v>13.125</v>
      </c>
      <c r="BW311" s="70">
        <v>0</v>
      </c>
      <c r="BX311" s="70">
        <v>0</v>
      </c>
      <c r="BY311" s="70">
        <v>0</v>
      </c>
      <c r="BZ311" s="70">
        <v>0</v>
      </c>
      <c r="CA311" s="70">
        <v>0</v>
      </c>
      <c r="CB311" s="70">
        <v>0</v>
      </c>
      <c r="CC311" s="70">
        <v>0</v>
      </c>
      <c r="CD311" s="70">
        <v>0</v>
      </c>
    </row>
    <row r="312" spans="1:82">
      <c r="A312" s="70" t="s">
        <v>2035</v>
      </c>
      <c r="B312" s="70">
        <v>350</v>
      </c>
      <c r="C312" s="70">
        <v>10</v>
      </c>
      <c r="D312" s="70">
        <v>21</v>
      </c>
      <c r="E312" s="70">
        <v>2013</v>
      </c>
      <c r="F312" s="70" t="s">
        <v>180</v>
      </c>
      <c r="G312" s="1064" t="s">
        <v>2025</v>
      </c>
      <c r="H312" s="70" t="s">
        <v>2026</v>
      </c>
      <c r="I312" s="148"/>
      <c r="J312" s="71">
        <v>138.19835710842739</v>
      </c>
      <c r="K312" s="71">
        <v>1.5593464729572211</v>
      </c>
      <c r="L312" s="71">
        <v>2.5092803357569089</v>
      </c>
      <c r="M312" s="71">
        <v>18.975687237562951</v>
      </c>
      <c r="N312" s="71">
        <v>34.894392451317742</v>
      </c>
      <c r="O312" s="71">
        <v>17.92725446827216</v>
      </c>
      <c r="P312" s="71">
        <v>13.06287665050537</v>
      </c>
      <c r="Q312" s="71">
        <v>1.2382971399184</v>
      </c>
      <c r="R312" s="71">
        <v>0</v>
      </c>
      <c r="S312" s="71">
        <v>2.008409817021461</v>
      </c>
      <c r="T312" s="72"/>
      <c r="U312" s="71">
        <v>4132400</v>
      </c>
      <c r="V312" s="71">
        <v>485</v>
      </c>
      <c r="W312" s="71">
        <v>50</v>
      </c>
      <c r="X312" s="71">
        <v>3185</v>
      </c>
      <c r="Y312" s="71">
        <v>6999</v>
      </c>
      <c r="Z312" s="71">
        <v>9795</v>
      </c>
      <c r="AA312" s="71">
        <v>2615</v>
      </c>
      <c r="AB312" s="71">
        <v>16008</v>
      </c>
      <c r="AC312" s="71">
        <v>0</v>
      </c>
      <c r="AD312" s="71">
        <v>2.008409817021461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13.603999999999999</v>
      </c>
      <c r="BK312" s="71">
        <v>0</v>
      </c>
      <c r="BL312" s="71">
        <v>0</v>
      </c>
      <c r="BM312" s="71">
        <v>0</v>
      </c>
      <c r="BN312" s="72"/>
      <c r="BO312" s="71">
        <v>0</v>
      </c>
      <c r="BP312" s="71">
        <v>0</v>
      </c>
      <c r="BQ312" s="71">
        <v>3</v>
      </c>
      <c r="BR312" s="71">
        <v>0</v>
      </c>
      <c r="BS312" s="71">
        <v>0</v>
      </c>
      <c r="BT312" s="71">
        <v>0</v>
      </c>
      <c r="BU312"/>
      <c r="BV312" s="70">
        <v>13.603999999999999</v>
      </c>
      <c r="BW312" s="70">
        <v>0</v>
      </c>
      <c r="BX312" s="70">
        <v>0</v>
      </c>
      <c r="BY312" s="70">
        <v>0</v>
      </c>
      <c r="BZ312" s="70">
        <v>0</v>
      </c>
      <c r="CA312" s="70">
        <v>0</v>
      </c>
      <c r="CB312" s="70">
        <v>0</v>
      </c>
      <c r="CC312" s="70">
        <v>0</v>
      </c>
      <c r="CD312" s="70">
        <v>0</v>
      </c>
    </row>
    <row r="313" spans="1:82">
      <c r="A313" s="70" t="s">
        <v>2036</v>
      </c>
      <c r="B313" s="70">
        <v>351</v>
      </c>
      <c r="C313" s="70">
        <v>11</v>
      </c>
      <c r="D313" s="70">
        <v>21</v>
      </c>
      <c r="E313" s="70">
        <v>2014</v>
      </c>
      <c r="F313" s="70" t="s">
        <v>181</v>
      </c>
      <c r="G313" s="70" t="s">
        <v>2025</v>
      </c>
      <c r="H313" s="70" t="s">
        <v>2026</v>
      </c>
      <c r="I313" s="148"/>
      <c r="J313" s="71">
        <v>151.9701253431482</v>
      </c>
      <c r="K313" s="71">
        <v>1.333317989152442</v>
      </c>
      <c r="L313" s="71">
        <v>1.799028819468236</v>
      </c>
      <c r="M313" s="71">
        <v>17.605176079677928</v>
      </c>
      <c r="N313" s="71">
        <v>33.318961446752922</v>
      </c>
      <c r="O313" s="71">
        <v>17.233342049357482</v>
      </c>
      <c r="P313" s="71">
        <v>12.960050300261342</v>
      </c>
      <c r="Q313" s="71">
        <v>1.1779045630893099</v>
      </c>
      <c r="R313" s="71">
        <v>0</v>
      </c>
      <c r="S313" s="71">
        <v>2.131191110359413</v>
      </c>
      <c r="T313" s="72"/>
      <c r="U313" s="71">
        <v>4416428</v>
      </c>
      <c r="V313" s="71">
        <v>417</v>
      </c>
      <c r="W313" s="71">
        <v>43</v>
      </c>
      <c r="X313" s="71">
        <v>2981</v>
      </c>
      <c r="Y313" s="71">
        <v>6996</v>
      </c>
      <c r="Z313" s="71">
        <v>9917</v>
      </c>
      <c r="AA313" s="71">
        <v>2581</v>
      </c>
      <c r="AB313" s="71">
        <v>15871</v>
      </c>
      <c r="AC313" s="71">
        <v>0</v>
      </c>
      <c r="AD313" s="71">
        <v>2.131191110359413</v>
      </c>
      <c r="AE313" s="72"/>
      <c r="AF313" s="71"/>
      <c r="AG313" s="71"/>
      <c r="AH313" s="71"/>
      <c r="AI313" s="71"/>
      <c r="AJ313" s="71"/>
      <c r="AK313" s="71"/>
      <c r="AL313" s="71"/>
      <c r="AM313" s="71"/>
      <c r="AN313" s="71"/>
      <c r="AO313" s="71"/>
      <c r="AP313" s="71"/>
      <c r="AQ313" s="72"/>
      <c r="AR313" s="71">
        <v>130</v>
      </c>
      <c r="AS313" s="71">
        <v>91</v>
      </c>
      <c r="AT313" s="71">
        <v>0</v>
      </c>
      <c r="AU313" s="71">
        <v>0</v>
      </c>
      <c r="AV313" s="71">
        <v>0</v>
      </c>
      <c r="AW313" s="71">
        <v>0</v>
      </c>
      <c r="AX313" s="71"/>
      <c r="AY313" s="72"/>
      <c r="AZ313" s="71">
        <v>599.6</v>
      </c>
      <c r="BA313" s="71">
        <v>6712.2</v>
      </c>
      <c r="BB313" s="71">
        <v>0</v>
      </c>
      <c r="BC313" s="71">
        <v>0</v>
      </c>
      <c r="BD313" s="71">
        <v>0</v>
      </c>
      <c r="BE313" s="71">
        <v>0</v>
      </c>
      <c r="BF313" s="71"/>
      <c r="BG313" s="72"/>
      <c r="BH313" s="71">
        <v>0</v>
      </c>
      <c r="BI313" s="71">
        <v>0</v>
      </c>
      <c r="BJ313" s="71">
        <v>10.83</v>
      </c>
      <c r="BK313" s="71">
        <v>0</v>
      </c>
      <c r="BL313" s="71">
        <v>0</v>
      </c>
      <c r="BM313" s="71">
        <v>0</v>
      </c>
      <c r="BN313" s="72"/>
      <c r="BO313" s="71">
        <v>0</v>
      </c>
      <c r="BP313" s="71">
        <v>0</v>
      </c>
      <c r="BQ313" s="71">
        <v>2</v>
      </c>
      <c r="BR313" s="71">
        <v>0</v>
      </c>
      <c r="BS313" s="71">
        <v>0</v>
      </c>
      <c r="BT313" s="71">
        <v>0</v>
      </c>
      <c r="BU313"/>
      <c r="BV313" s="70">
        <v>10.83</v>
      </c>
      <c r="BW313" s="70">
        <v>0</v>
      </c>
      <c r="BX313" s="70">
        <v>0</v>
      </c>
      <c r="BY313" s="70">
        <v>0</v>
      </c>
      <c r="BZ313" s="70">
        <v>0</v>
      </c>
      <c r="CA313" s="70">
        <v>0</v>
      </c>
      <c r="CB313" s="70">
        <v>0</v>
      </c>
      <c r="CC313" s="70">
        <v>0</v>
      </c>
      <c r="CD313" s="70">
        <v>0</v>
      </c>
    </row>
    <row r="314" spans="1:82">
      <c r="A314" s="70" t="s">
        <v>2037</v>
      </c>
      <c r="B314" s="70">
        <v>352</v>
      </c>
      <c r="C314" s="70">
        <v>12</v>
      </c>
      <c r="D314" s="70">
        <v>21</v>
      </c>
      <c r="E314" s="70">
        <v>2015</v>
      </c>
      <c r="F314" s="70" t="s">
        <v>182</v>
      </c>
      <c r="G314" s="70" t="s">
        <v>2025</v>
      </c>
      <c r="H314" s="70" t="s">
        <v>2026</v>
      </c>
      <c r="I314" s="148"/>
      <c r="J314" s="71">
        <v>137.83115161950639</v>
      </c>
      <c r="K314" s="71">
        <v>1.2584907319544349</v>
      </c>
      <c r="L314" s="71">
        <v>1.802746673544654</v>
      </c>
      <c r="M314" s="71">
        <v>17.785094320398411</v>
      </c>
      <c r="N314" s="71">
        <v>29.70493816670124</v>
      </c>
      <c r="O314" s="71">
        <v>17.15513038745118</v>
      </c>
      <c r="P314" s="71">
        <v>12.754201760648826</v>
      </c>
      <c r="Q314" s="71">
        <v>1.1443015109324199</v>
      </c>
      <c r="R314" s="71">
        <v>0</v>
      </c>
      <c r="S314" s="71">
        <v>2.361933943547136</v>
      </c>
      <c r="T314" s="72"/>
      <c r="U314" s="71">
        <v>3928346</v>
      </c>
      <c r="V314" s="71">
        <v>417</v>
      </c>
      <c r="W314" s="71">
        <v>43</v>
      </c>
      <c r="X314" s="71">
        <v>2981</v>
      </c>
      <c r="Y314" s="71">
        <v>7009</v>
      </c>
      <c r="Z314" s="71">
        <v>9967</v>
      </c>
      <c r="AA314" s="71">
        <v>2538</v>
      </c>
      <c r="AB314" s="71">
        <v>15750</v>
      </c>
      <c r="AC314" s="71">
        <v>0</v>
      </c>
      <c r="AD314" s="71">
        <v>2.361933943547136</v>
      </c>
      <c r="AE314" s="72"/>
      <c r="AF314" s="71">
        <v>40263254.669322759</v>
      </c>
      <c r="AG314" s="71">
        <v>830274.4404045213</v>
      </c>
      <c r="AH314" s="71">
        <v>267100.85284641729</v>
      </c>
      <c r="AI314" s="71">
        <v>18378539.917886689</v>
      </c>
      <c r="AJ314" s="71">
        <v>38061929.298626907</v>
      </c>
      <c r="AK314" s="71">
        <v>0</v>
      </c>
      <c r="AL314" s="71">
        <v>0</v>
      </c>
      <c r="AM314" s="71">
        <v>2158471.4312348939</v>
      </c>
      <c r="AN314" s="71">
        <v>0</v>
      </c>
      <c r="AO314" s="71">
        <v>0</v>
      </c>
      <c r="AP314" s="71">
        <v>99959570.610322192</v>
      </c>
      <c r="AQ314" s="72"/>
      <c r="AR314" s="71">
        <v>162</v>
      </c>
      <c r="AS314" s="71">
        <v>165</v>
      </c>
      <c r="AT314" s="71">
        <v>0</v>
      </c>
      <c r="AU314" s="71">
        <v>0</v>
      </c>
      <c r="AV314" s="71">
        <v>0</v>
      </c>
      <c r="AW314" s="71">
        <v>0</v>
      </c>
      <c r="AX314" s="71"/>
      <c r="AY314" s="72"/>
      <c r="AZ314" s="71">
        <v>745.5</v>
      </c>
      <c r="BA314" s="71">
        <v>12769.2</v>
      </c>
      <c r="BB314" s="71">
        <v>0</v>
      </c>
      <c r="BC314" s="71">
        <v>0</v>
      </c>
      <c r="BD314" s="71">
        <v>0</v>
      </c>
      <c r="BE314" s="71">
        <v>0</v>
      </c>
      <c r="BF314" s="71"/>
      <c r="BG314" s="72"/>
      <c r="BH314" s="71">
        <v>0</v>
      </c>
      <c r="BI314" s="71">
        <v>0</v>
      </c>
      <c r="BJ314" s="71">
        <v>9.9600000000000009</v>
      </c>
      <c r="BK314" s="71">
        <v>0</v>
      </c>
      <c r="BL314" s="71">
        <v>0</v>
      </c>
      <c r="BM314" s="71">
        <v>0</v>
      </c>
      <c r="BN314" s="72"/>
      <c r="BO314" s="71">
        <v>0</v>
      </c>
      <c r="BP314" s="71">
        <v>0</v>
      </c>
      <c r="BQ314" s="71">
        <v>2</v>
      </c>
      <c r="BR314" s="71">
        <v>0</v>
      </c>
      <c r="BS314" s="71">
        <v>0</v>
      </c>
      <c r="BT314" s="71">
        <v>0</v>
      </c>
      <c r="BU314"/>
      <c r="BV314" s="70">
        <v>9.9600000000000009</v>
      </c>
      <c r="BW314" s="70">
        <v>0</v>
      </c>
      <c r="BX314" s="70">
        <v>0</v>
      </c>
      <c r="BY314" s="70">
        <v>0</v>
      </c>
      <c r="BZ314" s="70">
        <v>0</v>
      </c>
      <c r="CA314" s="70">
        <v>0</v>
      </c>
      <c r="CB314" s="70">
        <v>0</v>
      </c>
      <c r="CC314" s="70">
        <v>0</v>
      </c>
      <c r="CD314" s="70">
        <v>0</v>
      </c>
    </row>
    <row r="315" spans="1:82">
      <c r="A315" s="70" t="s">
        <v>2038</v>
      </c>
      <c r="B315" s="70">
        <v>353</v>
      </c>
      <c r="C315" s="70">
        <v>13</v>
      </c>
      <c r="D315" s="70">
        <v>21</v>
      </c>
      <c r="E315" s="70">
        <v>2016</v>
      </c>
      <c r="F315" s="70" t="s">
        <v>155</v>
      </c>
      <c r="G315" s="70" t="s">
        <v>2025</v>
      </c>
      <c r="H315" s="70" t="s">
        <v>2026</v>
      </c>
      <c r="I315" s="148"/>
      <c r="J315" s="71">
        <v>167.28140169561036</v>
      </c>
      <c r="K315" s="71">
        <v>1.1937877949789613</v>
      </c>
      <c r="L315" s="71">
        <v>2.0078737775120081</v>
      </c>
      <c r="M315" s="71">
        <v>15.658561416043797</v>
      </c>
      <c r="N315" s="71">
        <v>28.415766395810532</v>
      </c>
      <c r="O315" s="71">
        <v>16.831187549367939</v>
      </c>
      <c r="P315" s="71">
        <v>12.44804559506356</v>
      </c>
      <c r="Q315" s="71">
        <v>1.1054618679007915</v>
      </c>
      <c r="R315" s="71">
        <v>0</v>
      </c>
      <c r="S315" s="71">
        <v>1.367346806803472</v>
      </c>
      <c r="T315" s="72"/>
      <c r="U315" s="71">
        <v>4287270</v>
      </c>
      <c r="V315" s="71">
        <v>417</v>
      </c>
      <c r="W315" s="71">
        <v>43</v>
      </c>
      <c r="X315" s="71">
        <v>2981</v>
      </c>
      <c r="Y315" s="71">
        <v>7045</v>
      </c>
      <c r="Z315" s="71">
        <v>9899</v>
      </c>
      <c r="AA315" s="71">
        <v>2562</v>
      </c>
      <c r="AB315" s="71">
        <v>15651</v>
      </c>
      <c r="AC315" s="71">
        <v>0</v>
      </c>
      <c r="AD315" s="71">
        <v>1.367346806803472</v>
      </c>
      <c r="AE315" s="72"/>
      <c r="AF315" s="71">
        <v>49824939.803160973</v>
      </c>
      <c r="AG315" s="71">
        <v>771909.70834578143</v>
      </c>
      <c r="AH315" s="71">
        <v>255831.94445318871</v>
      </c>
      <c r="AI315" s="71">
        <v>18339318.26924688</v>
      </c>
      <c r="AJ315" s="71">
        <v>35659335.143791437</v>
      </c>
      <c r="AK315" s="71">
        <v>0</v>
      </c>
      <c r="AL315" s="71">
        <v>0</v>
      </c>
      <c r="AM315" s="71">
        <v>2146570.2763957898</v>
      </c>
      <c r="AN315" s="71">
        <v>0</v>
      </c>
      <c r="AO315" s="71">
        <v>0</v>
      </c>
      <c r="AP315" s="71">
        <v>106997905.14539404</v>
      </c>
      <c r="AQ315" s="72"/>
      <c r="AR315" s="71">
        <v>198</v>
      </c>
      <c r="AS315" s="71">
        <v>193</v>
      </c>
      <c r="AT315" s="71">
        <v>0</v>
      </c>
      <c r="AU315" s="71">
        <v>0</v>
      </c>
      <c r="AV315" s="71">
        <v>0</v>
      </c>
      <c r="AW315" s="71">
        <v>0</v>
      </c>
      <c r="AX315" s="71"/>
      <c r="AY315" s="72"/>
      <c r="AZ315" s="71">
        <v>922.19999999999993</v>
      </c>
      <c r="BA315" s="71">
        <v>13742.8</v>
      </c>
      <c r="BB315" s="71">
        <v>0</v>
      </c>
      <c r="BC315" s="71">
        <v>0</v>
      </c>
      <c r="BD315" s="71">
        <v>0</v>
      </c>
      <c r="BE315" s="71">
        <v>0</v>
      </c>
      <c r="BF315" s="71"/>
      <c r="BG315" s="72"/>
      <c r="BH315" s="71">
        <v>0</v>
      </c>
      <c r="BI315" s="71">
        <v>0</v>
      </c>
      <c r="BJ315" s="71">
        <v>8.8070000000000004</v>
      </c>
      <c r="BK315" s="71">
        <v>0</v>
      </c>
      <c r="BL315" s="71">
        <v>0</v>
      </c>
      <c r="BM315" s="71">
        <v>0</v>
      </c>
      <c r="BN315" s="72"/>
      <c r="BO315" s="71">
        <v>0</v>
      </c>
      <c r="BP315" s="71">
        <v>0</v>
      </c>
      <c r="BQ315" s="71">
        <v>2</v>
      </c>
      <c r="BR315" s="71">
        <v>0</v>
      </c>
      <c r="BS315" s="71">
        <v>0</v>
      </c>
      <c r="BT315" s="71">
        <v>0</v>
      </c>
      <c r="BU315"/>
      <c r="BV315" s="70">
        <v>8.8070000000000004</v>
      </c>
      <c r="BW315" s="70">
        <v>0</v>
      </c>
      <c r="BX315" s="70">
        <v>0</v>
      </c>
      <c r="BY315" s="70">
        <v>0</v>
      </c>
      <c r="BZ315" s="70">
        <v>0</v>
      </c>
      <c r="CA315" s="70">
        <v>0</v>
      </c>
      <c r="CB315" s="70">
        <v>0</v>
      </c>
      <c r="CC315" s="70">
        <v>0</v>
      </c>
      <c r="CD315" s="70">
        <v>0</v>
      </c>
    </row>
    <row r="316" spans="1:82">
      <c r="A316" s="70" t="s">
        <v>2039</v>
      </c>
      <c r="B316" s="70">
        <v>354</v>
      </c>
      <c r="C316" s="70">
        <v>14</v>
      </c>
      <c r="D316" s="70">
        <v>21</v>
      </c>
      <c r="E316" s="70">
        <v>2017</v>
      </c>
      <c r="F316" s="70" t="s">
        <v>156</v>
      </c>
      <c r="G316" s="70" t="s">
        <v>2025</v>
      </c>
      <c r="H316" s="70" t="s">
        <v>2026</v>
      </c>
      <c r="I316" s="148"/>
      <c r="J316" s="71">
        <v>159.36955911433938</v>
      </c>
      <c r="K316" s="71">
        <v>1.3497750441990604</v>
      </c>
      <c r="L316" s="71">
        <v>1.8427921798749944</v>
      </c>
      <c r="M316" s="71">
        <v>15.202311795203222</v>
      </c>
      <c r="N316" s="71">
        <v>28.639066761186612</v>
      </c>
      <c r="O316" s="71">
        <v>16.58163087784915</v>
      </c>
      <c r="P316" s="71">
        <v>12.349879896592897</v>
      </c>
      <c r="Q316" s="71">
        <v>1.0582827020596799</v>
      </c>
      <c r="R316" s="71">
        <v>0</v>
      </c>
      <c r="S316" s="71">
        <v>1.3140526109330104</v>
      </c>
      <c r="T316" s="72"/>
      <c r="U316" s="71">
        <v>4399310</v>
      </c>
      <c r="V316" s="71">
        <v>417</v>
      </c>
      <c r="W316" s="71">
        <v>43</v>
      </c>
      <c r="X316" s="71">
        <v>2981</v>
      </c>
      <c r="Y316" s="71">
        <v>7029</v>
      </c>
      <c r="Z316" s="71">
        <v>9914</v>
      </c>
      <c r="AA316" s="71">
        <v>2558</v>
      </c>
      <c r="AB316" s="71">
        <v>15494</v>
      </c>
      <c r="AC316" s="71">
        <v>0</v>
      </c>
      <c r="AD316" s="71">
        <v>1.31405261093301</v>
      </c>
      <c r="AE316" s="72"/>
      <c r="AF316" s="71">
        <v>47417316.459383257</v>
      </c>
      <c r="AG316" s="71">
        <v>966737.4426817171</v>
      </c>
      <c r="AH316" s="71">
        <v>309154.21342806268</v>
      </c>
      <c r="AI316" s="71">
        <v>18821163.8157763</v>
      </c>
      <c r="AJ316" s="71">
        <v>36991018.830959529</v>
      </c>
      <c r="AK316" s="71">
        <v>0</v>
      </c>
      <c r="AL316" s="71">
        <v>0</v>
      </c>
      <c r="AM316" s="71">
        <v>2128362.4724260978</v>
      </c>
      <c r="AN316" s="71">
        <v>0</v>
      </c>
      <c r="AO316" s="71">
        <v>0</v>
      </c>
      <c r="AP316" s="71">
        <v>106633753.23465496</v>
      </c>
      <c r="AQ316" s="72"/>
      <c r="AR316" s="71">
        <v>229</v>
      </c>
      <c r="AS316" s="71">
        <v>217</v>
      </c>
      <c r="AT316" s="71">
        <v>0</v>
      </c>
      <c r="AU316" s="71">
        <v>0</v>
      </c>
      <c r="AV316" s="71">
        <v>0</v>
      </c>
      <c r="AW316" s="71">
        <v>0</v>
      </c>
      <c r="AX316" s="71"/>
      <c r="AY316" s="72"/>
      <c r="AZ316" s="71">
        <v>1073.5</v>
      </c>
      <c r="BA316" s="71">
        <v>14830.9</v>
      </c>
      <c r="BB316" s="71">
        <v>0</v>
      </c>
      <c r="BC316" s="71">
        <v>0</v>
      </c>
      <c r="BD316" s="71">
        <v>0</v>
      </c>
      <c r="BE316" s="71">
        <v>0</v>
      </c>
      <c r="BF316" s="71"/>
      <c r="BG316" s="72"/>
      <c r="BH316" s="71">
        <v>0</v>
      </c>
      <c r="BI316" s="71">
        <v>0</v>
      </c>
      <c r="BJ316" s="71">
        <v>6.1289999999999996</v>
      </c>
      <c r="BK316" s="71">
        <v>0</v>
      </c>
      <c r="BL316" s="71">
        <v>0</v>
      </c>
      <c r="BM316" s="71">
        <v>0</v>
      </c>
      <c r="BN316" s="72"/>
      <c r="BO316" s="71">
        <v>0</v>
      </c>
      <c r="BP316" s="71">
        <v>0</v>
      </c>
      <c r="BQ316" s="71">
        <v>1</v>
      </c>
      <c r="BR316" s="71">
        <v>0</v>
      </c>
      <c r="BS316" s="71">
        <v>0</v>
      </c>
      <c r="BT316" s="71">
        <v>0</v>
      </c>
      <c r="BU316"/>
      <c r="BV316" s="70">
        <v>6.1289999999999996</v>
      </c>
      <c r="BW316" s="70">
        <v>0</v>
      </c>
      <c r="BX316" s="70">
        <v>0</v>
      </c>
      <c r="BY316" s="70">
        <v>0</v>
      </c>
      <c r="BZ316" s="70">
        <v>0</v>
      </c>
      <c r="CA316" s="70">
        <v>0</v>
      </c>
      <c r="CB316" s="70">
        <v>0</v>
      </c>
      <c r="CC316" s="70">
        <v>0</v>
      </c>
      <c r="CD316" s="70">
        <v>0</v>
      </c>
    </row>
    <row r="317" spans="1:82">
      <c r="A317" s="70" t="s">
        <v>2040</v>
      </c>
      <c r="B317" s="70">
        <v>355</v>
      </c>
      <c r="C317" s="70">
        <v>15</v>
      </c>
      <c r="D317" s="70">
        <v>21</v>
      </c>
      <c r="E317" s="70">
        <v>2018</v>
      </c>
      <c r="F317" s="70" t="s">
        <v>183</v>
      </c>
      <c r="G317" s="70" t="s">
        <v>2025</v>
      </c>
      <c r="H317" s="70" t="s">
        <v>2026</v>
      </c>
      <c r="I317" s="148"/>
      <c r="J317" s="71">
        <v>145.92948915765405</v>
      </c>
      <c r="K317" s="71">
        <v>1.1274156095472858</v>
      </c>
      <c r="L317" s="71">
        <v>1.6777897437133196</v>
      </c>
      <c r="M317" s="71">
        <v>13.508448085140378</v>
      </c>
      <c r="N317" s="71">
        <v>26.222936231341084</v>
      </c>
      <c r="O317" s="71">
        <v>16.220864517601022</v>
      </c>
      <c r="P317" s="71">
        <v>12.136128442573392</v>
      </c>
      <c r="Q317" s="71">
        <v>0.97467045572070299</v>
      </c>
      <c r="R317" s="71">
        <v>0</v>
      </c>
      <c r="S317" s="71">
        <v>1.7057841870215786</v>
      </c>
      <c r="T317" s="72"/>
      <c r="U317" s="71">
        <v>4513082</v>
      </c>
      <c r="V317" s="71">
        <v>417</v>
      </c>
      <c r="W317" s="71">
        <v>43</v>
      </c>
      <c r="X317" s="71">
        <v>2981</v>
      </c>
      <c r="Y317" s="71">
        <v>7024</v>
      </c>
      <c r="Z317" s="71">
        <v>9884</v>
      </c>
      <c r="AA317" s="71">
        <v>2539</v>
      </c>
      <c r="AB317" s="71">
        <v>15378</v>
      </c>
      <c r="AC317" s="71">
        <v>0</v>
      </c>
      <c r="AD317" s="71">
        <v>1.7057841870215791</v>
      </c>
      <c r="AE317" s="72"/>
      <c r="AF317" s="71">
        <v>45397757.535079628</v>
      </c>
      <c r="AG317" s="71">
        <v>728152.88302509417</v>
      </c>
      <c r="AH317" s="71">
        <v>287504.06740719458</v>
      </c>
      <c r="AI317" s="71">
        <v>17094377.227166131</v>
      </c>
      <c r="AJ317" s="71">
        <v>36366762.882851981</v>
      </c>
      <c r="AK317" s="71">
        <v>0</v>
      </c>
      <c r="AL317" s="71">
        <v>0</v>
      </c>
      <c r="AM317" s="71">
        <v>2116798.780523736</v>
      </c>
      <c r="AN317" s="71">
        <v>0</v>
      </c>
      <c r="AO317" s="71">
        <v>0</v>
      </c>
      <c r="AP317" s="71">
        <v>101991353.37605377</v>
      </c>
      <c r="AQ317" s="72"/>
      <c r="AR317" s="71">
        <v>258</v>
      </c>
      <c r="AS317" s="71">
        <v>256</v>
      </c>
      <c r="AT317" s="71">
        <v>0</v>
      </c>
      <c r="AU317" s="71">
        <v>0</v>
      </c>
      <c r="AV317" s="71">
        <v>0</v>
      </c>
      <c r="AW317" s="71">
        <v>0</v>
      </c>
      <c r="AX317" s="71"/>
      <c r="AY317" s="72"/>
      <c r="AZ317" s="71">
        <v>1232.4000000000001</v>
      </c>
      <c r="BA317" s="71">
        <v>16361</v>
      </c>
      <c r="BB317" s="71">
        <v>0</v>
      </c>
      <c r="BC317" s="71">
        <v>0</v>
      </c>
      <c r="BD317" s="71">
        <v>0</v>
      </c>
      <c r="BE317" s="71">
        <v>0</v>
      </c>
      <c r="BF317" s="71"/>
      <c r="BG317" s="72"/>
      <c r="BH317" s="71">
        <v>0</v>
      </c>
      <c r="BI317" s="71">
        <v>0</v>
      </c>
      <c r="BJ317" s="71">
        <v>6.19</v>
      </c>
      <c r="BK317" s="71">
        <v>0</v>
      </c>
      <c r="BL317" s="71">
        <v>0</v>
      </c>
      <c r="BM317" s="71">
        <v>0</v>
      </c>
      <c r="BN317" s="72"/>
      <c r="BO317" s="71">
        <v>0</v>
      </c>
      <c r="BP317" s="71">
        <v>0</v>
      </c>
      <c r="BQ317" s="71">
        <v>1</v>
      </c>
      <c r="BR317" s="71">
        <v>0</v>
      </c>
      <c r="BS317" s="71">
        <v>0</v>
      </c>
      <c r="BT317" s="71">
        <v>0</v>
      </c>
      <c r="BU317"/>
      <c r="BV317" s="70">
        <v>6.19</v>
      </c>
      <c r="BW317" s="70">
        <v>0</v>
      </c>
      <c r="BX317" s="70">
        <v>0</v>
      </c>
      <c r="BY317" s="70">
        <v>0</v>
      </c>
      <c r="BZ317" s="70">
        <v>0</v>
      </c>
      <c r="CA317" s="70">
        <v>0</v>
      </c>
      <c r="CB317" s="70">
        <v>0</v>
      </c>
      <c r="CC317" s="70">
        <v>0</v>
      </c>
      <c r="CD317" s="70">
        <v>0</v>
      </c>
    </row>
    <row r="318" spans="1:82">
      <c r="A318" s="70" t="s">
        <v>2041</v>
      </c>
      <c r="B318" s="70">
        <v>356</v>
      </c>
      <c r="C318" s="70">
        <v>16</v>
      </c>
      <c r="D318" s="70">
        <v>21</v>
      </c>
      <c r="E318" s="70">
        <v>2019</v>
      </c>
      <c r="F318" s="70" t="s">
        <v>158</v>
      </c>
      <c r="G318" s="70" t="s">
        <v>2025</v>
      </c>
      <c r="H318" s="70" t="s">
        <v>2026</v>
      </c>
      <c r="I318" s="148"/>
      <c r="J318" s="71">
        <v>133.11168398055602</v>
      </c>
      <c r="K318" s="71">
        <v>1.1393259531706914</v>
      </c>
      <c r="L318" s="71">
        <v>1.678865776843572</v>
      </c>
      <c r="M318" s="71">
        <v>12.18228276358021</v>
      </c>
      <c r="N318" s="71">
        <v>20.946420244437196</v>
      </c>
      <c r="O318" s="71">
        <v>15.720361835501508</v>
      </c>
      <c r="P318" s="71">
        <v>11.943513251366612</v>
      </c>
      <c r="Q318" s="71">
        <v>0.93540350784756399</v>
      </c>
      <c r="R318" s="71">
        <v>0</v>
      </c>
      <c r="S318" s="71">
        <v>2.0432829846768126</v>
      </c>
      <c r="T318" s="72"/>
      <c r="U318" s="71">
        <v>4494962</v>
      </c>
      <c r="V318" s="71">
        <v>417</v>
      </c>
      <c r="W318" s="71">
        <v>43</v>
      </c>
      <c r="X318" s="71">
        <v>2981</v>
      </c>
      <c r="Y318" s="71">
        <v>7005</v>
      </c>
      <c r="Z318" s="71">
        <v>9842</v>
      </c>
      <c r="AA318" s="71">
        <v>2480</v>
      </c>
      <c r="AB318" s="71">
        <v>15158</v>
      </c>
      <c r="AC318" s="71">
        <v>0</v>
      </c>
      <c r="AD318" s="71">
        <v>2.043282984676813</v>
      </c>
      <c r="AE318" s="72"/>
      <c r="AF318" s="71">
        <v>44157189.104310714</v>
      </c>
      <c r="AG318" s="71">
        <v>888046.95914191415</v>
      </c>
      <c r="AH318" s="71">
        <v>312394.18778287218</v>
      </c>
      <c r="AI318" s="71">
        <v>17101393.547057301</v>
      </c>
      <c r="AJ318" s="71">
        <v>32378697.320303921</v>
      </c>
      <c r="AK318" s="71">
        <v>0</v>
      </c>
      <c r="AL318" s="71">
        <v>0</v>
      </c>
      <c r="AM318" s="71">
        <v>2064405.4906370938</v>
      </c>
      <c r="AN318" s="71">
        <v>0</v>
      </c>
      <c r="AO318" s="71">
        <v>0</v>
      </c>
      <c r="AP318" s="71">
        <v>96902126.609233811</v>
      </c>
      <c r="AQ318" s="72"/>
      <c r="AR318" s="71">
        <v>287</v>
      </c>
      <c r="AS318" s="71">
        <v>283</v>
      </c>
      <c r="AT318" s="71">
        <v>0</v>
      </c>
      <c r="AU318" s="71">
        <v>0</v>
      </c>
      <c r="AV318" s="71">
        <v>0</v>
      </c>
      <c r="AW318" s="71">
        <v>0</v>
      </c>
      <c r="AX318" s="71"/>
      <c r="AY318" s="72"/>
      <c r="AZ318" s="71">
        <v>1388.900000000001</v>
      </c>
      <c r="BA318" s="71">
        <v>18668.100000000009</v>
      </c>
      <c r="BB318" s="71">
        <v>0</v>
      </c>
      <c r="BC318" s="71">
        <v>0</v>
      </c>
      <c r="BD318" s="71">
        <v>0</v>
      </c>
      <c r="BE318" s="71">
        <v>0</v>
      </c>
      <c r="BF318" s="71"/>
      <c r="BG318" s="72"/>
      <c r="BH318" s="71">
        <v>0</v>
      </c>
      <c r="BI318" s="71">
        <v>0</v>
      </c>
      <c r="BJ318" s="71">
        <v>5.5789999999999997</v>
      </c>
      <c r="BK318" s="71">
        <v>0</v>
      </c>
      <c r="BL318" s="71">
        <v>0</v>
      </c>
      <c r="BM318" s="71">
        <v>0</v>
      </c>
      <c r="BN318" s="72"/>
      <c r="BO318" s="71">
        <v>0</v>
      </c>
      <c r="BP318" s="71">
        <v>0</v>
      </c>
      <c r="BQ318" s="71">
        <v>1</v>
      </c>
      <c r="BR318" s="71">
        <v>0</v>
      </c>
      <c r="BS318" s="71">
        <v>0</v>
      </c>
      <c r="BT318" s="71">
        <v>0</v>
      </c>
      <c r="BU318"/>
      <c r="BV318" s="70">
        <v>5.5789999999999997</v>
      </c>
      <c r="BW318" s="70">
        <v>0</v>
      </c>
      <c r="BX318" s="70">
        <v>0</v>
      </c>
      <c r="BY318" s="70">
        <v>0</v>
      </c>
      <c r="BZ318" s="70">
        <v>0</v>
      </c>
      <c r="CA318" s="70">
        <v>0</v>
      </c>
      <c r="CB318" s="70">
        <v>0</v>
      </c>
      <c r="CC318" s="70">
        <v>0</v>
      </c>
      <c r="CD318" s="70">
        <v>0</v>
      </c>
    </row>
    <row r="319" spans="1:82">
      <c r="A319" s="70" t="s">
        <v>2042</v>
      </c>
      <c r="B319" s="70">
        <v>357</v>
      </c>
      <c r="C319" s="70">
        <v>17</v>
      </c>
      <c r="D319" s="70">
        <v>21</v>
      </c>
      <c r="E319" s="70">
        <v>2020</v>
      </c>
      <c r="F319" s="70" t="s">
        <v>159</v>
      </c>
      <c r="G319" s="70" t="s">
        <v>2025</v>
      </c>
      <c r="H319" s="70" t="s">
        <v>2026</v>
      </c>
      <c r="I319" s="148"/>
      <c r="J319" s="71">
        <v>141.88354320587629</v>
      </c>
      <c r="K319" s="71">
        <v>1.2130514340990051</v>
      </c>
      <c r="L319" s="71">
        <v>1.8906745936780318</v>
      </c>
      <c r="M319" s="71">
        <v>10.872616472768536</v>
      </c>
      <c r="N319" s="71">
        <v>22.831579220816046</v>
      </c>
      <c r="O319" s="71">
        <v>13.759265188985227</v>
      </c>
      <c r="P319" s="71">
        <v>11.304744103280411</v>
      </c>
      <c r="Q319" s="71">
        <v>0.88452877243059602</v>
      </c>
      <c r="R319" s="71">
        <v>0</v>
      </c>
      <c r="S319" s="71">
        <v>1.486406310637209</v>
      </c>
      <c r="T319" s="72"/>
      <c r="U319" s="71">
        <v>4507565</v>
      </c>
      <c r="V319" s="71">
        <v>405</v>
      </c>
      <c r="W319" s="71">
        <v>51</v>
      </c>
      <c r="X319" s="71">
        <v>2896</v>
      </c>
      <c r="Y319" s="71">
        <v>7038</v>
      </c>
      <c r="Z319" s="71">
        <v>9832</v>
      </c>
      <c r="AA319" s="71">
        <v>2495</v>
      </c>
      <c r="AB319" s="71">
        <v>15002</v>
      </c>
      <c r="AC319" s="71">
        <v>0</v>
      </c>
      <c r="AD319" s="71">
        <v>1.486406310637209</v>
      </c>
      <c r="AE319" s="72"/>
      <c r="AF319" s="71">
        <v>48311471.591953494</v>
      </c>
      <c r="AG319" s="71">
        <v>934698.46528690564</v>
      </c>
      <c r="AH319" s="71">
        <v>365468.82971429953</v>
      </c>
      <c r="AI319" s="71">
        <v>15774349.7999827</v>
      </c>
      <c r="AJ319" s="71">
        <v>36974103.778545059</v>
      </c>
      <c r="AK319" s="71"/>
      <c r="AL319" s="71"/>
      <c r="AM319" s="71">
        <v>1957927.6756963625</v>
      </c>
      <c r="AN319" s="71"/>
      <c r="AO319" s="71"/>
      <c r="AP319" s="71">
        <v>104318020.1411788</v>
      </c>
      <c r="AQ319" s="72"/>
      <c r="AR319" s="71">
        <v>313</v>
      </c>
      <c r="AS319" s="71">
        <v>315</v>
      </c>
      <c r="AT319" s="71">
        <v>0</v>
      </c>
      <c r="AU319" s="71">
        <v>0</v>
      </c>
      <c r="AV319" s="71">
        <v>0</v>
      </c>
      <c r="AW319" s="71">
        <v>0</v>
      </c>
      <c r="AX319" s="71"/>
      <c r="AY319" s="72"/>
      <c r="AZ319" s="71">
        <v>1515.600000000001</v>
      </c>
      <c r="BA319" s="71">
        <v>20268.40000000002</v>
      </c>
      <c r="BB319" s="71">
        <v>0</v>
      </c>
      <c r="BC319" s="71">
        <v>0</v>
      </c>
      <c r="BD319" s="71">
        <v>0</v>
      </c>
      <c r="BE319" s="71">
        <v>0</v>
      </c>
      <c r="BF319" s="71"/>
      <c r="BG319" s="72"/>
      <c r="BH319" s="71">
        <v>0</v>
      </c>
      <c r="BI319" s="71">
        <v>0</v>
      </c>
      <c r="BJ319" s="71">
        <v>4.8120000000000003</v>
      </c>
      <c r="BK319" s="71">
        <v>0</v>
      </c>
      <c r="BL319" s="71">
        <v>0</v>
      </c>
      <c r="BM319" s="71">
        <v>0</v>
      </c>
      <c r="BN319" s="72"/>
      <c r="BO319" s="71">
        <v>0</v>
      </c>
      <c r="BP319" s="71">
        <v>0</v>
      </c>
      <c r="BQ319" s="71">
        <v>1</v>
      </c>
      <c r="BR319" s="71">
        <v>0</v>
      </c>
      <c r="BS319" s="71">
        <v>0</v>
      </c>
      <c r="BT319" s="71">
        <v>0</v>
      </c>
      <c r="BU319"/>
      <c r="BV319" s="70">
        <v>4.8120000000000003</v>
      </c>
      <c r="BW319" s="70">
        <v>0</v>
      </c>
      <c r="BX319" s="70">
        <v>0</v>
      </c>
      <c r="BY319" s="70">
        <v>0</v>
      </c>
      <c r="BZ319" s="70">
        <v>0</v>
      </c>
      <c r="CA319" s="70">
        <v>0</v>
      </c>
      <c r="CB319" s="70">
        <v>0</v>
      </c>
      <c r="CC319" s="70">
        <v>0</v>
      </c>
      <c r="CD319" s="70">
        <v>0</v>
      </c>
    </row>
    <row r="320" spans="1:82">
      <c r="A320" s="70" t="s">
        <v>2043</v>
      </c>
      <c r="B320" s="70">
        <v>357</v>
      </c>
      <c r="C320" s="70">
        <v>18</v>
      </c>
      <c r="D320" s="70">
        <v>21</v>
      </c>
      <c r="E320" s="70">
        <v>2021</v>
      </c>
      <c r="F320" s="70" t="s">
        <v>160</v>
      </c>
      <c r="G320" s="70" t="s">
        <v>2025</v>
      </c>
      <c r="H320" s="70" t="s">
        <v>2026</v>
      </c>
      <c r="I320" s="148"/>
      <c r="J320" s="71">
        <v>137.04762997757254</v>
      </c>
      <c r="K320" s="71">
        <v>1.4073306907040228</v>
      </c>
      <c r="L320" s="71">
        <v>1.7067797860081224</v>
      </c>
      <c r="M320" s="71">
        <v>11.760848380945689</v>
      </c>
      <c r="N320" s="71">
        <v>25.005450463425472</v>
      </c>
      <c r="O320" s="71">
        <v>13.26652324800429</v>
      </c>
      <c r="P320" s="71">
        <v>11.588645094660098</v>
      </c>
      <c r="Q320" s="71">
        <v>0.86068435014560496</v>
      </c>
      <c r="R320" s="71">
        <v>0</v>
      </c>
      <c r="S320" s="71">
        <v>1.650077971372405</v>
      </c>
      <c r="T320" s="72"/>
      <c r="U320" s="71">
        <v>4590182</v>
      </c>
      <c r="V320" s="71">
        <v>405</v>
      </c>
      <c r="W320" s="71">
        <v>51</v>
      </c>
      <c r="X320" s="71">
        <v>2896</v>
      </c>
      <c r="Y320" s="71">
        <v>7000</v>
      </c>
      <c r="Z320" s="71">
        <v>9761</v>
      </c>
      <c r="AA320" s="71">
        <v>2494</v>
      </c>
      <c r="AB320" s="71">
        <v>14741</v>
      </c>
      <c r="AC320" s="71">
        <v>0</v>
      </c>
      <c r="AD320" s="71">
        <v>1.650077971372405</v>
      </c>
      <c r="AE320" s="72"/>
      <c r="AF320" s="71">
        <v>43634303.470591851</v>
      </c>
      <c r="AG320" s="71">
        <v>1048747.4839457178</v>
      </c>
      <c r="AH320" s="71">
        <v>303411.68368120352</v>
      </c>
      <c r="AI320" s="71">
        <v>17354160.20738174</v>
      </c>
      <c r="AJ320" s="71">
        <v>38092241.427275218</v>
      </c>
      <c r="AK320" s="71">
        <v>0</v>
      </c>
      <c r="AL320" s="71">
        <v>0</v>
      </c>
      <c r="AM320" s="71">
        <v>1934960.970174823</v>
      </c>
      <c r="AN320" s="71">
        <v>0</v>
      </c>
      <c r="AO320" s="71">
        <v>0</v>
      </c>
      <c r="AP320" s="71">
        <v>102367825.24305055</v>
      </c>
      <c r="AQ320" s="72"/>
      <c r="AR320" s="71">
        <v>340</v>
      </c>
      <c r="AS320" s="71">
        <v>356</v>
      </c>
      <c r="AT320" s="71">
        <v>0</v>
      </c>
      <c r="AU320" s="71">
        <v>0</v>
      </c>
      <c r="AV320" s="71">
        <v>0</v>
      </c>
      <c r="AW320" s="71">
        <v>0</v>
      </c>
      <c r="AX320" s="71"/>
      <c r="AY320" s="72"/>
      <c r="AZ320" s="71">
        <v>1651.400000000001</v>
      </c>
      <c r="BA320" s="71">
        <v>22976.000000000029</v>
      </c>
      <c r="BB320" s="71">
        <v>0</v>
      </c>
      <c r="BC320" s="71">
        <v>0</v>
      </c>
      <c r="BD320" s="71">
        <v>0</v>
      </c>
      <c r="BE320" s="71">
        <v>0</v>
      </c>
      <c r="BF320" s="71"/>
      <c r="BG320" s="72"/>
      <c r="BH320" s="71">
        <v>0</v>
      </c>
      <c r="BI320" s="71">
        <v>0</v>
      </c>
      <c r="BJ320" s="71">
        <v>5.1870000000000003</v>
      </c>
      <c r="BK320" s="71">
        <v>0</v>
      </c>
      <c r="BL320" s="71">
        <v>0</v>
      </c>
      <c r="BM320" s="71">
        <v>0</v>
      </c>
      <c r="BN320" s="72"/>
      <c r="BO320" s="71">
        <v>0</v>
      </c>
      <c r="BP320" s="71">
        <v>0</v>
      </c>
      <c r="BQ320" s="71">
        <v>1</v>
      </c>
      <c r="BR320" s="71">
        <v>0</v>
      </c>
      <c r="BS320" s="71">
        <v>0</v>
      </c>
      <c r="BT320" s="71">
        <v>0</v>
      </c>
      <c r="BU320"/>
      <c r="BV320" s="70">
        <v>5.1870000000000003</v>
      </c>
      <c r="BW320" s="70">
        <v>0</v>
      </c>
      <c r="BX320" s="70">
        <v>0</v>
      </c>
      <c r="BY320" s="70">
        <v>0</v>
      </c>
      <c r="BZ320" s="70">
        <v>0</v>
      </c>
      <c r="CA320" s="70">
        <v>0</v>
      </c>
      <c r="CB320" s="70">
        <v>0</v>
      </c>
      <c r="CC320" s="70">
        <v>0</v>
      </c>
      <c r="CD320" s="70">
        <v>0</v>
      </c>
    </row>
    <row r="321" spans="1:82">
      <c r="A321" s="70" t="s">
        <v>2044</v>
      </c>
      <c r="B321" s="70">
        <v>357</v>
      </c>
      <c r="C321" s="70">
        <v>19</v>
      </c>
      <c r="D321" s="70">
        <v>21</v>
      </c>
      <c r="E321" s="70">
        <v>2022</v>
      </c>
      <c r="F321" s="70" t="s">
        <v>161</v>
      </c>
      <c r="G321" s="70" t="s">
        <v>2025</v>
      </c>
      <c r="H321" s="70" t="s">
        <v>2026</v>
      </c>
      <c r="I321" s="148"/>
      <c r="J321" s="71">
        <v>131.2359264638622</v>
      </c>
      <c r="K321" s="71">
        <v>1.0281156045956221</v>
      </c>
      <c r="L321" s="71">
        <v>1.3544688166664898</v>
      </c>
      <c r="M321" s="71">
        <v>11.737672891371687</v>
      </c>
      <c r="N321" s="71">
        <v>26.903593676955932</v>
      </c>
      <c r="O321" s="71">
        <v>14.027548756426725</v>
      </c>
      <c r="P321" s="71">
        <v>11.643477513864429</v>
      </c>
      <c r="Q321" s="71">
        <v>0.85655620847807601</v>
      </c>
      <c r="R321" s="71">
        <v>0</v>
      </c>
      <c r="S321" s="71">
        <v>1.0495945312064301</v>
      </c>
      <c r="T321" s="72"/>
      <c r="U321" s="71">
        <v>5153744</v>
      </c>
      <c r="V321" s="71">
        <v>405</v>
      </c>
      <c r="W321" s="71">
        <v>51</v>
      </c>
      <c r="X321" s="71">
        <v>2896</v>
      </c>
      <c r="Y321" s="71">
        <v>6964</v>
      </c>
      <c r="Z321" s="71">
        <v>9806</v>
      </c>
      <c r="AA321" s="71">
        <v>2544</v>
      </c>
      <c r="AB321" s="71">
        <v>14550</v>
      </c>
      <c r="AC321" s="71">
        <v>0</v>
      </c>
      <c r="AD321" s="71">
        <v>1.0495945312064301</v>
      </c>
      <c r="AE321" s="72"/>
      <c r="AF321" s="71">
        <v>40297378.163587958</v>
      </c>
      <c r="AG321" s="71">
        <v>777901.69747245242</v>
      </c>
      <c r="AH321" s="71">
        <v>278111.36031352996</v>
      </c>
      <c r="AI321" s="71">
        <v>16324528.176263435</v>
      </c>
      <c r="AJ321" s="71">
        <v>42325839.461315162</v>
      </c>
      <c r="AK321" s="71">
        <v>0</v>
      </c>
      <c r="AL321" s="71">
        <v>0</v>
      </c>
      <c r="AM321" s="71">
        <v>1878802.1336235313</v>
      </c>
      <c r="AN321" s="71">
        <v>0</v>
      </c>
      <c r="AO321" s="71">
        <v>0</v>
      </c>
      <c r="AP321" s="71">
        <v>101882560.99257606</v>
      </c>
      <c r="AQ321" s="72"/>
      <c r="AR321" s="71">
        <v>374</v>
      </c>
      <c r="AS321" s="71">
        <v>381</v>
      </c>
      <c r="AT321" s="71">
        <v>0</v>
      </c>
      <c r="AU321" s="71">
        <v>0</v>
      </c>
      <c r="AV321" s="71">
        <v>0</v>
      </c>
      <c r="AW321" s="71">
        <v>0</v>
      </c>
      <c r="AX321" s="71"/>
      <c r="AY321" s="72"/>
      <c r="AZ321" s="71">
        <v>1840.4000000000015</v>
      </c>
      <c r="BA321" s="71">
        <v>26061.900000000027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2045</v>
      </c>
      <c r="B322" s="70">
        <v>357</v>
      </c>
      <c r="C322" s="70">
        <v>20</v>
      </c>
      <c r="D322" s="70">
        <v>21</v>
      </c>
      <c r="E322" s="70">
        <v>2023</v>
      </c>
      <c r="F322" s="70" t="s">
        <v>1539</v>
      </c>
      <c r="G322" s="70" t="s">
        <v>2025</v>
      </c>
      <c r="H322" s="70" t="s">
        <v>2026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411</v>
      </c>
      <c r="AS322" s="71">
        <v>390</v>
      </c>
      <c r="AT322" s="71">
        <v>0</v>
      </c>
      <c r="AU322" s="71">
        <v>0</v>
      </c>
      <c r="AV322" s="71">
        <v>0</v>
      </c>
      <c r="AW322" s="71">
        <v>0</v>
      </c>
      <c r="AX322" s="71"/>
      <c r="AY322" s="72"/>
      <c r="AZ322" s="71">
        <v>2039.2000000000019</v>
      </c>
      <c r="BA322" s="71">
        <v>27181.900000000027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2046</v>
      </c>
      <c r="B323" s="70">
        <v>357</v>
      </c>
      <c r="C323" s="70">
        <v>21</v>
      </c>
      <c r="D323" s="70">
        <v>21</v>
      </c>
      <c r="E323" s="70">
        <v>2024</v>
      </c>
      <c r="F323" s="70" t="s">
        <v>1554</v>
      </c>
      <c r="G323" s="70" t="s">
        <v>2025</v>
      </c>
      <c r="H323" s="70" t="s">
        <v>2026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2047</v>
      </c>
      <c r="B324" s="70">
        <v>460</v>
      </c>
      <c r="C324" s="70">
        <v>1</v>
      </c>
      <c r="D324" s="70">
        <v>28</v>
      </c>
      <c r="E324" s="70">
        <v>1990</v>
      </c>
      <c r="F324" s="70" t="s">
        <v>787</v>
      </c>
      <c r="G324" s="70" t="s">
        <v>2048</v>
      </c>
      <c r="H324" s="70" t="s">
        <v>2049</v>
      </c>
      <c r="I324" s="148"/>
      <c r="J324" s="71">
        <v>130.84583928588989</v>
      </c>
      <c r="K324" s="71">
        <v>2.5784285802243758</v>
      </c>
      <c r="L324" s="71">
        <v>8.4786812632483457</v>
      </c>
      <c r="M324" s="71">
        <v>9.1366895273305548</v>
      </c>
      <c r="N324" s="71">
        <v>11.867297851265009</v>
      </c>
      <c r="O324" s="71">
        <v>16.461968144889148</v>
      </c>
      <c r="P324" s="71">
        <v>17.894569555581789</v>
      </c>
      <c r="Q324" s="71">
        <v>1.18867191823487</v>
      </c>
      <c r="R324" s="71">
        <v>0</v>
      </c>
      <c r="S324" s="71">
        <v>1.268752357558705</v>
      </c>
      <c r="T324" s="72"/>
      <c r="U324" s="71">
        <v>3164916</v>
      </c>
      <c r="V324" s="71">
        <v>876</v>
      </c>
      <c r="W324" s="71">
        <v>82</v>
      </c>
      <c r="X324" s="71">
        <v>3078</v>
      </c>
      <c r="Y324" s="71">
        <v>5341</v>
      </c>
      <c r="Z324" s="71">
        <v>6771</v>
      </c>
      <c r="AA324" s="71">
        <v>4345</v>
      </c>
      <c r="AB324" s="71">
        <v>19300</v>
      </c>
      <c r="AC324" s="71">
        <v>0</v>
      </c>
      <c r="AD324" s="71">
        <v>1.268752357558705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2050</v>
      </c>
      <c r="B325" s="70">
        <v>461</v>
      </c>
      <c r="C325" s="70">
        <v>2</v>
      </c>
      <c r="D325" s="70">
        <v>28</v>
      </c>
      <c r="E325" s="70">
        <v>2005</v>
      </c>
      <c r="F325" s="70" t="s">
        <v>789</v>
      </c>
      <c r="G325" s="70" t="s">
        <v>2048</v>
      </c>
      <c r="H325" s="70" t="s">
        <v>2049</v>
      </c>
      <c r="I325" s="148"/>
      <c r="J325" s="71">
        <v>123.0680112766629</v>
      </c>
      <c r="K325" s="71">
        <v>1.327269742217247</v>
      </c>
      <c r="L325" s="71">
        <v>0</v>
      </c>
      <c r="M325" s="71">
        <v>12.54390222376718</v>
      </c>
      <c r="N325" s="71">
        <v>18.429000980987929</v>
      </c>
      <c r="O325" s="71">
        <v>24.083650274175699</v>
      </c>
      <c r="P325" s="71">
        <v>20.325857899474322</v>
      </c>
      <c r="Q325" s="71">
        <v>1.15165706755244</v>
      </c>
      <c r="R325" s="71">
        <v>0</v>
      </c>
      <c r="S325" s="71">
        <v>1.854247292543288</v>
      </c>
      <c r="T325" s="72"/>
      <c r="U325" s="71">
        <v>3124062</v>
      </c>
      <c r="V325" s="71">
        <v>561</v>
      </c>
      <c r="W325" s="71">
        <v>0</v>
      </c>
      <c r="X325" s="71">
        <v>2348</v>
      </c>
      <c r="Y325" s="71">
        <v>7019</v>
      </c>
      <c r="Z325" s="71">
        <v>11463</v>
      </c>
      <c r="AA325" s="71">
        <v>4042</v>
      </c>
      <c r="AB325" s="71">
        <v>19548</v>
      </c>
      <c r="AC325" s="71">
        <v>0</v>
      </c>
      <c r="AD325" s="71">
        <v>1.854247292543288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2051</v>
      </c>
      <c r="B326" s="70">
        <v>462</v>
      </c>
      <c r="C326" s="70">
        <v>3</v>
      </c>
      <c r="D326" s="70">
        <v>28</v>
      </c>
      <c r="E326" s="70">
        <v>2006</v>
      </c>
      <c r="F326" s="70" t="s">
        <v>790</v>
      </c>
      <c r="G326" s="70" t="s">
        <v>2048</v>
      </c>
      <c r="H326" s="70" t="s">
        <v>2049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2052</v>
      </c>
      <c r="B327" s="70">
        <v>463</v>
      </c>
      <c r="C327" s="70">
        <v>4</v>
      </c>
      <c r="D327" s="70">
        <v>28</v>
      </c>
      <c r="E327" s="70">
        <v>2007</v>
      </c>
      <c r="F327" s="70" t="s">
        <v>791</v>
      </c>
      <c r="G327" s="70" t="s">
        <v>2048</v>
      </c>
      <c r="H327" s="70" t="s">
        <v>2049</v>
      </c>
      <c r="I327" s="148"/>
      <c r="J327" s="71">
        <v>124.57117262023461</v>
      </c>
      <c r="K327" s="71">
        <v>1.2905376256196719</v>
      </c>
      <c r="L327" s="71">
        <v>4.8078514884078967</v>
      </c>
      <c r="M327" s="71">
        <v>13.71516863890001</v>
      </c>
      <c r="N327" s="71">
        <v>22.215004235879931</v>
      </c>
      <c r="O327" s="71">
        <v>23.260312917727301</v>
      </c>
      <c r="P327" s="71">
        <v>20.94686878541069</v>
      </c>
      <c r="Q327" s="71">
        <v>1.1856633082586201</v>
      </c>
      <c r="R327" s="71">
        <v>0</v>
      </c>
      <c r="S327" s="71">
        <v>3.0471306159499569</v>
      </c>
      <c r="T327" s="72"/>
      <c r="U327" s="71">
        <v>3552973</v>
      </c>
      <c r="V327" s="71">
        <v>532</v>
      </c>
      <c r="W327" s="71">
        <v>59</v>
      </c>
      <c r="X327" s="71">
        <v>3074</v>
      </c>
      <c r="Y327" s="71">
        <v>7091</v>
      </c>
      <c r="Z327" s="71">
        <v>11509</v>
      </c>
      <c r="AA327" s="71">
        <v>4102</v>
      </c>
      <c r="AB327" s="71">
        <v>19061</v>
      </c>
      <c r="AC327" s="71">
        <v>0</v>
      </c>
      <c r="AD327" s="71">
        <v>3.0471306159499569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2053</v>
      </c>
      <c r="B328" s="70">
        <v>464</v>
      </c>
      <c r="C328" s="70">
        <v>5</v>
      </c>
      <c r="D328" s="70">
        <v>28</v>
      </c>
      <c r="E328" s="70">
        <v>2008</v>
      </c>
      <c r="F328" s="70" t="s">
        <v>792</v>
      </c>
      <c r="G328" s="70" t="s">
        <v>2048</v>
      </c>
      <c r="H328" s="70" t="s">
        <v>2049</v>
      </c>
      <c r="I328" s="148"/>
      <c r="J328" s="71">
        <v>108.83544575953761</v>
      </c>
      <c r="K328" s="71">
        <v>1.015569590468768</v>
      </c>
      <c r="L328" s="71">
        <v>4.2187860738237779</v>
      </c>
      <c r="M328" s="71">
        <v>15.482867237406319</v>
      </c>
      <c r="N328" s="71">
        <v>21.066131727943571</v>
      </c>
      <c r="O328" s="71">
        <v>22.629753615195689</v>
      </c>
      <c r="P328" s="71">
        <v>20.387425139257889</v>
      </c>
      <c r="Q328" s="71">
        <v>1.14946446123335</v>
      </c>
      <c r="R328" s="71">
        <v>0</v>
      </c>
      <c r="S328" s="71">
        <v>3.0214298796940509</v>
      </c>
      <c r="T328" s="72"/>
      <c r="U328" s="71">
        <v>3585993</v>
      </c>
      <c r="V328" s="71">
        <v>532</v>
      </c>
      <c r="W328" s="71">
        <v>59</v>
      </c>
      <c r="X328" s="71">
        <v>3074</v>
      </c>
      <c r="Y328" s="71">
        <v>7094</v>
      </c>
      <c r="Z328" s="71">
        <v>11590</v>
      </c>
      <c r="AA328" s="71">
        <v>3997</v>
      </c>
      <c r="AB328" s="71">
        <v>18783</v>
      </c>
      <c r="AC328" s="71">
        <v>0</v>
      </c>
      <c r="AD328" s="71">
        <v>3.0214298796940509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2054</v>
      </c>
      <c r="B329" s="70">
        <v>465</v>
      </c>
      <c r="C329" s="70">
        <v>6</v>
      </c>
      <c r="D329" s="70">
        <v>28</v>
      </c>
      <c r="E329" s="70">
        <v>2009</v>
      </c>
      <c r="F329" s="70" t="s">
        <v>176</v>
      </c>
      <c r="G329" s="1064" t="s">
        <v>2048</v>
      </c>
      <c r="H329" s="70" t="s">
        <v>2049</v>
      </c>
      <c r="I329" s="148"/>
      <c r="J329" s="71">
        <v>111.0993541336974</v>
      </c>
      <c r="K329" s="71">
        <v>0.98912172146217181</v>
      </c>
      <c r="L329" s="71">
        <v>6.8754227760627238</v>
      </c>
      <c r="M329" s="71">
        <v>15.02783070029977</v>
      </c>
      <c r="N329" s="71">
        <v>19.533736367217521</v>
      </c>
      <c r="O329" s="71">
        <v>22.924708377659918</v>
      </c>
      <c r="P329" s="71">
        <v>19.42666639446178</v>
      </c>
      <c r="Q329" s="71">
        <v>1.0839810812825099</v>
      </c>
      <c r="R329" s="71">
        <v>0</v>
      </c>
      <c r="S329" s="71">
        <v>3.2227628222893152</v>
      </c>
      <c r="T329" s="72"/>
      <c r="U329" s="71">
        <v>3163173</v>
      </c>
      <c r="V329" s="71">
        <v>666</v>
      </c>
      <c r="W329" s="71">
        <v>124</v>
      </c>
      <c r="X329" s="71">
        <v>3396</v>
      </c>
      <c r="Y329" s="71">
        <v>7139</v>
      </c>
      <c r="Z329" s="71">
        <v>11589</v>
      </c>
      <c r="AA329" s="71">
        <v>3910</v>
      </c>
      <c r="AB329" s="71">
        <v>18594</v>
      </c>
      <c r="AC329" s="71">
        <v>0</v>
      </c>
      <c r="AD329" s="71">
        <v>3.2227628222893152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v>
      </c>
      <c r="BK329" s="71">
        <v>0</v>
      </c>
      <c r="BL329" s="71">
        <v>0</v>
      </c>
      <c r="BM329" s="71">
        <v>0</v>
      </c>
      <c r="BN329" s="72"/>
      <c r="BO329" s="71">
        <v>0</v>
      </c>
      <c r="BP329" s="71">
        <v>0</v>
      </c>
      <c r="BQ329" s="71">
        <v>1</v>
      </c>
      <c r="BR329" s="71">
        <v>0</v>
      </c>
      <c r="BS329" s="71">
        <v>0</v>
      </c>
      <c r="BT329" s="71">
        <v>0</v>
      </c>
      <c r="BU329"/>
      <c r="BV329" s="70">
        <v>8.6</v>
      </c>
      <c r="BW329" s="70">
        <v>0</v>
      </c>
      <c r="BX329" s="70">
        <v>0</v>
      </c>
      <c r="BY329" s="70">
        <v>0</v>
      </c>
      <c r="BZ329" s="70">
        <v>0</v>
      </c>
      <c r="CA329" s="70">
        <v>0</v>
      </c>
      <c r="CB329" s="70">
        <v>0</v>
      </c>
      <c r="CC329" s="70">
        <v>0</v>
      </c>
      <c r="CD329" s="70">
        <v>0</v>
      </c>
    </row>
    <row r="330" spans="1:82">
      <c r="A330" s="70" t="s">
        <v>2055</v>
      </c>
      <c r="B330" s="70">
        <v>466</v>
      </c>
      <c r="C330" s="70">
        <v>7</v>
      </c>
      <c r="D330" s="70">
        <v>28</v>
      </c>
      <c r="E330" s="70">
        <v>2010</v>
      </c>
      <c r="F330" s="70" t="s">
        <v>177</v>
      </c>
      <c r="G330" s="1064" t="s">
        <v>2048</v>
      </c>
      <c r="H330" s="70" t="s">
        <v>2049</v>
      </c>
      <c r="I330" s="148"/>
      <c r="J330" s="71">
        <v>118.0728919976265</v>
      </c>
      <c r="K330" s="71">
        <v>1.054131968200215</v>
      </c>
      <c r="L330" s="71">
        <v>6.5093523415253687</v>
      </c>
      <c r="M330" s="71">
        <v>15.000828882367889</v>
      </c>
      <c r="N330" s="71">
        <v>19.940183845013671</v>
      </c>
      <c r="O330" s="71">
        <v>22.865930433750179</v>
      </c>
      <c r="P330" s="71">
        <v>19.587931151117751</v>
      </c>
      <c r="Q330" s="71">
        <v>1.1128663697493999</v>
      </c>
      <c r="R330" s="71">
        <v>0</v>
      </c>
      <c r="S330" s="71">
        <v>2.7709664473148732</v>
      </c>
      <c r="T330" s="72"/>
      <c r="U330" s="71">
        <v>3050613</v>
      </c>
      <c r="V330" s="71">
        <v>666</v>
      </c>
      <c r="W330" s="71">
        <v>124</v>
      </c>
      <c r="X330" s="71">
        <v>3396</v>
      </c>
      <c r="Y330" s="71">
        <v>7134</v>
      </c>
      <c r="Z330" s="71">
        <v>11613</v>
      </c>
      <c r="AA330" s="71">
        <v>3844</v>
      </c>
      <c r="AB330" s="71">
        <v>18292</v>
      </c>
      <c r="AC330" s="71">
        <v>0</v>
      </c>
      <c r="AD330" s="71">
        <v>2.7709664473148732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7.8220000000000001</v>
      </c>
      <c r="BK330" s="71">
        <v>0</v>
      </c>
      <c r="BL330" s="71">
        <v>0</v>
      </c>
      <c r="BM330" s="71">
        <v>0</v>
      </c>
      <c r="BN330" s="72"/>
      <c r="BO330" s="71">
        <v>0</v>
      </c>
      <c r="BP330" s="71">
        <v>0</v>
      </c>
      <c r="BQ330" s="71">
        <v>1</v>
      </c>
      <c r="BR330" s="71">
        <v>0</v>
      </c>
      <c r="BS330" s="71">
        <v>0</v>
      </c>
      <c r="BT330" s="71">
        <v>0</v>
      </c>
      <c r="BU330"/>
      <c r="BV330" s="70">
        <v>7.8220000000000001</v>
      </c>
      <c r="BW330" s="70">
        <v>0</v>
      </c>
      <c r="BX330" s="70">
        <v>0</v>
      </c>
      <c r="BY330" s="70">
        <v>0</v>
      </c>
      <c r="BZ330" s="70">
        <v>0</v>
      </c>
      <c r="CA330" s="70">
        <v>0</v>
      </c>
      <c r="CB330" s="70">
        <v>0</v>
      </c>
      <c r="CC330" s="70">
        <v>0</v>
      </c>
      <c r="CD330" s="70">
        <v>0</v>
      </c>
    </row>
    <row r="331" spans="1:82">
      <c r="A331" s="70" t="s">
        <v>2056</v>
      </c>
      <c r="B331" s="70">
        <v>467</v>
      </c>
      <c r="C331" s="70">
        <v>8</v>
      </c>
      <c r="D331" s="70">
        <v>28</v>
      </c>
      <c r="E331" s="70">
        <v>2011</v>
      </c>
      <c r="F331" s="70" t="s">
        <v>178</v>
      </c>
      <c r="G331" s="70" t="s">
        <v>2048</v>
      </c>
      <c r="H331" s="70" t="s">
        <v>2049</v>
      </c>
      <c r="I331" s="148"/>
      <c r="J331" s="71">
        <v>115.7551307096868</v>
      </c>
      <c r="K331" s="71">
        <v>1.664048860565789</v>
      </c>
      <c r="L331" s="71">
        <v>6.3462399262531886</v>
      </c>
      <c r="M331" s="71">
        <v>17.37920576658194</v>
      </c>
      <c r="N331" s="71">
        <v>20.946975551150189</v>
      </c>
      <c r="O331" s="71">
        <v>22.466451550414057</v>
      </c>
      <c r="P331" s="71">
        <v>18.937747764065335</v>
      </c>
      <c r="Q331" s="71">
        <v>1.26332710654922</v>
      </c>
      <c r="R331" s="71">
        <v>0</v>
      </c>
      <c r="S331" s="71">
        <v>3.26693550033636</v>
      </c>
      <c r="T331" s="72"/>
      <c r="U331" s="71">
        <v>3131108</v>
      </c>
      <c r="V331" s="71">
        <v>666</v>
      </c>
      <c r="W331" s="71">
        <v>124</v>
      </c>
      <c r="X331" s="71">
        <v>3396</v>
      </c>
      <c r="Y331" s="71">
        <v>7132</v>
      </c>
      <c r="Z331" s="71">
        <v>11658</v>
      </c>
      <c r="AA331" s="71">
        <v>3827</v>
      </c>
      <c r="AB331" s="71">
        <v>18002</v>
      </c>
      <c r="AC331" s="71">
        <v>0</v>
      </c>
      <c r="AD331" s="71">
        <v>3.26693550033636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7.6349999999999998</v>
      </c>
      <c r="BK331" s="71">
        <v>0</v>
      </c>
      <c r="BL331" s="71">
        <v>0</v>
      </c>
      <c r="BM331" s="71">
        <v>0</v>
      </c>
      <c r="BN331" s="72"/>
      <c r="BO331" s="71">
        <v>0</v>
      </c>
      <c r="BP331" s="71">
        <v>0</v>
      </c>
      <c r="BQ331" s="71">
        <v>1</v>
      </c>
      <c r="BR331" s="71">
        <v>0</v>
      </c>
      <c r="BS331" s="71">
        <v>0</v>
      </c>
      <c r="BT331" s="71">
        <v>0</v>
      </c>
      <c r="BU331"/>
      <c r="BV331" s="70">
        <v>7.6349999999999998</v>
      </c>
      <c r="BW331" s="70">
        <v>0</v>
      </c>
      <c r="BX331" s="70">
        <v>0</v>
      </c>
      <c r="BY331" s="70">
        <v>0</v>
      </c>
      <c r="BZ331" s="70">
        <v>0</v>
      </c>
      <c r="CA331" s="70">
        <v>0</v>
      </c>
      <c r="CB331" s="70">
        <v>0</v>
      </c>
      <c r="CC331" s="70">
        <v>0</v>
      </c>
      <c r="CD331" s="70">
        <v>0</v>
      </c>
    </row>
    <row r="332" spans="1:82">
      <c r="A332" s="70" t="s">
        <v>2057</v>
      </c>
      <c r="B332" s="70">
        <v>468</v>
      </c>
      <c r="C332" s="70">
        <v>9</v>
      </c>
      <c r="D332" s="70">
        <v>28</v>
      </c>
      <c r="E332" s="70">
        <v>2012</v>
      </c>
      <c r="F332" s="70" t="s">
        <v>179</v>
      </c>
      <c r="G332" s="70" t="s">
        <v>2048</v>
      </c>
      <c r="H332" s="70" t="s">
        <v>2049</v>
      </c>
      <c r="I332" s="148"/>
      <c r="J332" s="71">
        <v>111.14507351201991</v>
      </c>
      <c r="K332" s="71">
        <v>1.6510261827933319</v>
      </c>
      <c r="L332" s="71">
        <v>6.3715661353075799</v>
      </c>
      <c r="M332" s="71">
        <v>19.42131126334931</v>
      </c>
      <c r="N332" s="71">
        <v>23.46356733522089</v>
      </c>
      <c r="O332" s="71">
        <v>22.358490253842216</v>
      </c>
      <c r="P332" s="71">
        <v>18.816570008843104</v>
      </c>
      <c r="Q332" s="71">
        <v>1.36495485105257</v>
      </c>
      <c r="R332" s="71">
        <v>0</v>
      </c>
      <c r="S332" s="71">
        <v>2.666753860337661</v>
      </c>
      <c r="T332" s="72"/>
      <c r="U332" s="71">
        <v>3020871</v>
      </c>
      <c r="V332" s="71">
        <v>666</v>
      </c>
      <c r="W332" s="71">
        <v>124</v>
      </c>
      <c r="X332" s="71">
        <v>3396</v>
      </c>
      <c r="Y332" s="71">
        <v>7267</v>
      </c>
      <c r="Z332" s="71">
        <v>11694</v>
      </c>
      <c r="AA332" s="71">
        <v>3781</v>
      </c>
      <c r="AB332" s="71">
        <v>17902</v>
      </c>
      <c r="AC332" s="71">
        <v>0</v>
      </c>
      <c r="AD332" s="71">
        <v>2.666753860337661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8.9570000000000007</v>
      </c>
      <c r="BK332" s="71">
        <v>0</v>
      </c>
      <c r="BL332" s="71">
        <v>0</v>
      </c>
      <c r="BM332" s="71">
        <v>0</v>
      </c>
      <c r="BN332" s="72"/>
      <c r="BO332" s="71">
        <v>0</v>
      </c>
      <c r="BP332" s="71">
        <v>0</v>
      </c>
      <c r="BQ332" s="71">
        <v>1</v>
      </c>
      <c r="BR332" s="71">
        <v>0</v>
      </c>
      <c r="BS332" s="71">
        <v>0</v>
      </c>
      <c r="BT332" s="71">
        <v>0</v>
      </c>
      <c r="BU332"/>
      <c r="BV332" s="70">
        <v>8.9570000000000007</v>
      </c>
      <c r="BW332" s="70">
        <v>0</v>
      </c>
      <c r="BX332" s="70">
        <v>0</v>
      </c>
      <c r="BY332" s="70">
        <v>0</v>
      </c>
      <c r="BZ332" s="70">
        <v>0</v>
      </c>
      <c r="CA332" s="70">
        <v>0</v>
      </c>
      <c r="CB332" s="70">
        <v>0</v>
      </c>
      <c r="CC332" s="70">
        <v>0</v>
      </c>
      <c r="CD332" s="70">
        <v>0</v>
      </c>
    </row>
    <row r="333" spans="1:82">
      <c r="A333" s="70" t="s">
        <v>2058</v>
      </c>
      <c r="B333" s="70">
        <v>469</v>
      </c>
      <c r="C333" s="70">
        <v>10</v>
      </c>
      <c r="D333" s="70">
        <v>28</v>
      </c>
      <c r="E333" s="70">
        <v>2013</v>
      </c>
      <c r="F333" s="70" t="s">
        <v>180</v>
      </c>
      <c r="G333" s="70" t="s">
        <v>2048</v>
      </c>
      <c r="H333" s="70" t="s">
        <v>2049</v>
      </c>
      <c r="I333" s="148"/>
      <c r="J333" s="71">
        <v>115.2274822079732</v>
      </c>
      <c r="K333" s="71">
        <v>1.4715383023933131</v>
      </c>
      <c r="L333" s="71">
        <v>6.3731841065080292</v>
      </c>
      <c r="M333" s="71">
        <v>19.255969592920291</v>
      </c>
      <c r="N333" s="71">
        <v>24.605609739673529</v>
      </c>
      <c r="O333" s="71">
        <v>21.415702351531653</v>
      </c>
      <c r="P333" s="71">
        <v>18.697647152138281</v>
      </c>
      <c r="Q333" s="71">
        <v>1.3671703929858701</v>
      </c>
      <c r="R333" s="71">
        <v>0</v>
      </c>
      <c r="S333" s="71">
        <v>3.0940197277185901</v>
      </c>
      <c r="T333" s="72"/>
      <c r="U333" s="71">
        <v>3050749</v>
      </c>
      <c r="V333" s="71">
        <v>666</v>
      </c>
      <c r="W333" s="71">
        <v>124</v>
      </c>
      <c r="X333" s="71">
        <v>3396</v>
      </c>
      <c r="Y333" s="71">
        <v>7251</v>
      </c>
      <c r="Z333" s="71">
        <v>11701</v>
      </c>
      <c r="AA333" s="71">
        <v>3743</v>
      </c>
      <c r="AB333" s="71">
        <v>17674</v>
      </c>
      <c r="AC333" s="71">
        <v>0</v>
      </c>
      <c r="AD333" s="71">
        <v>3.0940197277185901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10.098000000000001</v>
      </c>
      <c r="BK333" s="71">
        <v>0</v>
      </c>
      <c r="BL333" s="71">
        <v>0</v>
      </c>
      <c r="BM333" s="71">
        <v>0</v>
      </c>
      <c r="BN333" s="72"/>
      <c r="BO333" s="71">
        <v>0</v>
      </c>
      <c r="BP333" s="71">
        <v>0</v>
      </c>
      <c r="BQ333" s="71">
        <v>1</v>
      </c>
      <c r="BR333" s="71">
        <v>0</v>
      </c>
      <c r="BS333" s="71">
        <v>0</v>
      </c>
      <c r="BT333" s="71">
        <v>0</v>
      </c>
      <c r="BU333"/>
      <c r="BV333" s="70">
        <v>10.098000000000001</v>
      </c>
      <c r="BW333" s="70">
        <v>0</v>
      </c>
      <c r="BX333" s="70">
        <v>0</v>
      </c>
      <c r="BY333" s="70">
        <v>0</v>
      </c>
      <c r="BZ333" s="70">
        <v>0</v>
      </c>
      <c r="CA333" s="70">
        <v>0</v>
      </c>
      <c r="CB333" s="70">
        <v>0</v>
      </c>
      <c r="CC333" s="70">
        <v>0</v>
      </c>
      <c r="CD333" s="70">
        <v>0</v>
      </c>
    </row>
    <row r="334" spans="1:82">
      <c r="A334" s="70" t="s">
        <v>2059</v>
      </c>
      <c r="B334" s="70">
        <v>470</v>
      </c>
      <c r="C334" s="70">
        <v>11</v>
      </c>
      <c r="D334" s="70">
        <v>28</v>
      </c>
      <c r="E334" s="70">
        <v>2014</v>
      </c>
      <c r="F334" s="70" t="s">
        <v>181</v>
      </c>
      <c r="G334" s="70" t="s">
        <v>2048</v>
      </c>
      <c r="H334" s="70" t="s">
        <v>2049</v>
      </c>
      <c r="I334" s="148"/>
      <c r="J334" s="71">
        <v>110.30495896852899</v>
      </c>
      <c r="K334" s="71">
        <v>1.3389186517674061</v>
      </c>
      <c r="L334" s="71">
        <v>6.3037258180065994</v>
      </c>
      <c r="M334" s="71">
        <v>16.926636648115561</v>
      </c>
      <c r="N334" s="71">
        <v>20.153333731382371</v>
      </c>
      <c r="O334" s="71">
        <v>20.399536383725671</v>
      </c>
      <c r="P334" s="71">
        <v>18.644194794603006</v>
      </c>
      <c r="Q334" s="71">
        <v>1.29004707426239</v>
      </c>
      <c r="R334" s="71">
        <v>0</v>
      </c>
      <c r="S334" s="71">
        <v>4.0448057046363024</v>
      </c>
      <c r="T334" s="72"/>
      <c r="U334" s="71">
        <v>3214933</v>
      </c>
      <c r="V334" s="71">
        <v>560</v>
      </c>
      <c r="W334" s="71">
        <v>110</v>
      </c>
      <c r="X334" s="71">
        <v>3246</v>
      </c>
      <c r="Y334" s="71">
        <v>7219</v>
      </c>
      <c r="Z334" s="71">
        <v>11739</v>
      </c>
      <c r="AA334" s="71">
        <v>3713</v>
      </c>
      <c r="AB334" s="71">
        <v>17382</v>
      </c>
      <c r="AC334" s="71">
        <v>0</v>
      </c>
      <c r="AD334" s="71">
        <v>4.0448057046363024</v>
      </c>
      <c r="AE334" s="72"/>
      <c r="AF334" s="71"/>
      <c r="AG334" s="71"/>
      <c r="AH334" s="71"/>
      <c r="AI334" s="71"/>
      <c r="AJ334" s="71"/>
      <c r="AK334" s="71"/>
      <c r="AL334" s="71"/>
      <c r="AM334" s="71"/>
      <c r="AN334" s="71"/>
      <c r="AO334" s="71"/>
      <c r="AP334" s="71"/>
      <c r="AQ334" s="72"/>
      <c r="AR334" s="71">
        <v>98</v>
      </c>
      <c r="AS334" s="71">
        <v>68</v>
      </c>
      <c r="AT334" s="71">
        <v>0</v>
      </c>
      <c r="AU334" s="71">
        <v>0</v>
      </c>
      <c r="AV334" s="71">
        <v>0</v>
      </c>
      <c r="AW334" s="71">
        <v>0</v>
      </c>
      <c r="AX334" s="71"/>
      <c r="AY334" s="72"/>
      <c r="AZ334" s="71">
        <v>444.3</v>
      </c>
      <c r="BA334" s="71">
        <v>2563</v>
      </c>
      <c r="BB334" s="71">
        <v>0</v>
      </c>
      <c r="BC334" s="71">
        <v>0</v>
      </c>
      <c r="BD334" s="71">
        <v>0</v>
      </c>
      <c r="BE334" s="71">
        <v>0</v>
      </c>
      <c r="BF334" s="71"/>
      <c r="BG334" s="72"/>
      <c r="BH334" s="71">
        <v>0</v>
      </c>
      <c r="BI334" s="71">
        <v>0</v>
      </c>
      <c r="BJ334" s="71">
        <v>10.138</v>
      </c>
      <c r="BK334" s="71">
        <v>0</v>
      </c>
      <c r="BL334" s="71">
        <v>0</v>
      </c>
      <c r="BM334" s="71">
        <v>0</v>
      </c>
      <c r="BN334" s="72"/>
      <c r="BO334" s="71">
        <v>0</v>
      </c>
      <c r="BP334" s="71">
        <v>0</v>
      </c>
      <c r="BQ334" s="71">
        <v>1</v>
      </c>
      <c r="BR334" s="71">
        <v>0</v>
      </c>
      <c r="BS334" s="71">
        <v>0</v>
      </c>
      <c r="BT334" s="71">
        <v>0</v>
      </c>
      <c r="BU334"/>
      <c r="BV334" s="70">
        <v>10.138</v>
      </c>
      <c r="BW334" s="70">
        <v>0</v>
      </c>
      <c r="BX334" s="70">
        <v>0</v>
      </c>
      <c r="BY334" s="70">
        <v>0</v>
      </c>
      <c r="BZ334" s="70">
        <v>0</v>
      </c>
      <c r="CA334" s="70">
        <v>0</v>
      </c>
      <c r="CB334" s="70">
        <v>0</v>
      </c>
      <c r="CC334" s="70">
        <v>0</v>
      </c>
      <c r="CD334" s="70">
        <v>0</v>
      </c>
    </row>
    <row r="335" spans="1:82">
      <c r="A335" s="70" t="s">
        <v>2060</v>
      </c>
      <c r="B335" s="70">
        <v>471</v>
      </c>
      <c r="C335" s="70">
        <v>12</v>
      </c>
      <c r="D335" s="70">
        <v>28</v>
      </c>
      <c r="E335" s="70">
        <v>2015</v>
      </c>
      <c r="F335" s="70" t="s">
        <v>182</v>
      </c>
      <c r="G335" s="70" t="s">
        <v>2048</v>
      </c>
      <c r="H335" s="70" t="s">
        <v>2049</v>
      </c>
      <c r="I335" s="148"/>
      <c r="J335" s="71">
        <v>97.516730417429088</v>
      </c>
      <c r="K335" s="71">
        <v>1.3296574939331161</v>
      </c>
      <c r="L335" s="71">
        <v>6.6215418575207519</v>
      </c>
      <c r="M335" s="71">
        <v>17.196854475649619</v>
      </c>
      <c r="N335" s="71">
        <v>18.728547718568869</v>
      </c>
      <c r="O335" s="71">
        <v>20.29630756785636</v>
      </c>
      <c r="P335" s="71">
        <v>18.282027582837053</v>
      </c>
      <c r="Q335" s="71">
        <v>1.24107672442842</v>
      </c>
      <c r="R335" s="71">
        <v>0</v>
      </c>
      <c r="S335" s="71">
        <v>3.510425495155364</v>
      </c>
      <c r="T335" s="72"/>
      <c r="U335" s="71">
        <v>2810039</v>
      </c>
      <c r="V335" s="71">
        <v>560</v>
      </c>
      <c r="W335" s="71">
        <v>110</v>
      </c>
      <c r="X335" s="71">
        <v>3246</v>
      </c>
      <c r="Y335" s="71">
        <v>7218</v>
      </c>
      <c r="Z335" s="71">
        <v>11792</v>
      </c>
      <c r="AA335" s="71">
        <v>3638</v>
      </c>
      <c r="AB335" s="71">
        <v>17082</v>
      </c>
      <c r="AC335" s="71">
        <v>0</v>
      </c>
      <c r="AD335" s="71">
        <v>3.510425495155364</v>
      </c>
      <c r="AE335" s="72"/>
      <c r="AF335" s="71">
        <v>30179819.95454362</v>
      </c>
      <c r="AG335" s="71">
        <v>1144229.585015822</v>
      </c>
      <c r="AH335" s="71">
        <v>1383721.467730345</v>
      </c>
      <c r="AI335" s="71">
        <v>24399317.124710619</v>
      </c>
      <c r="AJ335" s="71">
        <v>25834407.248679869</v>
      </c>
      <c r="AK335" s="71">
        <v>0</v>
      </c>
      <c r="AL335" s="71">
        <v>0</v>
      </c>
      <c r="AM335" s="71">
        <v>2341016.4437050452</v>
      </c>
      <c r="AN335" s="71">
        <v>0</v>
      </c>
      <c r="AO335" s="71">
        <v>0</v>
      </c>
      <c r="AP335" s="71">
        <v>85282511.824385315</v>
      </c>
      <c r="AQ335" s="72"/>
      <c r="AR335" s="71">
        <v>111</v>
      </c>
      <c r="AS335" s="71">
        <v>100</v>
      </c>
      <c r="AT335" s="71">
        <v>0</v>
      </c>
      <c r="AU335" s="71">
        <v>0</v>
      </c>
      <c r="AV335" s="71">
        <v>0</v>
      </c>
      <c r="AW335" s="71">
        <v>0</v>
      </c>
      <c r="AX335" s="71"/>
      <c r="AY335" s="72"/>
      <c r="AZ335" s="71">
        <v>510.4</v>
      </c>
      <c r="BA335" s="71">
        <v>3887.6</v>
      </c>
      <c r="BB335" s="71">
        <v>0</v>
      </c>
      <c r="BC335" s="71">
        <v>0</v>
      </c>
      <c r="BD335" s="71">
        <v>0</v>
      </c>
      <c r="BE335" s="71">
        <v>0</v>
      </c>
      <c r="BF335" s="71"/>
      <c r="BG335" s="72"/>
      <c r="BH335" s="71">
        <v>0</v>
      </c>
      <c r="BI335" s="71">
        <v>0</v>
      </c>
      <c r="BJ335" s="71">
        <v>9.4160000000000004</v>
      </c>
      <c r="BK335" s="71">
        <v>0</v>
      </c>
      <c r="BL335" s="71">
        <v>0</v>
      </c>
      <c r="BM335" s="71">
        <v>0</v>
      </c>
      <c r="BN335" s="72"/>
      <c r="BO335" s="71">
        <v>0</v>
      </c>
      <c r="BP335" s="71">
        <v>0</v>
      </c>
      <c r="BQ335" s="71">
        <v>1</v>
      </c>
      <c r="BR335" s="71">
        <v>0</v>
      </c>
      <c r="BS335" s="71">
        <v>0</v>
      </c>
      <c r="BT335" s="71">
        <v>0</v>
      </c>
      <c r="BU335"/>
      <c r="BV335" s="70">
        <v>9.4160000000000004</v>
      </c>
      <c r="BW335" s="70">
        <v>0</v>
      </c>
      <c r="BX335" s="70">
        <v>0</v>
      </c>
      <c r="BY335" s="70">
        <v>0</v>
      </c>
      <c r="BZ335" s="70">
        <v>0</v>
      </c>
      <c r="CA335" s="70">
        <v>0</v>
      </c>
      <c r="CB335" s="70">
        <v>0</v>
      </c>
      <c r="CC335" s="70">
        <v>0</v>
      </c>
      <c r="CD335" s="70">
        <v>0</v>
      </c>
    </row>
    <row r="336" spans="1:82">
      <c r="A336" s="70" t="s">
        <v>2061</v>
      </c>
      <c r="B336" s="70">
        <v>472</v>
      </c>
      <c r="C336" s="70">
        <v>13</v>
      </c>
      <c r="D336" s="70">
        <v>28</v>
      </c>
      <c r="E336" s="70">
        <v>2016</v>
      </c>
      <c r="F336" s="70" t="s">
        <v>155</v>
      </c>
      <c r="G336" s="70" t="s">
        <v>2048</v>
      </c>
      <c r="H336" s="70" t="s">
        <v>2049</v>
      </c>
      <c r="I336" s="148"/>
      <c r="J336" s="71">
        <v>118.31626197706959</v>
      </c>
      <c r="K336" s="71">
        <v>1.2813976552565578</v>
      </c>
      <c r="L336" s="71">
        <v>7.7020218176440984</v>
      </c>
      <c r="M336" s="71">
        <v>14.78971511078149</v>
      </c>
      <c r="N336" s="71">
        <v>19.516719575799097</v>
      </c>
      <c r="O336" s="71">
        <v>19.96312486282746</v>
      </c>
      <c r="P336" s="71">
        <v>17.617725732904166</v>
      </c>
      <c r="Q336" s="71">
        <v>1.1821682501473099</v>
      </c>
      <c r="R336" s="71">
        <v>0</v>
      </c>
      <c r="S336" s="71">
        <v>3.0084326743596517</v>
      </c>
      <c r="T336" s="72"/>
      <c r="U336" s="71">
        <v>3221115</v>
      </c>
      <c r="V336" s="71">
        <v>560</v>
      </c>
      <c r="W336" s="71">
        <v>110</v>
      </c>
      <c r="X336" s="71">
        <v>3246</v>
      </c>
      <c r="Y336" s="71">
        <v>7177</v>
      </c>
      <c r="Z336" s="71">
        <v>11741</v>
      </c>
      <c r="AA336" s="71">
        <v>3626</v>
      </c>
      <c r="AB336" s="71">
        <v>16737</v>
      </c>
      <c r="AC336" s="71">
        <v>0</v>
      </c>
      <c r="AD336" s="71">
        <v>3.0084326743596521</v>
      </c>
      <c r="AE336" s="72"/>
      <c r="AF336" s="71">
        <v>37999800.043682247</v>
      </c>
      <c r="AG336" s="71">
        <v>1090270.228536871</v>
      </c>
      <c r="AH336" s="71">
        <v>1274166.445216964</v>
      </c>
      <c r="AI336" s="71">
        <v>22704872.401937909</v>
      </c>
      <c r="AJ336" s="71">
        <v>26961960.97033567</v>
      </c>
      <c r="AK336" s="71">
        <v>0</v>
      </c>
      <c r="AL336" s="71">
        <v>0</v>
      </c>
      <c r="AM336" s="71">
        <v>2295517.6484592902</v>
      </c>
      <c r="AN336" s="71">
        <v>0</v>
      </c>
      <c r="AO336" s="71">
        <v>0</v>
      </c>
      <c r="AP336" s="71">
        <v>92326587.738168955</v>
      </c>
      <c r="AQ336" s="72"/>
      <c r="AR336" s="71">
        <v>120</v>
      </c>
      <c r="AS336" s="71">
        <v>127</v>
      </c>
      <c r="AT336" s="71">
        <v>0</v>
      </c>
      <c r="AU336" s="71">
        <v>0</v>
      </c>
      <c r="AV336" s="71">
        <v>0</v>
      </c>
      <c r="AW336" s="71">
        <v>0</v>
      </c>
      <c r="AX336" s="71"/>
      <c r="AY336" s="72"/>
      <c r="AZ336" s="71">
        <v>564.30000000000007</v>
      </c>
      <c r="BA336" s="71">
        <v>6436.8</v>
      </c>
      <c r="BB336" s="71">
        <v>0</v>
      </c>
      <c r="BC336" s="71">
        <v>0</v>
      </c>
      <c r="BD336" s="71">
        <v>0</v>
      </c>
      <c r="BE336" s="71">
        <v>0</v>
      </c>
      <c r="BF336" s="71"/>
      <c r="BG336" s="72"/>
      <c r="BH336" s="71">
        <v>0</v>
      </c>
      <c r="BI336" s="71">
        <v>0</v>
      </c>
      <c r="BJ336" s="71">
        <v>8.2159999999999993</v>
      </c>
      <c r="BK336" s="71">
        <v>0</v>
      </c>
      <c r="BL336" s="71">
        <v>0</v>
      </c>
      <c r="BM336" s="71">
        <v>0</v>
      </c>
      <c r="BN336" s="72"/>
      <c r="BO336" s="71">
        <v>0</v>
      </c>
      <c r="BP336" s="71">
        <v>0</v>
      </c>
      <c r="BQ336" s="71">
        <v>1</v>
      </c>
      <c r="BR336" s="71">
        <v>0</v>
      </c>
      <c r="BS336" s="71">
        <v>0</v>
      </c>
      <c r="BT336" s="71">
        <v>0</v>
      </c>
      <c r="BU336"/>
      <c r="BV336" s="70">
        <v>8.2159999999999993</v>
      </c>
      <c r="BW336" s="70">
        <v>0</v>
      </c>
      <c r="BX336" s="70">
        <v>0</v>
      </c>
      <c r="BY336" s="70">
        <v>0</v>
      </c>
      <c r="BZ336" s="70">
        <v>0</v>
      </c>
      <c r="CA336" s="70">
        <v>0</v>
      </c>
      <c r="CB336" s="70">
        <v>0</v>
      </c>
      <c r="CC336" s="70">
        <v>0</v>
      </c>
      <c r="CD336" s="70">
        <v>0</v>
      </c>
    </row>
    <row r="337" spans="1:82">
      <c r="A337" s="70" t="s">
        <v>2062</v>
      </c>
      <c r="B337" s="70">
        <v>473</v>
      </c>
      <c r="C337" s="70">
        <v>14</v>
      </c>
      <c r="D337" s="70">
        <v>28</v>
      </c>
      <c r="E337" s="70">
        <v>2017</v>
      </c>
      <c r="F337" s="70" t="s">
        <v>156</v>
      </c>
      <c r="G337" s="70" t="s">
        <v>2048</v>
      </c>
      <c r="H337" s="70" t="s">
        <v>2049</v>
      </c>
      <c r="I337" s="148"/>
      <c r="J337" s="71">
        <v>109.41402068761397</v>
      </c>
      <c r="K337" s="71">
        <v>1.2826440025986059</v>
      </c>
      <c r="L337" s="71">
        <v>7.0648338793663203</v>
      </c>
      <c r="M337" s="71">
        <v>15.005871368258809</v>
      </c>
      <c r="N337" s="71">
        <v>21.493795647883839</v>
      </c>
      <c r="O337" s="71">
        <v>19.511933207684908</v>
      </c>
      <c r="P337" s="71">
        <v>17.13437206919788</v>
      </c>
      <c r="Q337" s="71">
        <v>1.1156570062890701</v>
      </c>
      <c r="R337" s="71">
        <v>0</v>
      </c>
      <c r="S337" s="71">
        <v>2.6279288311702631</v>
      </c>
      <c r="T337" s="72"/>
      <c r="U337" s="71">
        <v>3173371</v>
      </c>
      <c r="V337" s="71">
        <v>560</v>
      </c>
      <c r="W337" s="71">
        <v>110</v>
      </c>
      <c r="X337" s="71">
        <v>3246</v>
      </c>
      <c r="Y337" s="71">
        <v>7144</v>
      </c>
      <c r="Z337" s="71">
        <v>11666</v>
      </c>
      <c r="AA337" s="71">
        <v>3549</v>
      </c>
      <c r="AB337" s="71">
        <v>16334</v>
      </c>
      <c r="AC337" s="71">
        <v>0</v>
      </c>
      <c r="AD337" s="71">
        <v>2.6279288311702631</v>
      </c>
      <c r="AE337" s="72"/>
      <c r="AF337" s="71">
        <v>35100086.700454012</v>
      </c>
      <c r="AG337" s="71">
        <v>1101724.8893006709</v>
      </c>
      <c r="AH337" s="71">
        <v>1566746.1399167289</v>
      </c>
      <c r="AI337" s="71">
        <v>24148371.475787502</v>
      </c>
      <c r="AJ337" s="71">
        <v>30092344.827129081</v>
      </c>
      <c r="AK337" s="71">
        <v>0</v>
      </c>
      <c r="AL337" s="71">
        <v>0</v>
      </c>
      <c r="AM337" s="71">
        <v>2243750.653453459</v>
      </c>
      <c r="AN337" s="71">
        <v>0</v>
      </c>
      <c r="AO337" s="71">
        <v>0</v>
      </c>
      <c r="AP337" s="71">
        <v>94253024.686041445</v>
      </c>
      <c r="AQ337" s="72"/>
      <c r="AR337" s="71">
        <v>130</v>
      </c>
      <c r="AS337" s="71">
        <v>165</v>
      </c>
      <c r="AT337" s="71">
        <v>0</v>
      </c>
      <c r="AU337" s="71">
        <v>0</v>
      </c>
      <c r="AV337" s="71">
        <v>0</v>
      </c>
      <c r="AW337" s="71">
        <v>0</v>
      </c>
      <c r="AX337" s="71"/>
      <c r="AY337" s="72"/>
      <c r="AZ337" s="71">
        <v>612.79999999999995</v>
      </c>
      <c r="BA337" s="71">
        <v>8266.4000000000015</v>
      </c>
      <c r="BB337" s="71">
        <v>0</v>
      </c>
      <c r="BC337" s="71">
        <v>0</v>
      </c>
      <c r="BD337" s="71">
        <v>0</v>
      </c>
      <c r="BE337" s="71">
        <v>0</v>
      </c>
      <c r="BF337" s="71"/>
      <c r="BG337" s="72"/>
      <c r="BH337" s="71">
        <v>0</v>
      </c>
      <c r="BI337" s="71">
        <v>0</v>
      </c>
      <c r="BJ337" s="71">
        <v>8.5340000000000007</v>
      </c>
      <c r="BK337" s="71">
        <v>0</v>
      </c>
      <c r="BL337" s="71">
        <v>0</v>
      </c>
      <c r="BM337" s="71">
        <v>0</v>
      </c>
      <c r="BN337" s="72"/>
      <c r="BO337" s="71">
        <v>0</v>
      </c>
      <c r="BP337" s="71">
        <v>0</v>
      </c>
      <c r="BQ337" s="71">
        <v>1</v>
      </c>
      <c r="BR337" s="71">
        <v>0</v>
      </c>
      <c r="BS337" s="71">
        <v>0</v>
      </c>
      <c r="BT337" s="71">
        <v>0</v>
      </c>
      <c r="BU337"/>
      <c r="BV337" s="70">
        <v>8.5340000000000007</v>
      </c>
      <c r="BW337" s="70">
        <v>0</v>
      </c>
      <c r="BX337" s="70">
        <v>0</v>
      </c>
      <c r="BY337" s="70">
        <v>0</v>
      </c>
      <c r="BZ337" s="70">
        <v>0</v>
      </c>
      <c r="CA337" s="70">
        <v>0</v>
      </c>
      <c r="CB337" s="70">
        <v>0</v>
      </c>
      <c r="CC337" s="70">
        <v>0</v>
      </c>
      <c r="CD337" s="70">
        <v>0</v>
      </c>
    </row>
    <row r="338" spans="1:82">
      <c r="A338" s="70" t="s">
        <v>2063</v>
      </c>
      <c r="B338" s="70">
        <v>474</v>
      </c>
      <c r="C338" s="70">
        <v>15</v>
      </c>
      <c r="D338" s="70">
        <v>28</v>
      </c>
      <c r="E338" s="70">
        <v>2018</v>
      </c>
      <c r="F338" s="70" t="s">
        <v>183</v>
      </c>
      <c r="G338" s="70" t="s">
        <v>2048</v>
      </c>
      <c r="H338" s="70" t="s">
        <v>2049</v>
      </c>
      <c r="I338" s="148"/>
      <c r="J338" s="71">
        <v>100.14679871482389</v>
      </c>
      <c r="K338" s="71">
        <v>1.2111448146263344</v>
      </c>
      <c r="L338" s="71">
        <v>6.6070023428778208</v>
      </c>
      <c r="M338" s="71">
        <v>15.309844827523941</v>
      </c>
      <c r="N338" s="71">
        <v>17.930957423083424</v>
      </c>
      <c r="O338" s="71">
        <v>18.961540736175859</v>
      </c>
      <c r="P338" s="71">
        <v>16.930353266480878</v>
      </c>
      <c r="Q338" s="71">
        <v>1.0145369999168401</v>
      </c>
      <c r="R338" s="71">
        <v>0</v>
      </c>
      <c r="S338" s="71">
        <v>2.8177168176329577</v>
      </c>
      <c r="T338" s="72"/>
      <c r="U338" s="71">
        <v>3222255</v>
      </c>
      <c r="V338" s="71">
        <v>560</v>
      </c>
      <c r="W338" s="71">
        <v>110</v>
      </c>
      <c r="X338" s="71">
        <v>3246</v>
      </c>
      <c r="Y338" s="71">
        <v>7117</v>
      </c>
      <c r="Z338" s="71">
        <v>11554</v>
      </c>
      <c r="AA338" s="71">
        <v>3542</v>
      </c>
      <c r="AB338" s="71">
        <v>16007</v>
      </c>
      <c r="AC338" s="71">
        <v>0</v>
      </c>
      <c r="AD338" s="71">
        <v>2.8177168176329581</v>
      </c>
      <c r="AE338" s="72"/>
      <c r="AF338" s="71">
        <v>33172307.532866169</v>
      </c>
      <c r="AG338" s="71">
        <v>1004593.110739668</v>
      </c>
      <c r="AH338" s="71">
        <v>1479621.7280039701</v>
      </c>
      <c r="AI338" s="71">
        <v>24084476.135950141</v>
      </c>
      <c r="AJ338" s="71">
        <v>26911493.761230741</v>
      </c>
      <c r="AK338" s="71">
        <v>0</v>
      </c>
      <c r="AL338" s="71">
        <v>0</v>
      </c>
      <c r="AM338" s="71">
        <v>2203381.3291613641</v>
      </c>
      <c r="AN338" s="71">
        <v>0</v>
      </c>
      <c r="AO338" s="71">
        <v>0</v>
      </c>
      <c r="AP338" s="71">
        <v>88855873.597952053</v>
      </c>
      <c r="AQ338" s="72"/>
      <c r="AR338" s="71">
        <v>141</v>
      </c>
      <c r="AS338" s="71">
        <v>197</v>
      </c>
      <c r="AT338" s="71">
        <v>0</v>
      </c>
      <c r="AU338" s="71">
        <v>0</v>
      </c>
      <c r="AV338" s="71">
        <v>0</v>
      </c>
      <c r="AW338" s="71">
        <v>0</v>
      </c>
      <c r="AX338" s="71"/>
      <c r="AY338" s="72"/>
      <c r="AZ338" s="71">
        <v>679.19999999999993</v>
      </c>
      <c r="BA338" s="71">
        <v>11336</v>
      </c>
      <c r="BB338" s="71">
        <v>0</v>
      </c>
      <c r="BC338" s="71">
        <v>0</v>
      </c>
      <c r="BD338" s="71">
        <v>0</v>
      </c>
      <c r="BE338" s="71">
        <v>0</v>
      </c>
      <c r="BF338" s="71"/>
      <c r="BG338" s="72"/>
      <c r="BH338" s="71">
        <v>0</v>
      </c>
      <c r="BI338" s="71">
        <v>0</v>
      </c>
      <c r="BJ338" s="71">
        <v>8.5790000000000006</v>
      </c>
      <c r="BK338" s="71">
        <v>0</v>
      </c>
      <c r="BL338" s="71">
        <v>0</v>
      </c>
      <c r="BM338" s="71">
        <v>0</v>
      </c>
      <c r="BN338" s="72"/>
      <c r="BO338" s="71">
        <v>0</v>
      </c>
      <c r="BP338" s="71">
        <v>0</v>
      </c>
      <c r="BQ338" s="71">
        <v>1</v>
      </c>
      <c r="BR338" s="71">
        <v>0</v>
      </c>
      <c r="BS338" s="71">
        <v>0</v>
      </c>
      <c r="BT338" s="71">
        <v>0</v>
      </c>
      <c r="BU338"/>
      <c r="BV338" s="70">
        <v>8.5790000000000006</v>
      </c>
      <c r="BW338" s="70">
        <v>0</v>
      </c>
      <c r="BX338" s="70">
        <v>0</v>
      </c>
      <c r="BY338" s="70">
        <v>0</v>
      </c>
      <c r="BZ338" s="70">
        <v>0</v>
      </c>
      <c r="CA338" s="70">
        <v>0</v>
      </c>
      <c r="CB338" s="70">
        <v>0</v>
      </c>
      <c r="CC338" s="70">
        <v>0</v>
      </c>
      <c r="CD338" s="70">
        <v>0</v>
      </c>
    </row>
    <row r="339" spans="1:82">
      <c r="A339" s="70" t="s">
        <v>2064</v>
      </c>
      <c r="B339" s="70">
        <v>475</v>
      </c>
      <c r="C339" s="70">
        <v>16</v>
      </c>
      <c r="D339" s="70">
        <v>28</v>
      </c>
      <c r="E339" s="70">
        <v>2019</v>
      </c>
      <c r="F339" s="70" t="s">
        <v>158</v>
      </c>
      <c r="G339" s="70" t="s">
        <v>2048</v>
      </c>
      <c r="H339" s="70" t="s">
        <v>2049</v>
      </c>
      <c r="I339" s="148"/>
      <c r="J339" s="71">
        <v>97.299911622386247</v>
      </c>
      <c r="K339" s="71">
        <v>1.1037001320654389</v>
      </c>
      <c r="L339" s="71">
        <v>6.6619202796813912</v>
      </c>
      <c r="M339" s="71">
        <v>13.975811409332747</v>
      </c>
      <c r="N339" s="71">
        <v>17.065826213438353</v>
      </c>
      <c r="O339" s="71">
        <v>18.26801242761946</v>
      </c>
      <c r="P339" s="71">
        <v>16.88947619860593</v>
      </c>
      <c r="Q339" s="71">
        <v>0.96761624244951805</v>
      </c>
      <c r="R339" s="71">
        <v>0</v>
      </c>
      <c r="S339" s="71">
        <v>3.0601725827723638</v>
      </c>
      <c r="T339" s="72"/>
      <c r="U339" s="71">
        <v>3142932</v>
      </c>
      <c r="V339" s="71">
        <v>560</v>
      </c>
      <c r="W339" s="71">
        <v>110</v>
      </c>
      <c r="X339" s="71">
        <v>3246</v>
      </c>
      <c r="Y339" s="71">
        <v>7122</v>
      </c>
      <c r="Z339" s="71">
        <v>11437</v>
      </c>
      <c r="AA339" s="71">
        <v>3507</v>
      </c>
      <c r="AB339" s="71">
        <v>15680</v>
      </c>
      <c r="AC339" s="71">
        <v>0</v>
      </c>
      <c r="AD339" s="71">
        <v>3.0601725827723638</v>
      </c>
      <c r="AE339" s="72"/>
      <c r="AF339" s="71">
        <v>32616068.687306661</v>
      </c>
      <c r="AG339" s="71">
        <v>970288.16746839473</v>
      </c>
      <c r="AH339" s="71">
        <v>1541956.8021427479</v>
      </c>
      <c r="AI339" s="71">
        <v>22878845.59389592</v>
      </c>
      <c r="AJ339" s="71">
        <v>25466284.812207811</v>
      </c>
      <c r="AK339" s="71">
        <v>0</v>
      </c>
      <c r="AL339" s="71">
        <v>0</v>
      </c>
      <c r="AM339" s="71">
        <v>2135497.961023198</v>
      </c>
      <c r="AN339" s="71">
        <v>0</v>
      </c>
      <c r="AO339" s="71">
        <v>0</v>
      </c>
      <c r="AP339" s="71">
        <v>85608942.024044737</v>
      </c>
      <c r="AQ339" s="72"/>
      <c r="AR339" s="71">
        <v>150</v>
      </c>
      <c r="AS339" s="71">
        <v>237</v>
      </c>
      <c r="AT339" s="71">
        <v>0</v>
      </c>
      <c r="AU339" s="71">
        <v>0</v>
      </c>
      <c r="AV339" s="71">
        <v>0</v>
      </c>
      <c r="AW339" s="71">
        <v>0</v>
      </c>
      <c r="AX339" s="71"/>
      <c r="AY339" s="72"/>
      <c r="AZ339" s="71">
        <v>723.30000000000007</v>
      </c>
      <c r="BA339" s="71">
        <v>13316.1</v>
      </c>
      <c r="BB339" s="71">
        <v>0</v>
      </c>
      <c r="BC339" s="71">
        <v>0</v>
      </c>
      <c r="BD339" s="71">
        <v>0</v>
      </c>
      <c r="BE339" s="71">
        <v>0</v>
      </c>
      <c r="BF339" s="71"/>
      <c r="BG339" s="72"/>
      <c r="BH339" s="71">
        <v>0</v>
      </c>
      <c r="BI339" s="71">
        <v>0</v>
      </c>
      <c r="BJ339" s="71">
        <v>8.3490000000000002</v>
      </c>
      <c r="BK339" s="71">
        <v>0</v>
      </c>
      <c r="BL339" s="71">
        <v>0</v>
      </c>
      <c r="BM339" s="71">
        <v>0</v>
      </c>
      <c r="BN339" s="72"/>
      <c r="BO339" s="71">
        <v>0</v>
      </c>
      <c r="BP339" s="71">
        <v>0</v>
      </c>
      <c r="BQ339" s="71">
        <v>1</v>
      </c>
      <c r="BR339" s="71">
        <v>0</v>
      </c>
      <c r="BS339" s="71">
        <v>0</v>
      </c>
      <c r="BT339" s="71">
        <v>0</v>
      </c>
      <c r="BU339"/>
      <c r="BV339" s="70">
        <v>8.3490000000000002</v>
      </c>
      <c r="BW339" s="70">
        <v>0</v>
      </c>
      <c r="BX339" s="70">
        <v>0</v>
      </c>
      <c r="BY339" s="70">
        <v>0</v>
      </c>
      <c r="BZ339" s="70">
        <v>0</v>
      </c>
      <c r="CA339" s="70">
        <v>0</v>
      </c>
      <c r="CB339" s="70">
        <v>0</v>
      </c>
      <c r="CC339" s="70">
        <v>0</v>
      </c>
      <c r="CD339" s="70">
        <v>0</v>
      </c>
    </row>
    <row r="340" spans="1:82">
      <c r="A340" s="70" t="s">
        <v>2065</v>
      </c>
      <c r="B340" s="70">
        <v>476</v>
      </c>
      <c r="C340" s="70">
        <v>17</v>
      </c>
      <c r="D340" s="70">
        <v>28</v>
      </c>
      <c r="E340" s="70">
        <v>2020</v>
      </c>
      <c r="F340" s="70" t="s">
        <v>159</v>
      </c>
      <c r="G340" s="70" t="s">
        <v>2048</v>
      </c>
      <c r="H340" s="70" t="s">
        <v>2049</v>
      </c>
      <c r="I340" s="148"/>
      <c r="J340" s="71">
        <v>73.606029698651071</v>
      </c>
      <c r="K340" s="71">
        <v>1.0226606888180412</v>
      </c>
      <c r="L340" s="71">
        <v>7.8638749062313771</v>
      </c>
      <c r="M340" s="71">
        <v>13.594026342004232</v>
      </c>
      <c r="N340" s="71">
        <v>16.657393603669053</v>
      </c>
      <c r="O340" s="71">
        <v>15.896205581944995</v>
      </c>
      <c r="P340" s="71">
        <v>16.121154116020723</v>
      </c>
      <c r="Q340" s="71">
        <v>0.90422165404583499</v>
      </c>
      <c r="R340" s="71">
        <v>0</v>
      </c>
      <c r="S340" s="71">
        <v>2.553350118778634</v>
      </c>
      <c r="T340" s="72"/>
      <c r="U340" s="71">
        <v>2525571</v>
      </c>
      <c r="V340" s="71">
        <v>487</v>
      </c>
      <c r="W340" s="71">
        <v>138</v>
      </c>
      <c r="X340" s="71">
        <v>3313</v>
      </c>
      <c r="Y340" s="71">
        <v>7111</v>
      </c>
      <c r="Z340" s="71">
        <v>11359</v>
      </c>
      <c r="AA340" s="71">
        <v>3558</v>
      </c>
      <c r="AB340" s="71">
        <v>15336</v>
      </c>
      <c r="AC340" s="71">
        <v>0</v>
      </c>
      <c r="AD340" s="71">
        <v>2.553350118778634</v>
      </c>
      <c r="AE340" s="72"/>
      <c r="AF340" s="71">
        <v>25649085.654290739</v>
      </c>
      <c r="AG340" s="71">
        <v>822204.10029137949</v>
      </c>
      <c r="AH340" s="71">
        <v>1925668.85720241</v>
      </c>
      <c r="AI340" s="71">
        <v>22759022.212597959</v>
      </c>
      <c r="AJ340" s="71">
        <v>25586328.231945671</v>
      </c>
      <c r="AK340" s="71"/>
      <c r="AL340" s="71"/>
      <c r="AM340" s="71">
        <v>2001518.3865137596</v>
      </c>
      <c r="AN340" s="71"/>
      <c r="AO340" s="71"/>
      <c r="AP340" s="71">
        <v>78743827.442841902</v>
      </c>
      <c r="AQ340" s="72"/>
      <c r="AR340" s="71">
        <v>161</v>
      </c>
      <c r="AS340" s="71">
        <v>251</v>
      </c>
      <c r="AT340" s="71">
        <v>0</v>
      </c>
      <c r="AU340" s="71">
        <v>0</v>
      </c>
      <c r="AV340" s="71">
        <v>0</v>
      </c>
      <c r="AW340" s="71">
        <v>0</v>
      </c>
      <c r="AX340" s="71"/>
      <c r="AY340" s="72"/>
      <c r="AZ340" s="71">
        <v>787.6</v>
      </c>
      <c r="BA340" s="71">
        <v>13921.6</v>
      </c>
      <c r="BB340" s="71">
        <v>0</v>
      </c>
      <c r="BC340" s="71">
        <v>0</v>
      </c>
      <c r="BD340" s="71">
        <v>0</v>
      </c>
      <c r="BE340" s="71">
        <v>0</v>
      </c>
      <c r="BF340" s="71"/>
      <c r="BG340" s="72"/>
      <c r="BH340" s="71">
        <v>0</v>
      </c>
      <c r="BI340" s="71">
        <v>0</v>
      </c>
      <c r="BJ340" s="71">
        <v>7.9569999999999999</v>
      </c>
      <c r="BK340" s="71">
        <v>0</v>
      </c>
      <c r="BL340" s="71">
        <v>0</v>
      </c>
      <c r="BM340" s="71">
        <v>0</v>
      </c>
      <c r="BN340" s="72"/>
      <c r="BO340" s="71">
        <v>0</v>
      </c>
      <c r="BP340" s="71">
        <v>0</v>
      </c>
      <c r="BQ340" s="71">
        <v>1</v>
      </c>
      <c r="BR340" s="71">
        <v>0</v>
      </c>
      <c r="BS340" s="71">
        <v>0</v>
      </c>
      <c r="BT340" s="71">
        <v>0</v>
      </c>
      <c r="BU340"/>
      <c r="BV340" s="70">
        <v>7.9569999999999999</v>
      </c>
      <c r="BW340" s="70">
        <v>0</v>
      </c>
      <c r="BX340" s="70">
        <v>0</v>
      </c>
      <c r="BY340" s="70">
        <v>0</v>
      </c>
      <c r="BZ340" s="70">
        <v>0</v>
      </c>
      <c r="CA340" s="70">
        <v>0</v>
      </c>
      <c r="CB340" s="70">
        <v>0</v>
      </c>
      <c r="CC340" s="70">
        <v>0</v>
      </c>
      <c r="CD340" s="70">
        <v>0</v>
      </c>
    </row>
    <row r="341" spans="1:82">
      <c r="A341" s="70" t="s">
        <v>2066</v>
      </c>
      <c r="B341" s="70">
        <v>476</v>
      </c>
      <c r="C341" s="70">
        <v>18</v>
      </c>
      <c r="D341" s="70">
        <v>28</v>
      </c>
      <c r="E341" s="70">
        <v>2021</v>
      </c>
      <c r="F341" s="70" t="s">
        <v>160</v>
      </c>
      <c r="G341" s="70" t="s">
        <v>2048</v>
      </c>
      <c r="H341" s="70" t="s">
        <v>2049</v>
      </c>
      <c r="I341" s="148"/>
      <c r="J341" s="71">
        <v>84.670422308927499</v>
      </c>
      <c r="K341" s="71">
        <v>1.112737865999371</v>
      </c>
      <c r="L341" s="71">
        <v>7.3057221567085229</v>
      </c>
      <c r="M341" s="71">
        <v>14.98924314129264</v>
      </c>
      <c r="N341" s="71">
        <v>16.909484406494773</v>
      </c>
      <c r="O341" s="71">
        <v>15.307945020210258</v>
      </c>
      <c r="P341" s="71">
        <v>16.495465150779207</v>
      </c>
      <c r="Q341" s="71">
        <v>0.87306241691386099</v>
      </c>
      <c r="R341" s="71">
        <v>0</v>
      </c>
      <c r="S341" s="71">
        <v>2.3576728412860568</v>
      </c>
      <c r="T341" s="72"/>
      <c r="U341" s="71">
        <v>2815470</v>
      </c>
      <c r="V341" s="71">
        <v>487</v>
      </c>
      <c r="W341" s="71">
        <v>138</v>
      </c>
      <c r="X341" s="71">
        <v>3313</v>
      </c>
      <c r="Y341" s="71">
        <v>7029</v>
      </c>
      <c r="Z341" s="71">
        <v>11263</v>
      </c>
      <c r="AA341" s="71">
        <v>3550</v>
      </c>
      <c r="AB341" s="71">
        <v>14953</v>
      </c>
      <c r="AC341" s="71">
        <v>0</v>
      </c>
      <c r="AD341" s="71">
        <v>2.3576728412860568</v>
      </c>
      <c r="AE341" s="72"/>
      <c r="AF341" s="71">
        <v>28149854.513498046</v>
      </c>
      <c r="AG341" s="71">
        <v>892211.36030213512</v>
      </c>
      <c r="AH341" s="71">
        <v>1570260.0291377991</v>
      </c>
      <c r="AI341" s="71">
        <v>24874219.440877773</v>
      </c>
      <c r="AJ341" s="71">
        <v>25343651.90995612</v>
      </c>
      <c r="AK341" s="71">
        <v>0</v>
      </c>
      <c r="AL341" s="71">
        <v>0</v>
      </c>
      <c r="AM341" s="71">
        <v>1962788.9143900771</v>
      </c>
      <c r="AN341" s="71">
        <v>0</v>
      </c>
      <c r="AO341" s="71">
        <v>0</v>
      </c>
      <c r="AP341" s="71">
        <v>82792986.168161944</v>
      </c>
      <c r="AQ341" s="72"/>
      <c r="AR341" s="71">
        <v>174</v>
      </c>
      <c r="AS341" s="71">
        <v>269</v>
      </c>
      <c r="AT341" s="71">
        <v>0</v>
      </c>
      <c r="AU341" s="71">
        <v>0</v>
      </c>
      <c r="AV341" s="71">
        <v>0</v>
      </c>
      <c r="AW341" s="71">
        <v>0</v>
      </c>
      <c r="AX341" s="71"/>
      <c r="AY341" s="72"/>
      <c r="AZ341" s="71">
        <v>873.59999999999991</v>
      </c>
      <c r="BA341" s="71">
        <v>14666.8</v>
      </c>
      <c r="BB341" s="71">
        <v>0</v>
      </c>
      <c r="BC341" s="71">
        <v>0</v>
      </c>
      <c r="BD341" s="71">
        <v>0</v>
      </c>
      <c r="BE341" s="71">
        <v>0</v>
      </c>
      <c r="BF341" s="71"/>
      <c r="BG341" s="72"/>
      <c r="BH341" s="71">
        <v>0</v>
      </c>
      <c r="BI341" s="71">
        <v>0</v>
      </c>
      <c r="BJ341" s="71">
        <v>7.5540000000000003</v>
      </c>
      <c r="BK341" s="71">
        <v>0</v>
      </c>
      <c r="BL341" s="71">
        <v>0</v>
      </c>
      <c r="BM341" s="71">
        <v>0</v>
      </c>
      <c r="BN341" s="72"/>
      <c r="BO341" s="71">
        <v>0</v>
      </c>
      <c r="BP341" s="71">
        <v>0</v>
      </c>
      <c r="BQ341" s="71">
        <v>1</v>
      </c>
      <c r="BR341" s="71">
        <v>0</v>
      </c>
      <c r="BS341" s="71">
        <v>0</v>
      </c>
      <c r="BT341" s="71">
        <v>0</v>
      </c>
      <c r="BU341"/>
      <c r="BV341" s="70">
        <v>7.5540000000000003</v>
      </c>
      <c r="BW341" s="70">
        <v>0</v>
      </c>
      <c r="BX341" s="70">
        <v>0</v>
      </c>
      <c r="BY341" s="70">
        <v>0</v>
      </c>
      <c r="BZ341" s="70">
        <v>0</v>
      </c>
      <c r="CA341" s="70">
        <v>0</v>
      </c>
      <c r="CB341" s="70">
        <v>0</v>
      </c>
      <c r="CC341" s="70">
        <v>0</v>
      </c>
      <c r="CD341" s="70">
        <v>0</v>
      </c>
    </row>
    <row r="342" spans="1:82">
      <c r="A342" s="70" t="s">
        <v>2067</v>
      </c>
      <c r="B342" s="70">
        <v>476</v>
      </c>
      <c r="C342" s="70">
        <v>19</v>
      </c>
      <c r="D342" s="70">
        <v>28</v>
      </c>
      <c r="E342" s="70">
        <v>2022</v>
      </c>
      <c r="F342" s="70" t="s">
        <v>161</v>
      </c>
      <c r="G342" s="70" t="s">
        <v>2048</v>
      </c>
      <c r="H342" s="70" t="s">
        <v>2049</v>
      </c>
      <c r="I342" s="148"/>
      <c r="J342" s="71">
        <v>68.608603773599938</v>
      </c>
      <c r="K342" s="71">
        <v>1.0669879996792362</v>
      </c>
      <c r="L342" s="71">
        <v>6.1779918828275848</v>
      </c>
      <c r="M342" s="71">
        <v>14.803266326523334</v>
      </c>
      <c r="N342" s="71">
        <v>18.015853055429169</v>
      </c>
      <c r="O342" s="71">
        <v>15.828556698945718</v>
      </c>
      <c r="P342" s="71">
        <v>16.156240418215976</v>
      </c>
      <c r="Q342" s="71">
        <v>0.86097144666610737</v>
      </c>
      <c r="R342" s="71">
        <v>0</v>
      </c>
      <c r="S342" s="71">
        <v>2.3314242411611459</v>
      </c>
      <c r="T342" s="72"/>
      <c r="U342" s="71">
        <v>3075884</v>
      </c>
      <c r="V342" s="71">
        <v>487</v>
      </c>
      <c r="W342" s="71">
        <v>138</v>
      </c>
      <c r="X342" s="71">
        <v>3313</v>
      </c>
      <c r="Y342" s="71">
        <v>6995</v>
      </c>
      <c r="Z342" s="71">
        <v>11065</v>
      </c>
      <c r="AA342" s="71">
        <v>3530</v>
      </c>
      <c r="AB342" s="71">
        <v>14625</v>
      </c>
      <c r="AC342" s="71">
        <v>0</v>
      </c>
      <c r="AD342" s="71">
        <v>2.3314242411611459</v>
      </c>
      <c r="AE342" s="72"/>
      <c r="AF342" s="71">
        <v>24125775.653007671</v>
      </c>
      <c r="AG342" s="71">
        <v>880930.00866771641</v>
      </c>
      <c r="AH342" s="71">
        <v>1569815.3348591456</v>
      </c>
      <c r="AI342" s="71">
        <v>24158055.023274582</v>
      </c>
      <c r="AJ342" s="71">
        <v>28461337.435965449</v>
      </c>
      <c r="AK342" s="71">
        <v>0</v>
      </c>
      <c r="AL342" s="71">
        <v>0</v>
      </c>
      <c r="AM342" s="71">
        <v>1888486.6807040649</v>
      </c>
      <c r="AN342" s="71">
        <v>0</v>
      </c>
      <c r="AO342" s="71">
        <v>0</v>
      </c>
      <c r="AP342" s="71">
        <v>81084400.136478633</v>
      </c>
      <c r="AQ342" s="72"/>
      <c r="AR342" s="71">
        <v>193</v>
      </c>
      <c r="AS342" s="71">
        <v>277</v>
      </c>
      <c r="AT342" s="71">
        <v>0</v>
      </c>
      <c r="AU342" s="71">
        <v>0</v>
      </c>
      <c r="AV342" s="71">
        <v>0</v>
      </c>
      <c r="AW342" s="71">
        <v>0</v>
      </c>
      <c r="AX342" s="71"/>
      <c r="AY342" s="72"/>
      <c r="AZ342" s="71">
        <v>962.79999999999984</v>
      </c>
      <c r="BA342" s="71">
        <v>15013.3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2068</v>
      </c>
      <c r="B343" s="70">
        <v>476</v>
      </c>
      <c r="C343" s="70">
        <v>20</v>
      </c>
      <c r="D343" s="70">
        <v>28</v>
      </c>
      <c r="E343" s="70">
        <v>2023</v>
      </c>
      <c r="F343" s="70" t="s">
        <v>1539</v>
      </c>
      <c r="G343" s="70" t="s">
        <v>2048</v>
      </c>
      <c r="H343" s="70" t="s">
        <v>2049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v>
      </c>
      <c r="AS343" s="71">
        <v>282</v>
      </c>
      <c r="AT343" s="71">
        <v>0</v>
      </c>
      <c r="AU343" s="71">
        <v>0</v>
      </c>
      <c r="AV343" s="71">
        <v>0</v>
      </c>
      <c r="AW343" s="71">
        <v>0</v>
      </c>
      <c r="AX343" s="71"/>
      <c r="AY343" s="72"/>
      <c r="AZ343" s="71">
        <v>1063.6999999999994</v>
      </c>
      <c r="BA343" s="71">
        <v>15255.3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2069</v>
      </c>
      <c r="B344" s="70">
        <v>476</v>
      </c>
      <c r="C344" s="70">
        <v>21</v>
      </c>
      <c r="D344" s="70">
        <v>28</v>
      </c>
      <c r="E344" s="70">
        <v>2024</v>
      </c>
      <c r="F344" s="70" t="s">
        <v>1554</v>
      </c>
      <c r="G344" s="70" t="s">
        <v>2048</v>
      </c>
      <c r="H344" s="70" t="s">
        <v>2049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2070</v>
      </c>
      <c r="B345" s="70">
        <v>1</v>
      </c>
      <c r="C345" s="70">
        <v>1</v>
      </c>
      <c r="D345" s="70">
        <v>1</v>
      </c>
      <c r="E345" s="70">
        <v>1990</v>
      </c>
      <c r="F345" s="70" t="s">
        <v>787</v>
      </c>
      <c r="G345" s="70" t="s">
        <v>2071</v>
      </c>
      <c r="H345" s="70" t="s">
        <v>2072</v>
      </c>
      <c r="I345" s="148" t="s">
        <v>793</v>
      </c>
      <c r="J345" s="71">
        <v>19.554391081438219</v>
      </c>
      <c r="K345" s="71">
        <v>2.4445556320641071</v>
      </c>
      <c r="L345" s="71">
        <v>56.553303479306251</v>
      </c>
      <c r="M345" s="71">
        <v>8.125376855325781</v>
      </c>
      <c r="N345" s="71">
        <v>17.41508485716902</v>
      </c>
      <c r="O345" s="71">
        <v>10.96248919883403</v>
      </c>
      <c r="P345" s="71">
        <v>26.02022795216703</v>
      </c>
      <c r="Q345" s="71">
        <v>1.0565630444206799</v>
      </c>
      <c r="R345" s="71">
        <v>0</v>
      </c>
      <c r="S345" s="71">
        <v>1.3266183763126871</v>
      </c>
      <c r="T345" s="72"/>
      <c r="U345" s="71">
        <v>1822683</v>
      </c>
      <c r="V345" s="71">
        <v>657</v>
      </c>
      <c r="W345" s="71">
        <v>537</v>
      </c>
      <c r="X345" s="71">
        <v>2605</v>
      </c>
      <c r="Y345" s="71">
        <v>4334</v>
      </c>
      <c r="Z345" s="71">
        <v>4509</v>
      </c>
      <c r="AA345" s="71">
        <v>6318</v>
      </c>
      <c r="AB345" s="71">
        <v>17155</v>
      </c>
      <c r="AC345" s="71">
        <v>0</v>
      </c>
      <c r="AD345" s="71">
        <v>1.3266183763126871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2073</v>
      </c>
      <c r="B346" s="70">
        <v>2</v>
      </c>
      <c r="C346" s="70">
        <v>2</v>
      </c>
      <c r="D346" s="70">
        <v>1</v>
      </c>
      <c r="E346" s="70">
        <v>2005</v>
      </c>
      <c r="F346" s="70" t="s">
        <v>789</v>
      </c>
      <c r="G346" s="70" t="s">
        <v>2071</v>
      </c>
      <c r="H346" s="70" t="s">
        <v>2072</v>
      </c>
      <c r="I346" s="148"/>
      <c r="J346" s="71">
        <v>10.710472139621441</v>
      </c>
      <c r="K346" s="71">
        <v>2.2877903739748349</v>
      </c>
      <c r="L346" s="71">
        <v>8.4987809285311524</v>
      </c>
      <c r="M346" s="71">
        <v>17.932037712243069</v>
      </c>
      <c r="N346" s="71">
        <v>29.562060877879201</v>
      </c>
      <c r="O346" s="71">
        <v>18.23659464187779</v>
      </c>
      <c r="P346" s="71">
        <v>27.577190678059669</v>
      </c>
      <c r="Q346" s="71">
        <v>0.981630348862226</v>
      </c>
      <c r="R346" s="71">
        <v>0</v>
      </c>
      <c r="S346" s="71">
        <v>0.82550315642582306</v>
      </c>
      <c r="T346" s="72"/>
      <c r="U346" s="71">
        <v>1035916</v>
      </c>
      <c r="V346" s="71">
        <v>808</v>
      </c>
      <c r="W346" s="71">
        <v>75</v>
      </c>
      <c r="X346" s="71">
        <v>2481</v>
      </c>
      <c r="Y346" s="71">
        <v>5031</v>
      </c>
      <c r="Z346" s="71">
        <v>8680</v>
      </c>
      <c r="AA346" s="71">
        <v>5484</v>
      </c>
      <c r="AB346" s="71">
        <v>16662</v>
      </c>
      <c r="AC346" s="71">
        <v>0</v>
      </c>
      <c r="AD346" s="71">
        <v>0.82550315642582306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2074</v>
      </c>
      <c r="B347" s="70">
        <v>3</v>
      </c>
      <c r="C347" s="70">
        <v>3</v>
      </c>
      <c r="D347" s="70">
        <v>1</v>
      </c>
      <c r="E347" s="70">
        <v>2006</v>
      </c>
      <c r="F347" s="70" t="s">
        <v>790</v>
      </c>
      <c r="G347" s="70" t="s">
        <v>2071</v>
      </c>
      <c r="H347" s="70" t="s">
        <v>2072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2075</v>
      </c>
      <c r="B348" s="70">
        <v>4</v>
      </c>
      <c r="C348" s="70">
        <v>4</v>
      </c>
      <c r="D348" s="70">
        <v>1</v>
      </c>
      <c r="E348" s="70">
        <v>2007</v>
      </c>
      <c r="F348" s="70" t="s">
        <v>791</v>
      </c>
      <c r="G348" s="70" t="s">
        <v>2071</v>
      </c>
      <c r="H348" s="70" t="s">
        <v>2072</v>
      </c>
      <c r="I348" s="148"/>
      <c r="J348" s="71">
        <v>11.73567813118656</v>
      </c>
      <c r="K348" s="71">
        <v>2.041651731848718</v>
      </c>
      <c r="L348" s="71">
        <v>12.15524643288088</v>
      </c>
      <c r="M348" s="71">
        <v>21.99193739992479</v>
      </c>
      <c r="N348" s="71">
        <v>26.96707415423996</v>
      </c>
      <c r="O348" s="71">
        <v>17.661992752456239</v>
      </c>
      <c r="P348" s="71">
        <v>27.08488348069681</v>
      </c>
      <c r="Q348" s="71">
        <v>1.0204504785678901</v>
      </c>
      <c r="R348" s="71">
        <v>0</v>
      </c>
      <c r="S348" s="71">
        <v>1.2252742342263701</v>
      </c>
      <c r="T348" s="72"/>
      <c r="U348" s="71">
        <v>1236299</v>
      </c>
      <c r="V348" s="71">
        <v>681</v>
      </c>
      <c r="W348" s="71">
        <v>104</v>
      </c>
      <c r="X348" s="71">
        <v>3362</v>
      </c>
      <c r="Y348" s="71">
        <v>5082</v>
      </c>
      <c r="Z348" s="71">
        <v>8739</v>
      </c>
      <c r="AA348" s="71">
        <v>5304</v>
      </c>
      <c r="AB348" s="71">
        <v>16405</v>
      </c>
      <c r="AC348" s="71">
        <v>0</v>
      </c>
      <c r="AD348" s="71">
        <v>1.2252742342263701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2076</v>
      </c>
      <c r="B349" s="70">
        <v>5</v>
      </c>
      <c r="C349" s="70">
        <v>5</v>
      </c>
      <c r="D349" s="70">
        <v>1</v>
      </c>
      <c r="E349" s="70">
        <v>2008</v>
      </c>
      <c r="F349" s="70" t="s">
        <v>792</v>
      </c>
      <c r="G349" s="1064" t="s">
        <v>2071</v>
      </c>
      <c r="H349" s="70" t="s">
        <v>2072</v>
      </c>
      <c r="I349" s="148"/>
      <c r="J349" s="71">
        <v>13.97977420271472</v>
      </c>
      <c r="K349" s="71">
        <v>1.5207692663556509</v>
      </c>
      <c r="L349" s="71">
        <v>10.510784649363959</v>
      </c>
      <c r="M349" s="71">
        <v>21.9926022834557</v>
      </c>
      <c r="N349" s="71">
        <v>26.0886362079926</v>
      </c>
      <c r="O349" s="71">
        <v>17.176353973500991</v>
      </c>
      <c r="P349" s="71">
        <v>26.503142612855651</v>
      </c>
      <c r="Q349" s="71">
        <v>0.99249399096430302</v>
      </c>
      <c r="R349" s="71">
        <v>0</v>
      </c>
      <c r="S349" s="71">
        <v>1.387598324905178</v>
      </c>
      <c r="T349" s="72"/>
      <c r="U349" s="71">
        <v>1617668</v>
      </c>
      <c r="V349" s="71">
        <v>681</v>
      </c>
      <c r="W349" s="71">
        <v>104</v>
      </c>
      <c r="X349" s="71">
        <v>3362</v>
      </c>
      <c r="Y349" s="71">
        <v>5090</v>
      </c>
      <c r="Z349" s="71">
        <v>8797</v>
      </c>
      <c r="AA349" s="71">
        <v>5196</v>
      </c>
      <c r="AB349" s="71">
        <v>16218</v>
      </c>
      <c r="AC349" s="71">
        <v>0</v>
      </c>
      <c r="AD349" s="71">
        <v>1.387598324905178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2077</v>
      </c>
      <c r="B350" s="70">
        <v>6</v>
      </c>
      <c r="C350" s="70">
        <v>6</v>
      </c>
      <c r="D350" s="70">
        <v>1</v>
      </c>
      <c r="E350" s="70">
        <v>2009</v>
      </c>
      <c r="F350" s="70" t="s">
        <v>176</v>
      </c>
      <c r="G350" s="1064" t="s">
        <v>2071</v>
      </c>
      <c r="H350" s="70" t="s">
        <v>2072</v>
      </c>
      <c r="I350" s="148"/>
      <c r="J350" s="71">
        <v>15.42758121451604</v>
      </c>
      <c r="K350" s="71">
        <v>1.475973266224309</v>
      </c>
      <c r="L350" s="71">
        <v>10.837487125724509</v>
      </c>
      <c r="M350" s="71">
        <v>20.566094903353779</v>
      </c>
      <c r="N350" s="71">
        <v>23.28130423716874</v>
      </c>
      <c r="O350" s="71">
        <v>17.453162655629779</v>
      </c>
      <c r="P350" s="71">
        <v>25.393783105394931</v>
      </c>
      <c r="Q350" s="71">
        <v>0.94488358424368302</v>
      </c>
      <c r="R350" s="71">
        <v>0</v>
      </c>
      <c r="S350" s="71">
        <v>1.309985893665212</v>
      </c>
      <c r="T350" s="72"/>
      <c r="U350" s="71">
        <v>1471911</v>
      </c>
      <c r="V350" s="71">
        <v>626</v>
      </c>
      <c r="W350" s="71">
        <v>159</v>
      </c>
      <c r="X350" s="71">
        <v>3448</v>
      </c>
      <c r="Y350" s="71">
        <v>5143</v>
      </c>
      <c r="Z350" s="71">
        <v>8823</v>
      </c>
      <c r="AA350" s="71">
        <v>5111</v>
      </c>
      <c r="AB350" s="71">
        <v>16208</v>
      </c>
      <c r="AC350" s="71">
        <v>0</v>
      </c>
      <c r="AD350" s="71">
        <v>1.309985893665212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2078</v>
      </c>
      <c r="B351" s="70">
        <v>7</v>
      </c>
      <c r="C351" s="70">
        <v>7</v>
      </c>
      <c r="D351" s="70">
        <v>1</v>
      </c>
      <c r="E351" s="70">
        <v>2010</v>
      </c>
      <c r="F351" s="70" t="s">
        <v>177</v>
      </c>
      <c r="G351" s="70" t="s">
        <v>2071</v>
      </c>
      <c r="H351" s="70" t="s">
        <v>2072</v>
      </c>
      <c r="I351" s="148"/>
      <c r="J351" s="71">
        <v>15.90550307016788</v>
      </c>
      <c r="K351" s="71">
        <v>1.6930051042172669</v>
      </c>
      <c r="L351" s="71">
        <v>9.9116995180336662</v>
      </c>
      <c r="M351" s="71">
        <v>22.844651076765771</v>
      </c>
      <c r="N351" s="71">
        <v>25.58290820034567</v>
      </c>
      <c r="O351" s="71">
        <v>17.526017979058839</v>
      </c>
      <c r="P351" s="71">
        <v>25.825087168018921</v>
      </c>
      <c r="Q351" s="71">
        <v>0.97494443337164705</v>
      </c>
      <c r="R351" s="71">
        <v>0</v>
      </c>
      <c r="S351" s="71">
        <v>1.243148571376111</v>
      </c>
      <c r="T351" s="72"/>
      <c r="U351" s="71">
        <v>1493078</v>
      </c>
      <c r="V351" s="71">
        <v>626</v>
      </c>
      <c r="W351" s="71">
        <v>159</v>
      </c>
      <c r="X351" s="71">
        <v>3448</v>
      </c>
      <c r="Y351" s="71">
        <v>5157</v>
      </c>
      <c r="Z351" s="71">
        <v>8901</v>
      </c>
      <c r="AA351" s="71">
        <v>5068</v>
      </c>
      <c r="AB351" s="71">
        <v>16025</v>
      </c>
      <c r="AC351" s="71">
        <v>0</v>
      </c>
      <c r="AD351" s="71">
        <v>1.243148571376111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2079</v>
      </c>
      <c r="B352" s="70">
        <v>8</v>
      </c>
      <c r="C352" s="70">
        <v>8</v>
      </c>
      <c r="D352" s="70">
        <v>1</v>
      </c>
      <c r="E352" s="70">
        <v>2011</v>
      </c>
      <c r="F352" s="70" t="s">
        <v>178</v>
      </c>
      <c r="G352" s="70" t="s">
        <v>2071</v>
      </c>
      <c r="H352" s="70" t="s">
        <v>2072</v>
      </c>
      <c r="I352" s="148"/>
      <c r="J352" s="71">
        <v>8.7466093005205394</v>
      </c>
      <c r="K352" s="71">
        <v>1.7852510508229069</v>
      </c>
      <c r="L352" s="71">
        <v>9.8983494244994628</v>
      </c>
      <c r="M352" s="71">
        <v>20.498197348343421</v>
      </c>
      <c r="N352" s="71">
        <v>26.559935941428559</v>
      </c>
      <c r="O352" s="71">
        <v>17.274770260586003</v>
      </c>
      <c r="P352" s="71">
        <v>24.806618641562459</v>
      </c>
      <c r="Q352" s="71">
        <v>1.1116043421697399</v>
      </c>
      <c r="R352" s="71">
        <v>0</v>
      </c>
      <c r="S352" s="71">
        <v>1.956912617888817</v>
      </c>
      <c r="T352" s="72"/>
      <c r="U352" s="71">
        <v>818415</v>
      </c>
      <c r="V352" s="71">
        <v>626</v>
      </c>
      <c r="W352" s="71">
        <v>159</v>
      </c>
      <c r="X352" s="71">
        <v>3448</v>
      </c>
      <c r="Y352" s="71">
        <v>5177</v>
      </c>
      <c r="Z352" s="71">
        <v>8964</v>
      </c>
      <c r="AA352" s="71">
        <v>5013</v>
      </c>
      <c r="AB352" s="71">
        <v>15840</v>
      </c>
      <c r="AC352" s="71">
        <v>0</v>
      </c>
      <c r="AD352" s="71">
        <v>1.956912617888817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2080</v>
      </c>
      <c r="B353" s="70">
        <v>9</v>
      </c>
      <c r="C353" s="70">
        <v>9</v>
      </c>
      <c r="D353" s="70">
        <v>1</v>
      </c>
      <c r="E353" s="70">
        <v>2012</v>
      </c>
      <c r="F353" s="70" t="s">
        <v>179</v>
      </c>
      <c r="G353" s="70" t="s">
        <v>2071</v>
      </c>
      <c r="H353" s="70" t="s">
        <v>2072</v>
      </c>
      <c r="I353" s="148"/>
      <c r="J353" s="71">
        <v>13.467654346160581</v>
      </c>
      <c r="K353" s="71">
        <v>1.678778006794527</v>
      </c>
      <c r="L353" s="71">
        <v>9.5957080305526361</v>
      </c>
      <c r="M353" s="71">
        <v>21.676822980566289</v>
      </c>
      <c r="N353" s="71">
        <v>27.782217788852581</v>
      </c>
      <c r="O353" s="71">
        <v>17.261198051281646</v>
      </c>
      <c r="P353" s="71">
        <v>24.594416552156208</v>
      </c>
      <c r="Q353" s="71">
        <v>1.2012548138941599</v>
      </c>
      <c r="R353" s="71">
        <v>0</v>
      </c>
      <c r="S353" s="71">
        <v>1.135769575106542</v>
      </c>
      <c r="T353" s="72"/>
      <c r="U353" s="71">
        <v>1098314</v>
      </c>
      <c r="V353" s="71">
        <v>626</v>
      </c>
      <c r="W353" s="71">
        <v>159</v>
      </c>
      <c r="X353" s="71">
        <v>3448</v>
      </c>
      <c r="Y353" s="71">
        <v>5227</v>
      </c>
      <c r="Z353" s="71">
        <v>9028</v>
      </c>
      <c r="AA353" s="71">
        <v>4942</v>
      </c>
      <c r="AB353" s="71">
        <v>15755</v>
      </c>
      <c r="AC353" s="71">
        <v>0</v>
      </c>
      <c r="AD353" s="71">
        <v>1.135769575106542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2081</v>
      </c>
      <c r="B354" s="70">
        <v>10</v>
      </c>
      <c r="C354" s="70">
        <v>10</v>
      </c>
      <c r="D354" s="70">
        <v>1</v>
      </c>
      <c r="E354" s="70">
        <v>2013</v>
      </c>
      <c r="F354" s="70" t="s">
        <v>180</v>
      </c>
      <c r="G354" s="70" t="s">
        <v>2071</v>
      </c>
      <c r="H354" s="70" t="s">
        <v>2072</v>
      </c>
      <c r="I354" s="148"/>
      <c r="J354" s="71">
        <v>10.649082618018189</v>
      </c>
      <c r="K354" s="71">
        <v>1.3970767652320131</v>
      </c>
      <c r="L354" s="71">
        <v>8.4490005184805508</v>
      </c>
      <c r="M354" s="71">
        <v>20.97048401798126</v>
      </c>
      <c r="N354" s="71">
        <v>25.584082992305738</v>
      </c>
      <c r="O354" s="71">
        <v>16.852900372011238</v>
      </c>
      <c r="P354" s="71">
        <v>24.652120944643976</v>
      </c>
      <c r="Q354" s="71">
        <v>1.2158642207169801</v>
      </c>
      <c r="R354" s="71">
        <v>0</v>
      </c>
      <c r="S354" s="71">
        <v>1.3430655830916709</v>
      </c>
      <c r="T354" s="72"/>
      <c r="U354" s="71">
        <v>828787</v>
      </c>
      <c r="V354" s="71">
        <v>626</v>
      </c>
      <c r="W354" s="71">
        <v>159</v>
      </c>
      <c r="X354" s="71">
        <v>3448</v>
      </c>
      <c r="Y354" s="71">
        <v>5227</v>
      </c>
      <c r="Z354" s="71">
        <v>9208</v>
      </c>
      <c r="AA354" s="71">
        <v>4935</v>
      </c>
      <c r="AB354" s="71">
        <v>15718</v>
      </c>
      <c r="AC354" s="71">
        <v>0</v>
      </c>
      <c r="AD354" s="71">
        <v>1.3430655830916709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2082</v>
      </c>
      <c r="B355" s="70">
        <v>11</v>
      </c>
      <c r="C355" s="70">
        <v>11</v>
      </c>
      <c r="D355" s="70">
        <v>1</v>
      </c>
      <c r="E355" s="70">
        <v>2014</v>
      </c>
      <c r="F355" s="70" t="s">
        <v>181</v>
      </c>
      <c r="G355" s="70" t="s">
        <v>2071</v>
      </c>
      <c r="H355" s="70" t="s">
        <v>2072</v>
      </c>
      <c r="I355" s="148"/>
      <c r="J355" s="71">
        <v>9.5494146963025877</v>
      </c>
      <c r="K355" s="71">
        <v>1.4817545372378651</v>
      </c>
      <c r="L355" s="71">
        <v>7.3737235395586094</v>
      </c>
      <c r="M355" s="71">
        <v>19.891737907999548</v>
      </c>
      <c r="N355" s="71">
        <v>28.634914661575198</v>
      </c>
      <c r="O355" s="71">
        <v>16.148981311352131</v>
      </c>
      <c r="P355" s="71">
        <v>24.177699417186496</v>
      </c>
      <c r="Q355" s="71">
        <v>1.1625415585804899</v>
      </c>
      <c r="R355" s="71">
        <v>0</v>
      </c>
      <c r="S355" s="71">
        <v>1.551975814291769</v>
      </c>
      <c r="T355" s="72"/>
      <c r="U355" s="71">
        <v>795365</v>
      </c>
      <c r="V355" s="71">
        <v>584</v>
      </c>
      <c r="W355" s="71">
        <v>122</v>
      </c>
      <c r="X355" s="71">
        <v>3361</v>
      </c>
      <c r="Y355" s="71">
        <v>5274</v>
      </c>
      <c r="Z355" s="71">
        <v>9293</v>
      </c>
      <c r="AA355" s="71">
        <v>4815</v>
      </c>
      <c r="AB355" s="71">
        <v>15664</v>
      </c>
      <c r="AC355" s="71">
        <v>0</v>
      </c>
      <c r="AD355" s="71">
        <v>1.551975814291769</v>
      </c>
      <c r="AE355" s="72"/>
      <c r="AF355" s="71"/>
      <c r="AG355" s="71"/>
      <c r="AH355" s="71"/>
      <c r="AI355" s="71"/>
      <c r="AJ355" s="71"/>
      <c r="AK355" s="71"/>
      <c r="AL355" s="71"/>
      <c r="AM355" s="71"/>
      <c r="AN355" s="71"/>
      <c r="AO355" s="71"/>
      <c r="AP355" s="71"/>
      <c r="AQ355" s="72"/>
      <c r="AR355" s="71">
        <v>126</v>
      </c>
      <c r="AS355" s="71">
        <v>45</v>
      </c>
      <c r="AT355" s="71">
        <v>1</v>
      </c>
      <c r="AU355" s="71">
        <v>0</v>
      </c>
      <c r="AV355" s="71">
        <v>0</v>
      </c>
      <c r="AW355" s="71">
        <v>0</v>
      </c>
      <c r="AX355" s="71"/>
      <c r="AY355" s="72"/>
      <c r="AZ355" s="71">
        <v>645.70000000000005</v>
      </c>
      <c r="BA355" s="71">
        <v>3669.1</v>
      </c>
      <c r="BB355" s="71">
        <v>13500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2083</v>
      </c>
      <c r="B356" s="70">
        <v>12</v>
      </c>
      <c r="C356" s="70">
        <v>12</v>
      </c>
      <c r="D356" s="70">
        <v>1</v>
      </c>
      <c r="E356" s="70">
        <v>2015</v>
      </c>
      <c r="F356" s="70" t="s">
        <v>182</v>
      </c>
      <c r="G356" s="70" t="s">
        <v>2071</v>
      </c>
      <c r="H356" s="70" t="s">
        <v>2072</v>
      </c>
      <c r="I356" s="148"/>
      <c r="J356" s="71">
        <v>7.9058328459564668</v>
      </c>
      <c r="K356" s="71">
        <v>1.419604228959769</v>
      </c>
      <c r="L356" s="71">
        <v>7.3022322982671479</v>
      </c>
      <c r="M356" s="71">
        <v>18.99970588494411</v>
      </c>
      <c r="N356" s="71">
        <v>23.93753286024744</v>
      </c>
      <c r="O356" s="71">
        <v>16.067336426894428</v>
      </c>
      <c r="P356" s="71">
        <v>23.784726924015324</v>
      </c>
      <c r="Q356" s="71">
        <v>1.1285355790040199</v>
      </c>
      <c r="R356" s="71">
        <v>0</v>
      </c>
      <c r="S356" s="71">
        <v>1.616442009268432</v>
      </c>
      <c r="T356" s="72"/>
      <c r="U356" s="71">
        <v>643736</v>
      </c>
      <c r="V356" s="71">
        <v>584</v>
      </c>
      <c r="W356" s="71">
        <v>122</v>
      </c>
      <c r="X356" s="71">
        <v>3361</v>
      </c>
      <c r="Y356" s="71">
        <v>5306</v>
      </c>
      <c r="Z356" s="71">
        <v>9335</v>
      </c>
      <c r="AA356" s="71">
        <v>4733</v>
      </c>
      <c r="AB356" s="71">
        <v>15533</v>
      </c>
      <c r="AC356" s="71">
        <v>0</v>
      </c>
      <c r="AD356" s="71">
        <v>1.616442009268432</v>
      </c>
      <c r="AE356" s="72"/>
      <c r="AF356" s="71">
        <v>7651891.540899599</v>
      </c>
      <c r="AG356" s="71">
        <v>943024.96602520195</v>
      </c>
      <c r="AH356" s="71">
        <v>857512.34121719457</v>
      </c>
      <c r="AI356" s="71">
        <v>21236504.855701279</v>
      </c>
      <c r="AJ356" s="71">
        <v>30122214.362937961</v>
      </c>
      <c r="AK356" s="71">
        <v>0</v>
      </c>
      <c r="AL356" s="71">
        <v>0</v>
      </c>
      <c r="AM356" s="71">
        <v>2128732.4915156579</v>
      </c>
      <c r="AN356" s="71">
        <v>0</v>
      </c>
      <c r="AO356" s="71">
        <v>0</v>
      </c>
      <c r="AP356" s="71">
        <v>62939880.558296897</v>
      </c>
      <c r="AQ356" s="72"/>
      <c r="AR356" s="71">
        <v>153</v>
      </c>
      <c r="AS356" s="71">
        <v>78</v>
      </c>
      <c r="AT356" s="71">
        <v>1</v>
      </c>
      <c r="AU356" s="71">
        <v>0</v>
      </c>
      <c r="AV356" s="71">
        <v>0</v>
      </c>
      <c r="AW356" s="71">
        <v>0</v>
      </c>
      <c r="AX356" s="71"/>
      <c r="AY356" s="72"/>
      <c r="AZ356" s="71">
        <v>774.80000000000007</v>
      </c>
      <c r="BA356" s="71">
        <v>6085.7</v>
      </c>
      <c r="BB356" s="71">
        <v>13500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2084</v>
      </c>
      <c r="B357" s="70">
        <v>13</v>
      </c>
      <c r="C357" s="70">
        <v>13</v>
      </c>
      <c r="D357" s="70">
        <v>1</v>
      </c>
      <c r="E357" s="70">
        <v>2016</v>
      </c>
      <c r="F357" s="70" t="s">
        <v>155</v>
      </c>
      <c r="G357" s="70" t="s">
        <v>2071</v>
      </c>
      <c r="H357" s="70" t="s">
        <v>2072</v>
      </c>
      <c r="I357" s="148"/>
      <c r="J357" s="71">
        <v>7.9881547575679095</v>
      </c>
      <c r="K357" s="71">
        <v>1.407522077427656</v>
      </c>
      <c r="L357" s="71">
        <v>7.6752141428001579</v>
      </c>
      <c r="M357" s="71">
        <v>19.162147989590068</v>
      </c>
      <c r="N357" s="71">
        <v>22.873642167508837</v>
      </c>
      <c r="O357" s="71">
        <v>15.930032947775356</v>
      </c>
      <c r="P357" s="71">
        <v>23.399604834436417</v>
      </c>
      <c r="Q357" s="71">
        <v>1.0878744929658162</v>
      </c>
      <c r="R357" s="71">
        <v>0</v>
      </c>
      <c r="S357" s="71">
        <v>1.6575277442189611</v>
      </c>
      <c r="T357" s="72"/>
      <c r="U357" s="71">
        <v>755816</v>
      </c>
      <c r="V357" s="71">
        <v>584</v>
      </c>
      <c r="W357" s="71">
        <v>122</v>
      </c>
      <c r="X357" s="71">
        <v>3361</v>
      </c>
      <c r="Y357" s="71">
        <v>5313</v>
      </c>
      <c r="Z357" s="71">
        <v>9369</v>
      </c>
      <c r="AA357" s="71">
        <v>4816</v>
      </c>
      <c r="AB357" s="71">
        <v>15402</v>
      </c>
      <c r="AC357" s="71">
        <v>0</v>
      </c>
      <c r="AD357" s="71">
        <v>1.6575277442189611</v>
      </c>
      <c r="AE357" s="72"/>
      <c r="AF357" s="71">
        <v>7980869.2293018699</v>
      </c>
      <c r="AG357" s="71">
        <v>899770.32084121951</v>
      </c>
      <c r="AH357" s="71">
        <v>661479.20228384051</v>
      </c>
      <c r="AI357" s="71">
        <v>22389966.75173676</v>
      </c>
      <c r="AJ357" s="71">
        <v>24686674.331479799</v>
      </c>
      <c r="AK357" s="71">
        <v>0</v>
      </c>
      <c r="AL357" s="71">
        <v>0</v>
      </c>
      <c r="AM357" s="71">
        <v>2112419.3595966999</v>
      </c>
      <c r="AN357" s="71">
        <v>0</v>
      </c>
      <c r="AO357" s="71">
        <v>0</v>
      </c>
      <c r="AP357" s="71">
        <v>58731179.195240185</v>
      </c>
      <c r="AQ357" s="72"/>
      <c r="AR357" s="71">
        <v>175</v>
      </c>
      <c r="AS357" s="71">
        <v>104</v>
      </c>
      <c r="AT357" s="71">
        <v>1</v>
      </c>
      <c r="AU357" s="71">
        <v>0</v>
      </c>
      <c r="AV357" s="71">
        <v>0</v>
      </c>
      <c r="AW357" s="71">
        <v>0</v>
      </c>
      <c r="AX357" s="71"/>
      <c r="AY357" s="72"/>
      <c r="AZ357" s="71">
        <v>895.154</v>
      </c>
      <c r="BA357" s="71">
        <v>8972.7999999999993</v>
      </c>
      <c r="BB357" s="71">
        <v>13500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2085</v>
      </c>
      <c r="B358" s="70">
        <v>14</v>
      </c>
      <c r="C358" s="70">
        <v>14</v>
      </c>
      <c r="D358" s="70">
        <v>1</v>
      </c>
      <c r="E358" s="70">
        <v>2017</v>
      </c>
      <c r="F358" s="70" t="s">
        <v>156</v>
      </c>
      <c r="G358" s="70" t="s">
        <v>2071</v>
      </c>
      <c r="H358" s="70" t="s">
        <v>2072</v>
      </c>
      <c r="I358" s="148"/>
      <c r="J358" s="71">
        <v>7.8720988935753917</v>
      </c>
      <c r="K358" s="71">
        <v>1.4075142612174245</v>
      </c>
      <c r="L358" s="71">
        <v>7.6065485621617146</v>
      </c>
      <c r="M358" s="71">
        <v>16.64485762150813</v>
      </c>
      <c r="N358" s="71">
        <v>26.02194833962071</v>
      </c>
      <c r="O358" s="71">
        <v>15.713578989045065</v>
      </c>
      <c r="P358" s="71">
        <v>23.15964576386088</v>
      </c>
      <c r="Q358" s="71">
        <v>1.0429828875985101</v>
      </c>
      <c r="R358" s="71">
        <v>0</v>
      </c>
      <c r="S358" s="71">
        <v>0.83315316571158859</v>
      </c>
      <c r="T358" s="72"/>
      <c r="U358" s="71">
        <v>862811</v>
      </c>
      <c r="V358" s="71">
        <v>584</v>
      </c>
      <c r="W358" s="71">
        <v>122</v>
      </c>
      <c r="X358" s="71">
        <v>3361</v>
      </c>
      <c r="Y358" s="71">
        <v>5326</v>
      </c>
      <c r="Z358" s="71">
        <v>9395</v>
      </c>
      <c r="AA358" s="71">
        <v>4797</v>
      </c>
      <c r="AB358" s="71">
        <v>15270</v>
      </c>
      <c r="AC358" s="71">
        <v>0</v>
      </c>
      <c r="AD358" s="71">
        <v>0.83315316571158859</v>
      </c>
      <c r="AE358" s="72"/>
      <c r="AF358" s="71">
        <v>8205198.8794235326</v>
      </c>
      <c r="AG358" s="71">
        <v>903016.0838558285</v>
      </c>
      <c r="AH358" s="71">
        <v>948371.99348744552</v>
      </c>
      <c r="AI358" s="71">
        <v>20328335.049386751</v>
      </c>
      <c r="AJ358" s="71">
        <v>31282301.625437319</v>
      </c>
      <c r="AK358" s="71">
        <v>0</v>
      </c>
      <c r="AL358" s="71">
        <v>0</v>
      </c>
      <c r="AM358" s="71">
        <v>2097592.2908188021</v>
      </c>
      <c r="AN358" s="71">
        <v>0</v>
      </c>
      <c r="AO358" s="71">
        <v>0</v>
      </c>
      <c r="AP358" s="71">
        <v>63764815.922409676</v>
      </c>
      <c r="AQ358" s="72"/>
      <c r="AR358" s="71">
        <v>191</v>
      </c>
      <c r="AS358" s="71">
        <v>122</v>
      </c>
      <c r="AT358" s="71">
        <v>1</v>
      </c>
      <c r="AU358" s="71">
        <v>0</v>
      </c>
      <c r="AV358" s="71">
        <v>0</v>
      </c>
      <c r="AW358" s="71">
        <v>0</v>
      </c>
      <c r="AX358" s="71"/>
      <c r="AY358" s="72"/>
      <c r="AZ358" s="71">
        <v>968.25399999999991</v>
      </c>
      <c r="BA358" s="71">
        <v>9776.4000000000015</v>
      </c>
      <c r="BB358" s="71">
        <v>13500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2086</v>
      </c>
      <c r="B359" s="70">
        <v>15</v>
      </c>
      <c r="C359" s="70">
        <v>15</v>
      </c>
      <c r="D359" s="70">
        <v>1</v>
      </c>
      <c r="E359" s="70">
        <v>2018</v>
      </c>
      <c r="F359" s="70" t="s">
        <v>183</v>
      </c>
      <c r="G359" s="70" t="s">
        <v>2071</v>
      </c>
      <c r="H359" s="70" t="s">
        <v>2072</v>
      </c>
      <c r="I359" s="148"/>
      <c r="J359" s="71">
        <v>7.504404375302026</v>
      </c>
      <c r="K359" s="71">
        <v>1.2772216525873983</v>
      </c>
      <c r="L359" s="71">
        <v>6.9012855179914547</v>
      </c>
      <c r="M359" s="71">
        <v>15.392060409229884</v>
      </c>
      <c r="N359" s="71">
        <v>22.05870549226012</v>
      </c>
      <c r="O359" s="71">
        <v>15.416714010354511</v>
      </c>
      <c r="P359" s="71">
        <v>22.914769497320538</v>
      </c>
      <c r="Q359" s="71">
        <v>0.95825481987523198</v>
      </c>
      <c r="R359" s="71">
        <v>0</v>
      </c>
      <c r="S359" s="71">
        <v>1.0727206197450216</v>
      </c>
      <c r="T359" s="72"/>
      <c r="U359" s="71">
        <v>847666</v>
      </c>
      <c r="V359" s="71">
        <v>584</v>
      </c>
      <c r="W359" s="71">
        <v>122</v>
      </c>
      <c r="X359" s="71">
        <v>3361</v>
      </c>
      <c r="Y359" s="71">
        <v>5359</v>
      </c>
      <c r="Z359" s="71">
        <v>9394</v>
      </c>
      <c r="AA359" s="71">
        <v>4794</v>
      </c>
      <c r="AB359" s="71">
        <v>15119</v>
      </c>
      <c r="AC359" s="71">
        <v>0</v>
      </c>
      <c r="AD359" s="71">
        <v>1.0727206197450221</v>
      </c>
      <c r="AE359" s="72"/>
      <c r="AF359" s="71">
        <v>8669996.8752534818</v>
      </c>
      <c r="AG359" s="71">
        <v>795430.69563377253</v>
      </c>
      <c r="AH359" s="71">
        <v>884469.21400967473</v>
      </c>
      <c r="AI359" s="71">
        <v>19436489.941416211</v>
      </c>
      <c r="AJ359" s="71">
        <v>27568641.17154118</v>
      </c>
      <c r="AK359" s="71">
        <v>0</v>
      </c>
      <c r="AL359" s="71">
        <v>0</v>
      </c>
      <c r="AM359" s="71">
        <v>2081147.142849419</v>
      </c>
      <c r="AN359" s="71">
        <v>0</v>
      </c>
      <c r="AO359" s="71">
        <v>0</v>
      </c>
      <c r="AP359" s="71">
        <v>59436175.040703736</v>
      </c>
      <c r="AQ359" s="72"/>
      <c r="AR359" s="71">
        <v>212</v>
      </c>
      <c r="AS359" s="71">
        <v>144</v>
      </c>
      <c r="AT359" s="71">
        <v>1</v>
      </c>
      <c r="AU359" s="71">
        <v>0</v>
      </c>
      <c r="AV359" s="71">
        <v>0</v>
      </c>
      <c r="AW359" s="71">
        <v>0</v>
      </c>
      <c r="AX359" s="71"/>
      <c r="AY359" s="72"/>
      <c r="AZ359" s="71">
        <v>1074.454</v>
      </c>
      <c r="BA359" s="71">
        <v>10678</v>
      </c>
      <c r="BB359" s="71">
        <v>13500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2087</v>
      </c>
      <c r="B360" s="70">
        <v>16</v>
      </c>
      <c r="C360" s="70">
        <v>16</v>
      </c>
      <c r="D360" s="70">
        <v>1</v>
      </c>
      <c r="E360" s="70">
        <v>2019</v>
      </c>
      <c r="F360" s="70" t="s">
        <v>158</v>
      </c>
      <c r="G360" s="70" t="s">
        <v>2071</v>
      </c>
      <c r="H360" s="70" t="s">
        <v>2072</v>
      </c>
      <c r="I360" s="148"/>
      <c r="J360" s="71">
        <v>7.74837085514429</v>
      </c>
      <c r="K360" s="71">
        <v>1.1530159869967054</v>
      </c>
      <c r="L360" s="71">
        <v>6.924701511628558</v>
      </c>
      <c r="M360" s="71">
        <v>15.680394879489487</v>
      </c>
      <c r="N360" s="71">
        <v>19.389778037270997</v>
      </c>
      <c r="O360" s="71">
        <v>14.958462567513882</v>
      </c>
      <c r="P360" s="71">
        <v>22.615620253394198</v>
      </c>
      <c r="Q360" s="71">
        <v>0.92219752086515305</v>
      </c>
      <c r="R360" s="71">
        <v>0</v>
      </c>
      <c r="S360" s="71">
        <v>1.3290369593511757</v>
      </c>
      <c r="T360" s="72"/>
      <c r="U360" s="71">
        <v>950584</v>
      </c>
      <c r="V360" s="71">
        <v>584</v>
      </c>
      <c r="W360" s="71">
        <v>122</v>
      </c>
      <c r="X360" s="71">
        <v>3361</v>
      </c>
      <c r="Y360" s="71">
        <v>5379</v>
      </c>
      <c r="Z360" s="71">
        <v>9365</v>
      </c>
      <c r="AA360" s="71">
        <v>4696</v>
      </c>
      <c r="AB360" s="71">
        <v>14944</v>
      </c>
      <c r="AC360" s="71">
        <v>0</v>
      </c>
      <c r="AD360" s="71">
        <v>1.3290369593511759</v>
      </c>
      <c r="AE360" s="72"/>
      <c r="AF360" s="71">
        <v>9725683.0881077647</v>
      </c>
      <c r="AG360" s="71">
        <v>773012.19059372856</v>
      </c>
      <c r="AH360" s="71">
        <v>962442.21989372768</v>
      </c>
      <c r="AI360" s="71">
        <v>21847650.34182287</v>
      </c>
      <c r="AJ360" s="71">
        <v>28287682.666050799</v>
      </c>
      <c r="AK360" s="71">
        <v>0</v>
      </c>
      <c r="AL360" s="71">
        <v>0</v>
      </c>
      <c r="AM360" s="71">
        <v>2035260.3016282313</v>
      </c>
      <c r="AN360" s="71">
        <v>0</v>
      </c>
      <c r="AO360" s="71">
        <v>0</v>
      </c>
      <c r="AP360" s="71">
        <v>63631730.808097124</v>
      </c>
      <c r="AQ360" s="72"/>
      <c r="AR360" s="71">
        <v>239</v>
      </c>
      <c r="AS360" s="71">
        <v>153</v>
      </c>
      <c r="AT360" s="71">
        <v>1</v>
      </c>
      <c r="AU360" s="71">
        <v>0</v>
      </c>
      <c r="AV360" s="71">
        <v>0</v>
      </c>
      <c r="AW360" s="71">
        <v>0</v>
      </c>
      <c r="AX360" s="71"/>
      <c r="AY360" s="72"/>
      <c r="AZ360" s="71">
        <v>1215.3539999999989</v>
      </c>
      <c r="BA360" s="71">
        <v>11057.7</v>
      </c>
      <c r="BB360" s="71">
        <v>13500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2088</v>
      </c>
      <c r="B361" s="70">
        <v>17</v>
      </c>
      <c r="C361" s="70">
        <v>17</v>
      </c>
      <c r="D361" s="70">
        <v>1</v>
      </c>
      <c r="E361" s="70">
        <v>2020</v>
      </c>
      <c r="F361" s="70" t="s">
        <v>159</v>
      </c>
      <c r="G361" s="70" t="s">
        <v>2071</v>
      </c>
      <c r="H361" s="70" t="s">
        <v>2072</v>
      </c>
      <c r="I361" s="148"/>
      <c r="J361" s="71">
        <v>5.8281959261761189</v>
      </c>
      <c r="K361" s="71">
        <v>0.94392563921808093</v>
      </c>
      <c r="L361" s="71">
        <v>12.464935842269607</v>
      </c>
      <c r="M361" s="71">
        <v>12.892477425730927</v>
      </c>
      <c r="N361" s="71">
        <v>17.195152835410678</v>
      </c>
      <c r="O361" s="71">
        <v>13.193892616126194</v>
      </c>
      <c r="P361" s="71">
        <v>21.259262257551782</v>
      </c>
      <c r="Q361" s="71">
        <v>0.86855041638948904</v>
      </c>
      <c r="R361" s="71">
        <v>0</v>
      </c>
      <c r="S361" s="71">
        <v>2.1767028988716581</v>
      </c>
      <c r="T361" s="72"/>
      <c r="U361" s="71">
        <v>661835</v>
      </c>
      <c r="V361" s="71">
        <v>434</v>
      </c>
      <c r="W361" s="71">
        <v>196</v>
      </c>
      <c r="X361" s="71">
        <v>3471</v>
      </c>
      <c r="Y361" s="71">
        <v>5391</v>
      </c>
      <c r="Z361" s="71">
        <v>9428</v>
      </c>
      <c r="AA361" s="71">
        <v>4692</v>
      </c>
      <c r="AB361" s="71">
        <v>14731</v>
      </c>
      <c r="AC361" s="71">
        <v>0</v>
      </c>
      <c r="AD361" s="71">
        <v>2.1767028988716581</v>
      </c>
      <c r="AE361" s="72"/>
      <c r="AF361" s="71">
        <v>6670556.7899586037</v>
      </c>
      <c r="AG361" s="71">
        <v>604684.38473705924</v>
      </c>
      <c r="AH361" s="71">
        <v>1773799.7536124897</v>
      </c>
      <c r="AI361" s="71">
        <v>18799407.237829778</v>
      </c>
      <c r="AJ361" s="71">
        <v>27149593.284822971</v>
      </c>
      <c r="AK361" s="71"/>
      <c r="AL361" s="71"/>
      <c r="AM361" s="71">
        <v>1922559.1648235647</v>
      </c>
      <c r="AN361" s="71"/>
      <c r="AO361" s="71"/>
      <c r="AP361" s="71">
        <v>56920600.615784466</v>
      </c>
      <c r="AQ361" s="72"/>
      <c r="AR361" s="71">
        <v>269</v>
      </c>
      <c r="AS361" s="71">
        <v>158</v>
      </c>
      <c r="AT361" s="71">
        <v>1</v>
      </c>
      <c r="AU361" s="71">
        <v>0</v>
      </c>
      <c r="AV361" s="71">
        <v>0</v>
      </c>
      <c r="AW361" s="71">
        <v>0</v>
      </c>
      <c r="AX361" s="71"/>
      <c r="AY361" s="72"/>
      <c r="AZ361" s="71">
        <v>1350.854</v>
      </c>
      <c r="BA361" s="71">
        <v>11300.099999999989</v>
      </c>
      <c r="BB361" s="71">
        <v>13500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2089</v>
      </c>
      <c r="B362" s="70">
        <v>17</v>
      </c>
      <c r="C362" s="70">
        <v>18</v>
      </c>
      <c r="D362" s="70">
        <v>1</v>
      </c>
      <c r="E362" s="70">
        <v>2021</v>
      </c>
      <c r="F362" s="70" t="s">
        <v>160</v>
      </c>
      <c r="G362" s="70" t="s">
        <v>2071</v>
      </c>
      <c r="H362" s="70" t="s">
        <v>2072</v>
      </c>
      <c r="I362" s="148"/>
      <c r="J362" s="71">
        <v>5.4837731811220642</v>
      </c>
      <c r="K362" s="71">
        <v>0.99906565860446883</v>
      </c>
      <c r="L362" s="71">
        <v>9.9125306588854531</v>
      </c>
      <c r="M362" s="71">
        <v>15.761470260849325</v>
      </c>
      <c r="N362" s="71">
        <v>19.69069317078355</v>
      </c>
      <c r="O362" s="71">
        <v>12.79354403580211</v>
      </c>
      <c r="P362" s="71">
        <v>21.871592806962742</v>
      </c>
      <c r="Q362" s="71">
        <v>0.85782338188313001</v>
      </c>
      <c r="R362" s="71">
        <v>0</v>
      </c>
      <c r="S362" s="71">
        <v>1.8720597092194651</v>
      </c>
      <c r="T362" s="72"/>
      <c r="U362" s="71">
        <v>705153</v>
      </c>
      <c r="V362" s="71">
        <v>434</v>
      </c>
      <c r="W362" s="71">
        <v>196</v>
      </c>
      <c r="X362" s="71">
        <v>3471</v>
      </c>
      <c r="Y362" s="71">
        <v>5459</v>
      </c>
      <c r="Z362" s="71">
        <v>9413</v>
      </c>
      <c r="AA362" s="71">
        <v>4707</v>
      </c>
      <c r="AB362" s="71">
        <v>14692</v>
      </c>
      <c r="AC362" s="71">
        <v>0</v>
      </c>
      <c r="AD362" s="71">
        <v>1.8720597092194651</v>
      </c>
      <c r="AE362" s="72"/>
      <c r="AF362" s="71">
        <v>6154390.8003270887</v>
      </c>
      <c r="AG362" s="71">
        <v>639411.27259075129</v>
      </c>
      <c r="AH362" s="71">
        <v>1571523.2489619798</v>
      </c>
      <c r="AI362" s="71">
        <v>23235020.587912716</v>
      </c>
      <c r="AJ362" s="71">
        <v>28134727.207962371</v>
      </c>
      <c r="AK362" s="71">
        <v>0</v>
      </c>
      <c r="AL362" s="71">
        <v>0</v>
      </c>
      <c r="AM362" s="71">
        <v>1928529.0396722406</v>
      </c>
      <c r="AN362" s="71">
        <v>0</v>
      </c>
      <c r="AO362" s="71">
        <v>0</v>
      </c>
      <c r="AP362" s="71">
        <v>61663602.157427147</v>
      </c>
      <c r="AQ362" s="72"/>
      <c r="AR362" s="71">
        <v>298</v>
      </c>
      <c r="AS362" s="71">
        <v>161</v>
      </c>
      <c r="AT362" s="71">
        <v>1</v>
      </c>
      <c r="AU362" s="71">
        <v>0</v>
      </c>
      <c r="AV362" s="71">
        <v>0</v>
      </c>
      <c r="AW362" s="71">
        <v>0</v>
      </c>
      <c r="AX362" s="71"/>
      <c r="AY362" s="72"/>
      <c r="AZ362" s="71">
        <v>1489.5540000000001</v>
      </c>
      <c r="BA362" s="71">
        <v>11448.599999999989</v>
      </c>
      <c r="BB362" s="71">
        <v>13500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2090</v>
      </c>
      <c r="B363" s="70">
        <v>17</v>
      </c>
      <c r="C363" s="70">
        <v>19</v>
      </c>
      <c r="D363" s="70">
        <v>1</v>
      </c>
      <c r="E363" s="70">
        <v>2022</v>
      </c>
      <c r="F363" s="70" t="s">
        <v>161</v>
      </c>
      <c r="G363" s="70" t="s">
        <v>2071</v>
      </c>
      <c r="H363" s="70" t="s">
        <v>2072</v>
      </c>
      <c r="I363" s="148"/>
      <c r="J363" s="71">
        <v>4.8709488827660739</v>
      </c>
      <c r="K363" s="71">
        <v>0.92887569600897979</v>
      </c>
      <c r="L363" s="71">
        <v>9.0560497190760696</v>
      </c>
      <c r="M363" s="71">
        <v>14.257439130355715</v>
      </c>
      <c r="N363" s="71">
        <v>21.102078602995011</v>
      </c>
      <c r="O363" s="71">
        <v>13.501122288716648</v>
      </c>
      <c r="P363" s="71">
        <v>21.566063697063363</v>
      </c>
      <c r="Q363" s="71">
        <v>0.85408367509277849</v>
      </c>
      <c r="R363" s="71">
        <v>0</v>
      </c>
      <c r="S363" s="71">
        <v>1.434359688395529</v>
      </c>
      <c r="T363" s="72"/>
      <c r="U363" s="71">
        <v>634353</v>
      </c>
      <c r="V363" s="71">
        <v>434</v>
      </c>
      <c r="W363" s="71">
        <v>196</v>
      </c>
      <c r="X363" s="71">
        <v>3471</v>
      </c>
      <c r="Y363" s="71">
        <v>5471</v>
      </c>
      <c r="Z363" s="71">
        <v>9438</v>
      </c>
      <c r="AA363" s="71">
        <v>4712</v>
      </c>
      <c r="AB363" s="71">
        <v>14508</v>
      </c>
      <c r="AC363" s="71">
        <v>0</v>
      </c>
      <c r="AD363" s="71">
        <v>1.434359688395529</v>
      </c>
      <c r="AE363" s="72"/>
      <c r="AF363" s="71">
        <v>5305110.0486508906</v>
      </c>
      <c r="AG363" s="71">
        <v>644200.27537247422</v>
      </c>
      <c r="AH363" s="71">
        <v>1349307.9968352704</v>
      </c>
      <c r="AI363" s="71">
        <v>20509246.763838589</v>
      </c>
      <c r="AJ363" s="71">
        <v>31641223.04138926</v>
      </c>
      <c r="AK363" s="71">
        <v>0</v>
      </c>
      <c r="AL363" s="71">
        <v>0</v>
      </c>
      <c r="AM363" s="71">
        <v>1873378.7872584327</v>
      </c>
      <c r="AN363" s="71">
        <v>0</v>
      </c>
      <c r="AO363" s="71">
        <v>0</v>
      </c>
      <c r="AP363" s="71">
        <v>61322466.91334492</v>
      </c>
      <c r="AQ363" s="72"/>
      <c r="AR363" s="71">
        <v>331</v>
      </c>
      <c r="AS363" s="71">
        <v>163</v>
      </c>
      <c r="AT363" s="71">
        <v>1</v>
      </c>
      <c r="AU363" s="71">
        <v>0</v>
      </c>
      <c r="AV363" s="71">
        <v>0</v>
      </c>
      <c r="AW363" s="71">
        <v>0</v>
      </c>
      <c r="AX363" s="71"/>
      <c r="AY363" s="72"/>
      <c r="AZ363" s="71">
        <v>1664.8540000000003</v>
      </c>
      <c r="BA363" s="71">
        <v>11547.199999999993</v>
      </c>
      <c r="BB363" s="71">
        <v>13500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2091</v>
      </c>
      <c r="B364" s="70">
        <v>17</v>
      </c>
      <c r="C364" s="70">
        <v>20</v>
      </c>
      <c r="D364" s="70">
        <v>1</v>
      </c>
      <c r="E364" s="70">
        <v>2023</v>
      </c>
      <c r="F364" s="70" t="s">
        <v>1539</v>
      </c>
      <c r="G364" s="70" t="s">
        <v>2071</v>
      </c>
      <c r="H364" s="70" t="s">
        <v>2072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357</v>
      </c>
      <c r="AS364" s="71">
        <v>165</v>
      </c>
      <c r="AT364" s="71">
        <v>1</v>
      </c>
      <c r="AU364" s="71">
        <v>0</v>
      </c>
      <c r="AV364" s="71">
        <v>0</v>
      </c>
      <c r="AW364" s="71">
        <v>0</v>
      </c>
      <c r="AX364" s="71"/>
      <c r="AY364" s="72"/>
      <c r="AZ364" s="71">
        <v>1799.354000000001</v>
      </c>
      <c r="BA364" s="71">
        <v>11846.199999999993</v>
      </c>
      <c r="BB364" s="71">
        <v>13500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2092</v>
      </c>
      <c r="B365" s="70">
        <v>17</v>
      </c>
      <c r="C365" s="70">
        <v>21</v>
      </c>
      <c r="D365" s="70">
        <v>1</v>
      </c>
      <c r="E365" s="70">
        <v>2024</v>
      </c>
      <c r="F365" s="70" t="s">
        <v>1554</v>
      </c>
      <c r="G365" s="70" t="s">
        <v>2071</v>
      </c>
      <c r="H365" s="70" t="s">
        <v>2072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2093</v>
      </c>
      <c r="B366" s="70">
        <v>18</v>
      </c>
      <c r="C366" s="70">
        <v>1</v>
      </c>
      <c r="D366" s="70">
        <v>2</v>
      </c>
      <c r="E366" s="70">
        <v>1990</v>
      </c>
      <c r="F366" s="70" t="s">
        <v>787</v>
      </c>
      <c r="G366" s="70" t="s">
        <v>2094</v>
      </c>
      <c r="H366" s="70" t="s">
        <v>2095</v>
      </c>
      <c r="I366" s="148"/>
      <c r="J366" s="71">
        <v>37.579536648631887</v>
      </c>
      <c r="K366" s="71">
        <v>2.637893329100955</v>
      </c>
      <c r="L366" s="71">
        <v>29.010260594772021</v>
      </c>
      <c r="M366" s="71">
        <v>10.317746719213821</v>
      </c>
      <c r="N366" s="71">
        <v>26.111023490655981</v>
      </c>
      <c r="O366" s="71">
        <v>12.817530063484799</v>
      </c>
      <c r="P366" s="71">
        <v>23.837461124903889</v>
      </c>
      <c r="Q366" s="71">
        <v>1.30797023458829</v>
      </c>
      <c r="R366" s="71">
        <v>0</v>
      </c>
      <c r="S366" s="71">
        <v>1.5034785129609891</v>
      </c>
      <c r="T366" s="72"/>
      <c r="U366" s="71">
        <v>797411</v>
      </c>
      <c r="V366" s="71">
        <v>813</v>
      </c>
      <c r="W366" s="71">
        <v>382</v>
      </c>
      <c r="X366" s="71">
        <v>4289</v>
      </c>
      <c r="Y366" s="71">
        <v>5734</v>
      </c>
      <c r="Z366" s="71">
        <v>5272</v>
      </c>
      <c r="AA366" s="71">
        <v>5788</v>
      </c>
      <c r="AB366" s="71">
        <v>21237</v>
      </c>
      <c r="AC366" s="71">
        <v>0</v>
      </c>
      <c r="AD366" s="71">
        <v>1.5034785129609891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2096</v>
      </c>
      <c r="B367" s="70">
        <v>19</v>
      </c>
      <c r="C367" s="70">
        <v>2</v>
      </c>
      <c r="D367" s="70">
        <v>2</v>
      </c>
      <c r="E367" s="70">
        <v>2005</v>
      </c>
      <c r="F367" s="70" t="s">
        <v>789</v>
      </c>
      <c r="G367" s="70" t="s">
        <v>2094</v>
      </c>
      <c r="H367" s="70" t="s">
        <v>2095</v>
      </c>
      <c r="I367" s="148"/>
      <c r="J367" s="71">
        <v>26.75886628115741</v>
      </c>
      <c r="K367" s="71">
        <v>2.809948897467609</v>
      </c>
      <c r="L367" s="71">
        <v>14.457155399402319</v>
      </c>
      <c r="M367" s="71">
        <v>20.96972544107712</v>
      </c>
      <c r="N367" s="71">
        <v>44.110004023289832</v>
      </c>
      <c r="O367" s="71">
        <v>19.528703594038479</v>
      </c>
      <c r="P367" s="71">
        <v>23.227396743610068</v>
      </c>
      <c r="Q367" s="71">
        <v>1.11577824853569</v>
      </c>
      <c r="R367" s="71">
        <v>0</v>
      </c>
      <c r="S367" s="71">
        <v>2.0400094980152401</v>
      </c>
      <c r="T367" s="72"/>
      <c r="U367" s="71">
        <v>668245</v>
      </c>
      <c r="V367" s="71">
        <v>947</v>
      </c>
      <c r="W367" s="71">
        <v>148</v>
      </c>
      <c r="X367" s="71">
        <v>3486</v>
      </c>
      <c r="Y367" s="71">
        <v>6730</v>
      </c>
      <c r="Z367" s="71">
        <v>9295</v>
      </c>
      <c r="AA367" s="71">
        <v>4619</v>
      </c>
      <c r="AB367" s="71">
        <v>18939</v>
      </c>
      <c r="AC367" s="71">
        <v>0</v>
      </c>
      <c r="AD367" s="71">
        <v>2.0400094980152401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2097</v>
      </c>
      <c r="B368" s="70">
        <v>20</v>
      </c>
      <c r="C368" s="70">
        <v>3</v>
      </c>
      <c r="D368" s="70">
        <v>2</v>
      </c>
      <c r="E368" s="70">
        <v>2006</v>
      </c>
      <c r="F368" s="70" t="s">
        <v>790</v>
      </c>
      <c r="G368" s="1064" t="s">
        <v>2094</v>
      </c>
      <c r="H368" s="70" t="s">
        <v>2095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2098</v>
      </c>
      <c r="B369" s="70">
        <v>21</v>
      </c>
      <c r="C369" s="70">
        <v>4</v>
      </c>
      <c r="D369" s="70">
        <v>2</v>
      </c>
      <c r="E369" s="70">
        <v>2007</v>
      </c>
      <c r="F369" s="70" t="s">
        <v>791</v>
      </c>
      <c r="G369" s="1064" t="s">
        <v>2094</v>
      </c>
      <c r="H369" s="70" t="s">
        <v>2095</v>
      </c>
      <c r="I369" s="148"/>
      <c r="J369" s="71">
        <v>17.31943151613325</v>
      </c>
      <c r="K369" s="71">
        <v>2.7283559762391429</v>
      </c>
      <c r="L369" s="71">
        <v>20.478418143744818</v>
      </c>
      <c r="M369" s="71">
        <v>21.517380457367079</v>
      </c>
      <c r="N369" s="71">
        <v>38.009208316553106</v>
      </c>
      <c r="O369" s="71">
        <v>18.314793262702651</v>
      </c>
      <c r="P369" s="71">
        <v>23.234581417264419</v>
      </c>
      <c r="Q369" s="71">
        <v>1.1428672138206599</v>
      </c>
      <c r="R369" s="71">
        <v>0</v>
      </c>
      <c r="S369" s="71">
        <v>3.036727479591268</v>
      </c>
      <c r="T369" s="72"/>
      <c r="U369" s="71">
        <v>672116</v>
      </c>
      <c r="V369" s="71">
        <v>858</v>
      </c>
      <c r="W369" s="71">
        <v>243</v>
      </c>
      <c r="X369" s="71">
        <v>4657</v>
      </c>
      <c r="Y369" s="71">
        <v>6736</v>
      </c>
      <c r="Z369" s="71">
        <v>9062</v>
      </c>
      <c r="AA369" s="71">
        <v>4550</v>
      </c>
      <c r="AB369" s="71">
        <v>18373</v>
      </c>
      <c r="AC369" s="71">
        <v>0</v>
      </c>
      <c r="AD369" s="71">
        <v>3.036727479591268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2099</v>
      </c>
      <c r="B370" s="70">
        <v>22</v>
      </c>
      <c r="C370" s="70">
        <v>5</v>
      </c>
      <c r="D370" s="70">
        <v>2</v>
      </c>
      <c r="E370" s="70">
        <v>2008</v>
      </c>
      <c r="F370" s="70" t="s">
        <v>792</v>
      </c>
      <c r="G370" s="70" t="s">
        <v>2094</v>
      </c>
      <c r="H370" s="70" t="s">
        <v>2095</v>
      </c>
      <c r="I370" s="148"/>
      <c r="J370" s="71">
        <v>16.507262605202239</v>
      </c>
      <c r="K370" s="71">
        <v>1.966865200320618</v>
      </c>
      <c r="L370" s="71">
        <v>18.212705721140871</v>
      </c>
      <c r="M370" s="71">
        <v>22.679353488270099</v>
      </c>
      <c r="N370" s="71">
        <v>36.293564364145688</v>
      </c>
      <c r="O370" s="71">
        <v>17.711345560262298</v>
      </c>
      <c r="P370" s="71">
        <v>23.00917558248495</v>
      </c>
      <c r="Q370" s="71">
        <v>1.10974756641673</v>
      </c>
      <c r="R370" s="71">
        <v>0</v>
      </c>
      <c r="S370" s="71">
        <v>2.190773171539615</v>
      </c>
      <c r="T370" s="72"/>
      <c r="U370" s="71">
        <v>702456</v>
      </c>
      <c r="V370" s="71">
        <v>858</v>
      </c>
      <c r="W370" s="71">
        <v>243</v>
      </c>
      <c r="X370" s="71">
        <v>4657</v>
      </c>
      <c r="Y370" s="71">
        <v>6763</v>
      </c>
      <c r="Z370" s="71">
        <v>9071</v>
      </c>
      <c r="AA370" s="71">
        <v>4511</v>
      </c>
      <c r="AB370" s="71">
        <v>18134</v>
      </c>
      <c r="AC370" s="71">
        <v>0</v>
      </c>
      <c r="AD370" s="71">
        <v>2.190773171539615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2100</v>
      </c>
      <c r="B371" s="70">
        <v>23</v>
      </c>
      <c r="C371" s="70">
        <v>6</v>
      </c>
      <c r="D371" s="70">
        <v>2</v>
      </c>
      <c r="E371" s="70">
        <v>2009</v>
      </c>
      <c r="F371" s="70" t="s">
        <v>176</v>
      </c>
      <c r="G371" s="70" t="s">
        <v>2094</v>
      </c>
      <c r="H371" s="70" t="s">
        <v>2095</v>
      </c>
      <c r="I371" s="148"/>
      <c r="J371" s="71">
        <v>13.60082374776853</v>
      </c>
      <c r="K371" s="71">
        <v>1.7511690993439171</v>
      </c>
      <c r="L371" s="71">
        <v>19.409386953648799</v>
      </c>
      <c r="M371" s="71">
        <v>21.86487420167834</v>
      </c>
      <c r="N371" s="71">
        <v>37.10641943614916</v>
      </c>
      <c r="O371" s="71">
        <v>18.020889923244621</v>
      </c>
      <c r="P371" s="71">
        <v>21.732030386029631</v>
      </c>
      <c r="Q371" s="71">
        <v>1.0446886617501701</v>
      </c>
      <c r="R371" s="71">
        <v>0</v>
      </c>
      <c r="S371" s="71">
        <v>2.0713216710590729</v>
      </c>
      <c r="T371" s="72"/>
      <c r="U371" s="71">
        <v>546673</v>
      </c>
      <c r="V371" s="71">
        <v>794</v>
      </c>
      <c r="W371" s="71">
        <v>325</v>
      </c>
      <c r="X371" s="71">
        <v>4592</v>
      </c>
      <c r="Y371" s="71">
        <v>6771</v>
      </c>
      <c r="Z371" s="71">
        <v>9110</v>
      </c>
      <c r="AA371" s="71">
        <v>4374</v>
      </c>
      <c r="AB371" s="71">
        <v>17920</v>
      </c>
      <c r="AC371" s="71">
        <v>0</v>
      </c>
      <c r="AD371" s="71">
        <v>2.0713216710590729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2101</v>
      </c>
      <c r="B372" s="70">
        <v>24</v>
      </c>
      <c r="C372" s="70">
        <v>7</v>
      </c>
      <c r="D372" s="70">
        <v>2</v>
      </c>
      <c r="E372" s="70">
        <v>2010</v>
      </c>
      <c r="F372" s="70" t="s">
        <v>177</v>
      </c>
      <c r="G372" s="70" t="s">
        <v>2094</v>
      </c>
      <c r="H372" s="70" t="s">
        <v>2095</v>
      </c>
      <c r="I372" s="148"/>
      <c r="J372" s="71">
        <v>14.398400600564759</v>
      </c>
      <c r="K372" s="71">
        <v>2.034441816110959</v>
      </c>
      <c r="L372" s="71">
        <v>17.917119941909679</v>
      </c>
      <c r="M372" s="71">
        <v>20.77714198361306</v>
      </c>
      <c r="N372" s="71">
        <v>38.179150088339277</v>
      </c>
      <c r="O372" s="71">
        <v>18.053708442870519</v>
      </c>
      <c r="P372" s="71">
        <v>22.156171863959411</v>
      </c>
      <c r="Q372" s="71">
        <v>1.0781881590148099</v>
      </c>
      <c r="R372" s="71">
        <v>0</v>
      </c>
      <c r="S372" s="71">
        <v>2.0478847973857399</v>
      </c>
      <c r="T372" s="72"/>
      <c r="U372" s="71">
        <v>570573</v>
      </c>
      <c r="V372" s="71">
        <v>794</v>
      </c>
      <c r="W372" s="71">
        <v>325</v>
      </c>
      <c r="X372" s="71">
        <v>4592</v>
      </c>
      <c r="Y372" s="71">
        <v>6828</v>
      </c>
      <c r="Z372" s="71">
        <v>9169</v>
      </c>
      <c r="AA372" s="71">
        <v>4348</v>
      </c>
      <c r="AB372" s="71">
        <v>17722</v>
      </c>
      <c r="AC372" s="71">
        <v>0</v>
      </c>
      <c r="AD372" s="71">
        <v>2.0478847973857399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2102</v>
      </c>
      <c r="B373" s="70">
        <v>25</v>
      </c>
      <c r="C373" s="70">
        <v>8</v>
      </c>
      <c r="D373" s="70">
        <v>2</v>
      </c>
      <c r="E373" s="70">
        <v>2011</v>
      </c>
      <c r="F373" s="70" t="s">
        <v>178</v>
      </c>
      <c r="G373" s="70" t="s">
        <v>2094</v>
      </c>
      <c r="H373" s="70" t="s">
        <v>2095</v>
      </c>
      <c r="I373" s="148"/>
      <c r="J373" s="71">
        <v>11.582928776408259</v>
      </c>
      <c r="K373" s="71">
        <v>2.3656833679556328</v>
      </c>
      <c r="L373" s="71">
        <v>16.222731124913391</v>
      </c>
      <c r="M373" s="71">
        <v>24.474924388657531</v>
      </c>
      <c r="N373" s="71">
        <v>43.434133695722153</v>
      </c>
      <c r="O373" s="71">
        <v>18.078382397875643</v>
      </c>
      <c r="P373" s="71">
        <v>21.421873548638313</v>
      </c>
      <c r="Q373" s="71">
        <v>1.22690522185313</v>
      </c>
      <c r="R373" s="71">
        <v>0</v>
      </c>
      <c r="S373" s="71">
        <v>2.1238387813383039</v>
      </c>
      <c r="T373" s="72"/>
      <c r="U373" s="71">
        <v>434735</v>
      </c>
      <c r="V373" s="71">
        <v>794</v>
      </c>
      <c r="W373" s="71">
        <v>325</v>
      </c>
      <c r="X373" s="71">
        <v>4592</v>
      </c>
      <c r="Y373" s="71">
        <v>6821</v>
      </c>
      <c r="Z373" s="71">
        <v>9381</v>
      </c>
      <c r="AA373" s="71">
        <v>4329</v>
      </c>
      <c r="AB373" s="71">
        <v>17483</v>
      </c>
      <c r="AC373" s="71">
        <v>0</v>
      </c>
      <c r="AD373" s="71">
        <v>2.1238387813383039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2103</v>
      </c>
      <c r="B374" s="70">
        <v>26</v>
      </c>
      <c r="C374" s="70">
        <v>9</v>
      </c>
      <c r="D374" s="70">
        <v>2</v>
      </c>
      <c r="E374" s="70">
        <v>2012</v>
      </c>
      <c r="F374" s="70" t="s">
        <v>179</v>
      </c>
      <c r="G374" s="70" t="s">
        <v>2094</v>
      </c>
      <c r="H374" s="70" t="s">
        <v>2095</v>
      </c>
      <c r="I374" s="148"/>
      <c r="J374" s="71">
        <v>20.27740569460962</v>
      </c>
      <c r="K374" s="71">
        <v>2.6017259973224038</v>
      </c>
      <c r="L374" s="71">
        <v>15.808321056030611</v>
      </c>
      <c r="M374" s="71">
        <v>26.539663264750381</v>
      </c>
      <c r="N374" s="71">
        <v>43.325181769684193</v>
      </c>
      <c r="O374" s="71">
        <v>18.146436719618304</v>
      </c>
      <c r="P374" s="71">
        <v>21.215296997539845</v>
      </c>
      <c r="Q374" s="71">
        <v>1.3099052810347001</v>
      </c>
      <c r="R374" s="71">
        <v>0</v>
      </c>
      <c r="S374" s="71">
        <v>1.78254945309872</v>
      </c>
      <c r="T374" s="72"/>
      <c r="U374" s="71">
        <v>673786</v>
      </c>
      <c r="V374" s="71">
        <v>794</v>
      </c>
      <c r="W374" s="71">
        <v>325</v>
      </c>
      <c r="X374" s="71">
        <v>4592</v>
      </c>
      <c r="Y374" s="71">
        <v>6792</v>
      </c>
      <c r="Z374" s="71">
        <v>9491</v>
      </c>
      <c r="AA374" s="71">
        <v>4263</v>
      </c>
      <c r="AB374" s="71">
        <v>17180</v>
      </c>
      <c r="AC374" s="71">
        <v>0</v>
      </c>
      <c r="AD374" s="71">
        <v>1.78254945309872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2104</v>
      </c>
      <c r="B375" s="70">
        <v>27</v>
      </c>
      <c r="C375" s="70">
        <v>10</v>
      </c>
      <c r="D375" s="70">
        <v>2</v>
      </c>
      <c r="E375" s="70">
        <v>2013</v>
      </c>
      <c r="F375" s="70" t="s">
        <v>180</v>
      </c>
      <c r="G375" s="70" t="s">
        <v>2094</v>
      </c>
      <c r="H375" s="70" t="s">
        <v>2095</v>
      </c>
      <c r="I375" s="148"/>
      <c r="J375" s="71">
        <v>19.15503176312605</v>
      </c>
      <c r="K375" s="71">
        <v>2.404382467652284</v>
      </c>
      <c r="L375" s="71">
        <v>13.64418416414258</v>
      </c>
      <c r="M375" s="71">
        <v>24.736971357312591</v>
      </c>
      <c r="N375" s="71">
        <v>42.735362671523042</v>
      </c>
      <c r="O375" s="71">
        <v>17.217119222362044</v>
      </c>
      <c r="P375" s="71">
        <v>21.375162213197889</v>
      </c>
      <c r="Q375" s="71">
        <v>1.3171991315923599</v>
      </c>
      <c r="R375" s="71">
        <v>0</v>
      </c>
      <c r="S375" s="71">
        <v>2.2270756623439061</v>
      </c>
      <c r="T375" s="72"/>
      <c r="U375" s="71">
        <v>637573</v>
      </c>
      <c r="V375" s="71">
        <v>794</v>
      </c>
      <c r="W375" s="71">
        <v>325</v>
      </c>
      <c r="X375" s="71">
        <v>4592</v>
      </c>
      <c r="Y375" s="71">
        <v>6822</v>
      </c>
      <c r="Z375" s="71">
        <v>9407</v>
      </c>
      <c r="AA375" s="71">
        <v>4279</v>
      </c>
      <c r="AB375" s="71">
        <v>17028</v>
      </c>
      <c r="AC375" s="71">
        <v>0</v>
      </c>
      <c r="AD375" s="71">
        <v>2.2270756623439061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2105</v>
      </c>
      <c r="B376" s="70">
        <v>28</v>
      </c>
      <c r="C376" s="70">
        <v>11</v>
      </c>
      <c r="D376" s="70">
        <v>2</v>
      </c>
      <c r="E376" s="70">
        <v>2014</v>
      </c>
      <c r="F376" s="70" t="s">
        <v>181</v>
      </c>
      <c r="G376" s="70" t="s">
        <v>2094</v>
      </c>
      <c r="H376" s="70" t="s">
        <v>2095</v>
      </c>
      <c r="I376" s="148"/>
      <c r="J376" s="71">
        <v>18.286454520867331</v>
      </c>
      <c r="K376" s="71">
        <v>2.2030576255950129</v>
      </c>
      <c r="L376" s="71">
        <v>19.982248710579679</v>
      </c>
      <c r="M376" s="71">
        <v>24.186873391230911</v>
      </c>
      <c r="N376" s="71">
        <v>40.894274037796983</v>
      </c>
      <c r="O376" s="71">
        <v>16.366201010471791</v>
      </c>
      <c r="P376" s="71">
        <v>21.34566982813288</v>
      </c>
      <c r="Q376" s="71">
        <v>1.24611036571542</v>
      </c>
      <c r="R376" s="71">
        <v>0</v>
      </c>
      <c r="S376" s="71">
        <v>1.777301159606067</v>
      </c>
      <c r="T376" s="72"/>
      <c r="U376" s="71">
        <v>717350</v>
      </c>
      <c r="V376" s="71">
        <v>661</v>
      </c>
      <c r="W376" s="71">
        <v>393</v>
      </c>
      <c r="X376" s="71">
        <v>4390</v>
      </c>
      <c r="Y376" s="71">
        <v>6802</v>
      </c>
      <c r="Z376" s="71">
        <v>9418</v>
      </c>
      <c r="AA376" s="71">
        <v>4251</v>
      </c>
      <c r="AB376" s="71">
        <v>16790</v>
      </c>
      <c r="AC376" s="71">
        <v>0</v>
      </c>
      <c r="AD376" s="71">
        <v>1.777301159606067</v>
      </c>
      <c r="AE376" s="72"/>
      <c r="AF376" s="71"/>
      <c r="AG376" s="71"/>
      <c r="AH376" s="71"/>
      <c r="AI376" s="71"/>
      <c r="AJ376" s="71"/>
      <c r="AK376" s="71"/>
      <c r="AL376" s="71"/>
      <c r="AM376" s="71"/>
      <c r="AN376" s="71"/>
      <c r="AO376" s="71"/>
      <c r="AP376" s="71"/>
      <c r="AQ376" s="72"/>
      <c r="AR376" s="71">
        <v>138</v>
      </c>
      <c r="AS376" s="71">
        <v>9</v>
      </c>
      <c r="AT376" s="71">
        <v>0</v>
      </c>
      <c r="AU376" s="71">
        <v>1</v>
      </c>
      <c r="AV376" s="71">
        <v>0</v>
      </c>
      <c r="AW376" s="71">
        <v>0</v>
      </c>
      <c r="AX376" s="71"/>
      <c r="AY376" s="72"/>
      <c r="AZ376" s="71">
        <v>575.70000000000005</v>
      </c>
      <c r="BA376" s="71">
        <v>221</v>
      </c>
      <c r="BB376" s="71">
        <v>0</v>
      </c>
      <c r="BC376" s="71">
        <v>7</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2106</v>
      </c>
      <c r="B377" s="70">
        <v>29</v>
      </c>
      <c r="C377" s="70">
        <v>12</v>
      </c>
      <c r="D377" s="70">
        <v>2</v>
      </c>
      <c r="E377" s="70">
        <v>2015</v>
      </c>
      <c r="F377" s="70" t="s">
        <v>182</v>
      </c>
      <c r="G377" s="70" t="s">
        <v>2094</v>
      </c>
      <c r="H377" s="70" t="s">
        <v>2095</v>
      </c>
      <c r="I377" s="148"/>
      <c r="J377" s="71">
        <v>14.63267160356426</v>
      </c>
      <c r="K377" s="71">
        <v>2.1226113387485999</v>
      </c>
      <c r="L377" s="71">
        <v>17.66198699317372</v>
      </c>
      <c r="M377" s="71">
        <v>20.93721363653594</v>
      </c>
      <c r="N377" s="71">
        <v>38.05482264698658</v>
      </c>
      <c r="O377" s="71">
        <v>16.172329198403862</v>
      </c>
      <c r="P377" s="71">
        <v>21.287154711626648</v>
      </c>
      <c r="Q377" s="71">
        <v>1.20155291351114</v>
      </c>
      <c r="R377" s="71">
        <v>0</v>
      </c>
      <c r="S377" s="71">
        <v>1.734109793839216</v>
      </c>
      <c r="T377" s="72"/>
      <c r="U377" s="71">
        <v>573152</v>
      </c>
      <c r="V377" s="71">
        <v>661</v>
      </c>
      <c r="W377" s="71">
        <v>393</v>
      </c>
      <c r="X377" s="71">
        <v>4390</v>
      </c>
      <c r="Y377" s="71">
        <v>6833</v>
      </c>
      <c r="Z377" s="71">
        <v>9396</v>
      </c>
      <c r="AA377" s="71">
        <v>4236</v>
      </c>
      <c r="AB377" s="71">
        <v>16538</v>
      </c>
      <c r="AC377" s="71">
        <v>0</v>
      </c>
      <c r="AD377" s="71">
        <v>1.734109793839216</v>
      </c>
      <c r="AE377" s="72"/>
      <c r="AF377" s="71">
        <v>8014542.7194016296</v>
      </c>
      <c r="AG377" s="71">
        <v>1655299.54906986</v>
      </c>
      <c r="AH377" s="71">
        <v>2657648.6482631541</v>
      </c>
      <c r="AI377" s="71">
        <v>26806733.601520371</v>
      </c>
      <c r="AJ377" s="71">
        <v>36346957.56755425</v>
      </c>
      <c r="AK377" s="71">
        <v>0</v>
      </c>
      <c r="AL377" s="71">
        <v>0</v>
      </c>
      <c r="AM377" s="71">
        <v>2266463.5256992169</v>
      </c>
      <c r="AN377" s="71">
        <v>0</v>
      </c>
      <c r="AO377" s="71">
        <v>0</v>
      </c>
      <c r="AP377" s="71">
        <v>77747645.611508474</v>
      </c>
      <c r="AQ377" s="72"/>
      <c r="AR377" s="71">
        <v>155</v>
      </c>
      <c r="AS377" s="71">
        <v>23</v>
      </c>
      <c r="AT377" s="71">
        <v>0</v>
      </c>
      <c r="AU377" s="71">
        <v>1</v>
      </c>
      <c r="AV377" s="71">
        <v>0</v>
      </c>
      <c r="AW377" s="71">
        <v>0</v>
      </c>
      <c r="AX377" s="71"/>
      <c r="AY377" s="72"/>
      <c r="AZ377" s="71">
        <v>668.09999999999991</v>
      </c>
      <c r="BA377" s="71">
        <v>5639.9</v>
      </c>
      <c r="BB377" s="71">
        <v>0</v>
      </c>
      <c r="BC377" s="71">
        <v>7</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2107</v>
      </c>
      <c r="B378" s="70">
        <v>30</v>
      </c>
      <c r="C378" s="70">
        <v>13</v>
      </c>
      <c r="D378" s="70">
        <v>2</v>
      </c>
      <c r="E378" s="70">
        <v>2016</v>
      </c>
      <c r="F378" s="70" t="s">
        <v>155</v>
      </c>
      <c r="G378" s="70" t="s">
        <v>2094</v>
      </c>
      <c r="H378" s="70" t="s">
        <v>2095</v>
      </c>
      <c r="I378" s="148"/>
      <c r="J378" s="71">
        <v>18.028284705359432</v>
      </c>
      <c r="K378" s="71">
        <v>1.9537634918152855</v>
      </c>
      <c r="L378" s="71">
        <v>21.946145537456911</v>
      </c>
      <c r="M378" s="71">
        <v>19.701026089596262</v>
      </c>
      <c r="N378" s="71">
        <v>41.229687319773952</v>
      </c>
      <c r="O378" s="71">
        <v>15.962338490096601</v>
      </c>
      <c r="P378" s="71">
        <v>21.582442831097708</v>
      </c>
      <c r="Q378" s="71">
        <v>1.1506663657256273</v>
      </c>
      <c r="R378" s="71">
        <v>0</v>
      </c>
      <c r="S378" s="71">
        <v>1.9910987626035734</v>
      </c>
      <c r="T378" s="72"/>
      <c r="U378" s="71">
        <v>808305</v>
      </c>
      <c r="V378" s="71">
        <v>661</v>
      </c>
      <c r="W378" s="71">
        <v>393</v>
      </c>
      <c r="X378" s="71">
        <v>4390</v>
      </c>
      <c r="Y378" s="71">
        <v>6825</v>
      </c>
      <c r="Z378" s="71">
        <v>9388</v>
      </c>
      <c r="AA378" s="71">
        <v>4442</v>
      </c>
      <c r="AB378" s="71">
        <v>16291</v>
      </c>
      <c r="AC378" s="71">
        <v>0</v>
      </c>
      <c r="AD378" s="71">
        <v>1.991098762603573</v>
      </c>
      <c r="AE378" s="72"/>
      <c r="AF378" s="71">
        <v>9884524.7449579258</v>
      </c>
      <c r="AG378" s="71">
        <v>1551482.6249630791</v>
      </c>
      <c r="AH378" s="71">
        <v>2434813.2238732371</v>
      </c>
      <c r="AI378" s="71">
        <v>27369880.612759259</v>
      </c>
      <c r="AJ378" s="71">
        <v>36737444.644690163</v>
      </c>
      <c r="AK378" s="71">
        <v>0</v>
      </c>
      <c r="AL378" s="71">
        <v>0</v>
      </c>
      <c r="AM378" s="71">
        <v>2234347.733228792</v>
      </c>
      <c r="AN378" s="71">
        <v>0</v>
      </c>
      <c r="AO378" s="71">
        <v>0</v>
      </c>
      <c r="AP378" s="71">
        <v>80212493.584472463</v>
      </c>
      <c r="AQ378" s="72"/>
      <c r="AR378" s="71">
        <v>172</v>
      </c>
      <c r="AS378" s="71">
        <v>36</v>
      </c>
      <c r="AT378" s="71">
        <v>0</v>
      </c>
      <c r="AU378" s="71">
        <v>1</v>
      </c>
      <c r="AV378" s="71">
        <v>0</v>
      </c>
      <c r="AW378" s="71">
        <v>0</v>
      </c>
      <c r="AX378" s="71"/>
      <c r="AY378" s="72"/>
      <c r="AZ378" s="71">
        <v>758</v>
      </c>
      <c r="BA378" s="71">
        <v>31530.9</v>
      </c>
      <c r="BB378" s="71">
        <v>0</v>
      </c>
      <c r="BC378" s="71">
        <v>7</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2108</v>
      </c>
      <c r="B379" s="70">
        <v>31</v>
      </c>
      <c r="C379" s="70">
        <v>14</v>
      </c>
      <c r="D379" s="70">
        <v>2</v>
      </c>
      <c r="E379" s="70">
        <v>2017</v>
      </c>
      <c r="F379" s="70" t="s">
        <v>156</v>
      </c>
      <c r="G379" s="70" t="s">
        <v>2094</v>
      </c>
      <c r="H379" s="70" t="s">
        <v>2095</v>
      </c>
      <c r="I379" s="148"/>
      <c r="J379" s="71">
        <v>19.551103815995337</v>
      </c>
      <c r="K379" s="71">
        <v>2.1380365488579596</v>
      </c>
      <c r="L379" s="71">
        <v>21.419706237927681</v>
      </c>
      <c r="M379" s="71">
        <v>17.56751904179665</v>
      </c>
      <c r="N379" s="71">
        <v>37.29493214959799</v>
      </c>
      <c r="O379" s="71">
        <v>15.773790680754018</v>
      </c>
      <c r="P379" s="71">
        <v>21.358822776593811</v>
      </c>
      <c r="Q379" s="71">
        <v>1.09584921078131</v>
      </c>
      <c r="R379" s="71">
        <v>0</v>
      </c>
      <c r="S379" s="71">
        <v>2.0146699829218346</v>
      </c>
      <c r="T379" s="72"/>
      <c r="U379" s="71">
        <v>894594</v>
      </c>
      <c r="V379" s="71">
        <v>661</v>
      </c>
      <c r="W379" s="71">
        <v>393</v>
      </c>
      <c r="X379" s="71">
        <v>4390</v>
      </c>
      <c r="Y379" s="71">
        <v>6821</v>
      </c>
      <c r="Z379" s="71">
        <v>9431</v>
      </c>
      <c r="AA379" s="71">
        <v>4424</v>
      </c>
      <c r="AB379" s="71">
        <v>16044</v>
      </c>
      <c r="AC379" s="71">
        <v>0</v>
      </c>
      <c r="AD379" s="71">
        <v>2.0146699829218351</v>
      </c>
      <c r="AE379" s="72"/>
      <c r="AF379" s="71">
        <v>11389587.375788551</v>
      </c>
      <c r="AG379" s="71">
        <v>1662761.017840636</v>
      </c>
      <c r="AH379" s="71">
        <v>3292109.5743768648</v>
      </c>
      <c r="AI379" s="71">
        <v>25467381.10108982</v>
      </c>
      <c r="AJ379" s="71">
        <v>37069675.442398511</v>
      </c>
      <c r="AK379" s="71">
        <v>0</v>
      </c>
      <c r="AL379" s="71">
        <v>0</v>
      </c>
      <c r="AM379" s="71">
        <v>2203914.2576225838</v>
      </c>
      <c r="AN379" s="71">
        <v>0</v>
      </c>
      <c r="AO379" s="71">
        <v>0</v>
      </c>
      <c r="AP379" s="71">
        <v>81085428.769116968</v>
      </c>
      <c r="AQ379" s="72"/>
      <c r="AR379" s="71">
        <v>185</v>
      </c>
      <c r="AS379" s="71">
        <v>81</v>
      </c>
      <c r="AT379" s="71">
        <v>0</v>
      </c>
      <c r="AU379" s="71">
        <v>1</v>
      </c>
      <c r="AV379" s="71">
        <v>0</v>
      </c>
      <c r="AW379" s="71">
        <v>0</v>
      </c>
      <c r="AX379" s="71"/>
      <c r="AY379" s="72"/>
      <c r="AZ379" s="71">
        <v>865.09999999999991</v>
      </c>
      <c r="BA379" s="71">
        <v>90256</v>
      </c>
      <c r="BB379" s="71">
        <v>0</v>
      </c>
      <c r="BC379" s="71">
        <v>7</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2109</v>
      </c>
      <c r="B380" s="70">
        <v>32</v>
      </c>
      <c r="C380" s="70">
        <v>15</v>
      </c>
      <c r="D380" s="70">
        <v>2</v>
      </c>
      <c r="E380" s="70">
        <v>2018</v>
      </c>
      <c r="F380" s="70" t="s">
        <v>183</v>
      </c>
      <c r="G380" s="70" t="s">
        <v>2094</v>
      </c>
      <c r="H380" s="70" t="s">
        <v>2095</v>
      </c>
      <c r="I380" s="148"/>
      <c r="J380" s="71">
        <v>20.485538315190716</v>
      </c>
      <c r="K380" s="71">
        <v>1.995150452253283</v>
      </c>
      <c r="L380" s="71">
        <v>19.766977672879037</v>
      </c>
      <c r="M380" s="71">
        <v>19.044753757093748</v>
      </c>
      <c r="N380" s="71">
        <v>36.127160017200694</v>
      </c>
      <c r="O380" s="71">
        <v>15.387173787639336</v>
      </c>
      <c r="P380" s="71">
        <v>21.127092444338082</v>
      </c>
      <c r="Q380" s="71">
        <v>1.0030016882416499</v>
      </c>
      <c r="R380" s="71">
        <v>0</v>
      </c>
      <c r="S380" s="71">
        <v>2.1880534412036479</v>
      </c>
      <c r="T380" s="72"/>
      <c r="U380" s="71">
        <v>870862.00000000012</v>
      </c>
      <c r="V380" s="71">
        <v>661</v>
      </c>
      <c r="W380" s="71">
        <v>393</v>
      </c>
      <c r="X380" s="71">
        <v>4390</v>
      </c>
      <c r="Y380" s="71">
        <v>6826</v>
      </c>
      <c r="Z380" s="71">
        <v>9376</v>
      </c>
      <c r="AA380" s="71">
        <v>4420</v>
      </c>
      <c r="AB380" s="71">
        <v>15825</v>
      </c>
      <c r="AC380" s="71">
        <v>0</v>
      </c>
      <c r="AD380" s="71">
        <v>2.1880534412036479</v>
      </c>
      <c r="AE380" s="72"/>
      <c r="AF380" s="71">
        <v>11858492.22787999</v>
      </c>
      <c r="AG380" s="71">
        <v>1524374.321531794</v>
      </c>
      <c r="AH380" s="71">
        <v>3133068.9991288092</v>
      </c>
      <c r="AI380" s="71">
        <v>26947121.18748365</v>
      </c>
      <c r="AJ380" s="71">
        <v>33700834.68576625</v>
      </c>
      <c r="AK380" s="71">
        <v>0</v>
      </c>
      <c r="AL380" s="71">
        <v>0</v>
      </c>
      <c r="AM380" s="71">
        <v>2178328.8270118432</v>
      </c>
      <c r="AN380" s="71">
        <v>0</v>
      </c>
      <c r="AO380" s="71">
        <v>0</v>
      </c>
      <c r="AP380" s="71">
        <v>79342220.248802334</v>
      </c>
      <c r="AQ380" s="72"/>
      <c r="AR380" s="71">
        <v>196</v>
      </c>
      <c r="AS380" s="71">
        <v>109</v>
      </c>
      <c r="AT380" s="71">
        <v>0</v>
      </c>
      <c r="AU380" s="71">
        <v>1</v>
      </c>
      <c r="AV380" s="71">
        <v>0</v>
      </c>
      <c r="AW380" s="71">
        <v>0</v>
      </c>
      <c r="AX380" s="71"/>
      <c r="AY380" s="72"/>
      <c r="AZ380" s="71">
        <v>937.6</v>
      </c>
      <c r="BA380" s="71">
        <v>94976</v>
      </c>
      <c r="BB380" s="71">
        <v>0</v>
      </c>
      <c r="BC380" s="71">
        <v>7</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2110</v>
      </c>
      <c r="B381" s="70">
        <v>33</v>
      </c>
      <c r="C381" s="70">
        <v>16</v>
      </c>
      <c r="D381" s="70">
        <v>2</v>
      </c>
      <c r="E381" s="70">
        <v>2019</v>
      </c>
      <c r="F381" s="70" t="s">
        <v>158</v>
      </c>
      <c r="G381" s="70" t="s">
        <v>2094</v>
      </c>
      <c r="H381" s="70" t="s">
        <v>2095</v>
      </c>
      <c r="I381" s="148"/>
      <c r="J381" s="71">
        <v>19.730282144808982</v>
      </c>
      <c r="K381" s="71">
        <v>1.7704648701712109</v>
      </c>
      <c r="L381" s="71">
        <v>19.973443855610906</v>
      </c>
      <c r="M381" s="71">
        <v>17.636123280849382</v>
      </c>
      <c r="N381" s="71">
        <v>35.370487402816821</v>
      </c>
      <c r="O381" s="71">
        <v>14.956865294415376</v>
      </c>
      <c r="P381" s="71">
        <v>20.328052191136479</v>
      </c>
      <c r="Q381" s="71">
        <v>0.95181842624626101</v>
      </c>
      <c r="R381" s="71">
        <v>0</v>
      </c>
      <c r="S381" s="71">
        <v>2.3196253683167214</v>
      </c>
      <c r="T381" s="72"/>
      <c r="U381" s="71">
        <v>842583</v>
      </c>
      <c r="V381" s="71">
        <v>661</v>
      </c>
      <c r="W381" s="71">
        <v>393</v>
      </c>
      <c r="X381" s="71">
        <v>4390</v>
      </c>
      <c r="Y381" s="71">
        <v>6803</v>
      </c>
      <c r="Z381" s="71">
        <v>9364</v>
      </c>
      <c r="AA381" s="71">
        <v>4221</v>
      </c>
      <c r="AB381" s="71">
        <v>15424</v>
      </c>
      <c r="AC381" s="71">
        <v>0</v>
      </c>
      <c r="AD381" s="71">
        <v>2.3196253683167209</v>
      </c>
      <c r="AE381" s="72"/>
      <c r="AF381" s="71">
        <v>11126240.584059101</v>
      </c>
      <c r="AG381" s="71">
        <v>1335253.458143692</v>
      </c>
      <c r="AH381" s="71">
        <v>3326367.0672654519</v>
      </c>
      <c r="AI381" s="71">
        <v>25744422.751006469</v>
      </c>
      <c r="AJ381" s="71">
        <v>34194844.491767347</v>
      </c>
      <c r="AK381" s="71">
        <v>0</v>
      </c>
      <c r="AL381" s="71">
        <v>0</v>
      </c>
      <c r="AM381" s="71">
        <v>2100632.6881901659</v>
      </c>
      <c r="AN381" s="71">
        <v>0</v>
      </c>
      <c r="AO381" s="71">
        <v>0</v>
      </c>
      <c r="AP381" s="71">
        <v>77827761.040432215</v>
      </c>
      <c r="AQ381" s="72"/>
      <c r="AR381" s="71">
        <v>208</v>
      </c>
      <c r="AS381" s="71">
        <v>124</v>
      </c>
      <c r="AT381" s="71">
        <v>0</v>
      </c>
      <c r="AU381" s="71">
        <v>1</v>
      </c>
      <c r="AV381" s="71">
        <v>0</v>
      </c>
      <c r="AW381" s="71">
        <v>0</v>
      </c>
      <c r="AX381" s="71"/>
      <c r="AY381" s="72"/>
      <c r="AZ381" s="71">
        <v>1018.2</v>
      </c>
      <c r="BA381" s="71">
        <v>134119.70000000001</v>
      </c>
      <c r="BB381" s="71">
        <v>0</v>
      </c>
      <c r="BC381" s="71">
        <v>7</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2111</v>
      </c>
      <c r="B382" s="70">
        <v>34</v>
      </c>
      <c r="C382" s="70">
        <v>17</v>
      </c>
      <c r="D382" s="70">
        <v>2</v>
      </c>
      <c r="E382" s="70">
        <v>2020</v>
      </c>
      <c r="F382" s="70" t="s">
        <v>159</v>
      </c>
      <c r="G382" s="70" t="s">
        <v>2094</v>
      </c>
      <c r="H382" s="70" t="s">
        <v>2095</v>
      </c>
      <c r="I382" s="148"/>
      <c r="J382" s="71">
        <v>18.421645599211359</v>
      </c>
      <c r="K382" s="71">
        <v>1.7097197968896949</v>
      </c>
      <c r="L382" s="71">
        <v>17.640514280090816</v>
      </c>
      <c r="M382" s="71">
        <v>15.190110428302006</v>
      </c>
      <c r="N382" s="71">
        <v>31.036565124089417</v>
      </c>
      <c r="O382" s="71">
        <v>13.081937651203612</v>
      </c>
      <c r="P382" s="71">
        <v>19.04362303250003</v>
      </c>
      <c r="Q382" s="71">
        <v>0.89284223442984401</v>
      </c>
      <c r="R382" s="71">
        <v>0</v>
      </c>
      <c r="S382" s="71">
        <v>2.5016847724719051</v>
      </c>
      <c r="T382" s="72"/>
      <c r="U382" s="71">
        <v>927625</v>
      </c>
      <c r="V382" s="71">
        <v>570</v>
      </c>
      <c r="W382" s="71">
        <v>375</v>
      </c>
      <c r="X382" s="71">
        <v>4104</v>
      </c>
      <c r="Y382" s="71">
        <v>6822</v>
      </c>
      <c r="Z382" s="71">
        <v>9348</v>
      </c>
      <c r="AA382" s="71">
        <v>4203</v>
      </c>
      <c r="AB382" s="71">
        <v>15143</v>
      </c>
      <c r="AC382" s="71">
        <v>0</v>
      </c>
      <c r="AD382" s="71">
        <v>2.5016847724719051</v>
      </c>
      <c r="AE382" s="72"/>
      <c r="AF382" s="71">
        <v>10854776.974992581</v>
      </c>
      <c r="AG382" s="71">
        <v>1317186.8654096213</v>
      </c>
      <c r="AH382" s="71">
        <v>3075981.0297651943</v>
      </c>
      <c r="AI382" s="71">
        <v>23192714.053853922</v>
      </c>
      <c r="AJ382" s="71">
        <v>32792562.43739365</v>
      </c>
      <c r="AK382" s="71"/>
      <c r="AL382" s="71"/>
      <c r="AM382" s="71">
        <v>1976329.7422390361</v>
      </c>
      <c r="AN382" s="71"/>
      <c r="AO382" s="71"/>
      <c r="AP382" s="71">
        <v>73209551.103654012</v>
      </c>
      <c r="AQ382" s="72"/>
      <c r="AR382" s="71">
        <v>218</v>
      </c>
      <c r="AS382" s="71">
        <v>138</v>
      </c>
      <c r="AT382" s="71">
        <v>0</v>
      </c>
      <c r="AU382" s="71">
        <v>1</v>
      </c>
      <c r="AV382" s="71">
        <v>0</v>
      </c>
      <c r="AW382" s="71">
        <v>0</v>
      </c>
      <c r="AX382" s="71"/>
      <c r="AY382" s="72"/>
      <c r="AZ382" s="71">
        <v>1083.099999999999</v>
      </c>
      <c r="BA382" s="71">
        <v>134812.70000000001</v>
      </c>
      <c r="BB382" s="71">
        <v>0</v>
      </c>
      <c r="BC382" s="71">
        <v>7</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2112</v>
      </c>
      <c r="B383" s="70">
        <v>34</v>
      </c>
      <c r="C383" s="70">
        <v>18</v>
      </c>
      <c r="D383" s="70">
        <v>2</v>
      </c>
      <c r="E383" s="70">
        <v>2021</v>
      </c>
      <c r="F383" s="70" t="s">
        <v>160</v>
      </c>
      <c r="G383" s="70" t="s">
        <v>2094</v>
      </c>
      <c r="H383" s="70" t="s">
        <v>2095</v>
      </c>
      <c r="I383" s="148"/>
      <c r="J383" s="71">
        <v>17.768231018874527</v>
      </c>
      <c r="K383" s="71">
        <v>2.0265009316538816</v>
      </c>
      <c r="L383" s="71">
        <v>14.070988060961565</v>
      </c>
      <c r="M383" s="71">
        <v>17.290031493126367</v>
      </c>
      <c r="N383" s="71">
        <v>31.508796790806215</v>
      </c>
      <c r="O383" s="71">
        <v>12.566568379371752</v>
      </c>
      <c r="P383" s="71">
        <v>19.534348026443887</v>
      </c>
      <c r="Q383" s="71">
        <v>0.87061015840316902</v>
      </c>
      <c r="R383" s="71">
        <v>0</v>
      </c>
      <c r="S383" s="71">
        <v>2.1057821663430158</v>
      </c>
      <c r="T383" s="72"/>
      <c r="U383" s="71">
        <v>825848</v>
      </c>
      <c r="V383" s="71">
        <v>570</v>
      </c>
      <c r="W383" s="71">
        <v>375</v>
      </c>
      <c r="X383" s="71">
        <v>4104</v>
      </c>
      <c r="Y383" s="71">
        <v>6846</v>
      </c>
      <c r="Z383" s="71">
        <v>9246</v>
      </c>
      <c r="AA383" s="71">
        <v>4204</v>
      </c>
      <c r="AB383" s="71">
        <v>14911</v>
      </c>
      <c r="AC383" s="71">
        <v>0</v>
      </c>
      <c r="AD383" s="71">
        <v>2.1057821663430158</v>
      </c>
      <c r="AE383" s="72"/>
      <c r="AF383" s="71">
        <v>10477741.418324845</v>
      </c>
      <c r="AG383" s="71">
        <v>1458414.893946361</v>
      </c>
      <c r="AH383" s="71">
        <v>2360648.3114477885</v>
      </c>
      <c r="AI383" s="71">
        <v>26037645.946005814</v>
      </c>
      <c r="AJ383" s="71">
        <v>34086588.734574623</v>
      </c>
      <c r="AK383" s="71">
        <v>0</v>
      </c>
      <c r="AL383" s="71">
        <v>0</v>
      </c>
      <c r="AM383" s="71">
        <v>1957275.8311021493</v>
      </c>
      <c r="AN383" s="71">
        <v>0</v>
      </c>
      <c r="AO383" s="71">
        <v>0</v>
      </c>
      <c r="AP383" s="71">
        <v>76378315.135401592</v>
      </c>
      <c r="AQ383" s="72"/>
      <c r="AR383" s="71">
        <v>227</v>
      </c>
      <c r="AS383" s="71">
        <v>162</v>
      </c>
      <c r="AT383" s="71">
        <v>1</v>
      </c>
      <c r="AU383" s="71">
        <v>1</v>
      </c>
      <c r="AV383" s="71">
        <v>0</v>
      </c>
      <c r="AW383" s="71">
        <v>0</v>
      </c>
      <c r="AX383" s="71"/>
      <c r="AY383" s="72"/>
      <c r="AZ383" s="71">
        <v>1132.399999999999</v>
      </c>
      <c r="BA383" s="71">
        <v>152254.70000000001</v>
      </c>
      <c r="BB383" s="71">
        <v>30500</v>
      </c>
      <c r="BC383" s="71">
        <v>7</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2113</v>
      </c>
      <c r="B384" s="70">
        <v>34</v>
      </c>
      <c r="C384" s="70">
        <v>19</v>
      </c>
      <c r="D384" s="70">
        <v>2</v>
      </c>
      <c r="E384" s="70">
        <v>2022</v>
      </c>
      <c r="F384" s="70" t="s">
        <v>161</v>
      </c>
      <c r="G384" s="70" t="s">
        <v>2094</v>
      </c>
      <c r="H384" s="70" t="s">
        <v>2095</v>
      </c>
      <c r="I384" s="148"/>
      <c r="J384" s="71">
        <v>16.928841108950291</v>
      </c>
      <c r="K384" s="71">
        <v>1.8536975480695232</v>
      </c>
      <c r="L384" s="71">
        <v>14.212714791497131</v>
      </c>
      <c r="M384" s="71">
        <v>16.492947565659986</v>
      </c>
      <c r="N384" s="71">
        <v>33.341131163804825</v>
      </c>
      <c r="O384" s="71">
        <v>13.10344142452262</v>
      </c>
      <c r="P384" s="71">
        <v>19.222722310625237</v>
      </c>
      <c r="Q384" s="71">
        <v>0.86132466572114985</v>
      </c>
      <c r="R384" s="71">
        <v>0</v>
      </c>
      <c r="S384" s="71">
        <v>1.9510675945955971</v>
      </c>
      <c r="T384" s="72"/>
      <c r="U384" s="71">
        <v>1000537</v>
      </c>
      <c r="V384" s="71">
        <v>570</v>
      </c>
      <c r="W384" s="71">
        <v>375</v>
      </c>
      <c r="X384" s="71">
        <v>4104</v>
      </c>
      <c r="Y384" s="71">
        <v>6843</v>
      </c>
      <c r="Z384" s="71">
        <v>9160</v>
      </c>
      <c r="AA384" s="71">
        <v>4200</v>
      </c>
      <c r="AB384" s="71">
        <v>14631</v>
      </c>
      <c r="AC384" s="71">
        <v>0</v>
      </c>
      <c r="AD384" s="71">
        <v>1.9510675945955971</v>
      </c>
      <c r="AE384" s="72"/>
      <c r="AF384" s="71">
        <v>9929076.3099220619</v>
      </c>
      <c r="AG384" s="71">
        <v>1528597.2518099551</v>
      </c>
      <c r="AH384" s="71">
        <v>2891568.3106048214</v>
      </c>
      <c r="AI384" s="71">
        <v>24382845.627273642</v>
      </c>
      <c r="AJ384" s="71">
        <v>39204530.296719834</v>
      </c>
      <c r="AK384" s="71">
        <v>0</v>
      </c>
      <c r="AL384" s="71">
        <v>0</v>
      </c>
      <c r="AM384" s="71">
        <v>1889261.4444705078</v>
      </c>
      <c r="AN384" s="71">
        <v>0</v>
      </c>
      <c r="AO384" s="71">
        <v>0</v>
      </c>
      <c r="AP384" s="71">
        <v>79825879.240800828</v>
      </c>
      <c r="AQ384" s="72"/>
      <c r="AR384" s="71">
        <v>241</v>
      </c>
      <c r="AS384" s="71">
        <v>178</v>
      </c>
      <c r="AT384" s="71">
        <v>1</v>
      </c>
      <c r="AU384" s="71">
        <v>1</v>
      </c>
      <c r="AV384" s="71">
        <v>0</v>
      </c>
      <c r="AW384" s="71">
        <v>0</v>
      </c>
      <c r="AX384" s="71"/>
      <c r="AY384" s="72"/>
      <c r="AZ384" s="71">
        <v>1224.9999999999993</v>
      </c>
      <c r="BA384" s="71">
        <v>153046.70000000004</v>
      </c>
      <c r="BB384" s="71">
        <v>30500</v>
      </c>
      <c r="BC384" s="71">
        <v>7</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2114</v>
      </c>
      <c r="B385" s="70">
        <v>34</v>
      </c>
      <c r="C385" s="70">
        <v>20</v>
      </c>
      <c r="D385" s="70">
        <v>2</v>
      </c>
      <c r="E385" s="70">
        <v>2023</v>
      </c>
      <c r="F385" s="70" t="s">
        <v>1539</v>
      </c>
      <c r="G385" s="70" t="s">
        <v>2094</v>
      </c>
      <c r="H385" s="70" t="s">
        <v>2095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249</v>
      </c>
      <c r="AS385" s="71">
        <v>182</v>
      </c>
      <c r="AT385" s="71">
        <v>1</v>
      </c>
      <c r="AU385" s="71">
        <v>1</v>
      </c>
      <c r="AV385" s="71">
        <v>0</v>
      </c>
      <c r="AW385" s="71">
        <v>0</v>
      </c>
      <c r="AX385" s="71"/>
      <c r="AY385" s="72"/>
      <c r="AZ385" s="71">
        <v>1283.4999999999995</v>
      </c>
      <c r="BA385" s="71">
        <v>153244.70000000004</v>
      </c>
      <c r="BB385" s="71">
        <v>30500</v>
      </c>
      <c r="BC385" s="71">
        <v>7</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2115</v>
      </c>
      <c r="B386" s="70">
        <v>34</v>
      </c>
      <c r="C386" s="70">
        <v>21</v>
      </c>
      <c r="D386" s="70">
        <v>2</v>
      </c>
      <c r="E386" s="70">
        <v>2024</v>
      </c>
      <c r="F386" s="70" t="s">
        <v>1554</v>
      </c>
      <c r="G386" s="1064" t="s">
        <v>2094</v>
      </c>
      <c r="H386" s="70" t="s">
        <v>2095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2116</v>
      </c>
      <c r="B387" s="70">
        <v>290</v>
      </c>
      <c r="C387" s="70">
        <v>1</v>
      </c>
      <c r="D387" s="70">
        <v>18</v>
      </c>
      <c r="E387" s="70">
        <v>1990</v>
      </c>
      <c r="F387" s="70" t="s">
        <v>787</v>
      </c>
      <c r="G387" s="1064" t="s">
        <v>2117</v>
      </c>
      <c r="H387" s="70" t="s">
        <v>2118</v>
      </c>
      <c r="I387" s="148"/>
      <c r="J387" s="71">
        <v>39.727355703247717</v>
      </c>
      <c r="K387" s="71">
        <v>2.0551191402920388</v>
      </c>
      <c r="L387" s="71">
        <v>19.35782668243478</v>
      </c>
      <c r="M387" s="71">
        <v>17.281019437345378</v>
      </c>
      <c r="N387" s="71">
        <v>23.418689629521431</v>
      </c>
      <c r="O387" s="71">
        <v>11.944712671073759</v>
      </c>
      <c r="P387" s="71">
        <v>21.584681022049288</v>
      </c>
      <c r="Q387" s="71">
        <v>1.47426112470405</v>
      </c>
      <c r="R387" s="71">
        <v>8.4376317155416203</v>
      </c>
      <c r="S387" s="71">
        <v>1.773370915439928</v>
      </c>
      <c r="T387" s="72"/>
      <c r="U387" s="71">
        <v>835079</v>
      </c>
      <c r="V387" s="71">
        <v>834</v>
      </c>
      <c r="W387" s="71">
        <v>204</v>
      </c>
      <c r="X387" s="71">
        <v>6993</v>
      </c>
      <c r="Y387" s="71">
        <v>8755</v>
      </c>
      <c r="Z387" s="71">
        <v>4913</v>
      </c>
      <c r="AA387" s="71">
        <v>5241</v>
      </c>
      <c r="AB387" s="71">
        <v>23937</v>
      </c>
      <c r="AC387" s="71">
        <v>1461413</v>
      </c>
      <c r="AD387" s="71">
        <v>1.773370915439928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2119</v>
      </c>
      <c r="B388" s="70">
        <v>291</v>
      </c>
      <c r="C388" s="70">
        <v>2</v>
      </c>
      <c r="D388" s="70">
        <v>18</v>
      </c>
      <c r="E388" s="70">
        <v>2005</v>
      </c>
      <c r="F388" s="70" t="s">
        <v>789</v>
      </c>
      <c r="G388" s="70" t="s">
        <v>2117</v>
      </c>
      <c r="H388" s="70" t="s">
        <v>2118</v>
      </c>
      <c r="I388" s="148"/>
      <c r="J388" s="71">
        <v>14.35665503527018</v>
      </c>
      <c r="K388" s="71">
        <v>1.2590329217737961</v>
      </c>
      <c r="L388" s="71">
        <v>19.61828452067369</v>
      </c>
      <c r="M388" s="71">
        <v>25.00912909105028</v>
      </c>
      <c r="N388" s="71">
        <v>33.285692788279682</v>
      </c>
      <c r="O388" s="71">
        <v>17.969768890781189</v>
      </c>
      <c r="P388" s="71">
        <v>21.432163871241851</v>
      </c>
      <c r="Q388" s="71">
        <v>1.20868612635082</v>
      </c>
      <c r="R388" s="71">
        <v>2.040391564117062</v>
      </c>
      <c r="S388" s="71">
        <v>0</v>
      </c>
      <c r="T388" s="72"/>
      <c r="U388" s="71">
        <v>389884</v>
      </c>
      <c r="V388" s="71">
        <v>631</v>
      </c>
      <c r="W388" s="71">
        <v>191</v>
      </c>
      <c r="X388" s="71">
        <v>4945</v>
      </c>
      <c r="Y388" s="71">
        <v>9379</v>
      </c>
      <c r="Z388" s="71">
        <v>8553</v>
      </c>
      <c r="AA388" s="71">
        <v>4262</v>
      </c>
      <c r="AB388" s="71">
        <v>20516</v>
      </c>
      <c r="AC388" s="71">
        <v>360801</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2120</v>
      </c>
      <c r="B389" s="70">
        <v>292</v>
      </c>
      <c r="C389" s="70">
        <v>3</v>
      </c>
      <c r="D389" s="70">
        <v>18</v>
      </c>
      <c r="E389" s="70">
        <v>2006</v>
      </c>
      <c r="F389" s="70" t="s">
        <v>790</v>
      </c>
      <c r="G389" s="70" t="s">
        <v>2117</v>
      </c>
      <c r="H389" s="70" t="s">
        <v>2118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2121</v>
      </c>
      <c r="B390" s="70">
        <v>293</v>
      </c>
      <c r="C390" s="70">
        <v>4</v>
      </c>
      <c r="D390" s="70">
        <v>18</v>
      </c>
      <c r="E390" s="70">
        <v>2007</v>
      </c>
      <c r="F390" s="70" t="s">
        <v>791</v>
      </c>
      <c r="G390" s="70" t="s">
        <v>2117</v>
      </c>
      <c r="H390" s="70" t="s">
        <v>2118</v>
      </c>
      <c r="I390" s="148"/>
      <c r="J390" s="71">
        <v>8.9442000417360514</v>
      </c>
      <c r="K390" s="71">
        <v>0.92188683417752382</v>
      </c>
      <c r="L390" s="71">
        <v>20.951208566768251</v>
      </c>
      <c r="M390" s="71">
        <v>23.806615291050662</v>
      </c>
      <c r="N390" s="71">
        <v>35.802983887341959</v>
      </c>
      <c r="O390" s="71">
        <v>17.13247654909847</v>
      </c>
      <c r="P390" s="71">
        <v>20.91622977694837</v>
      </c>
      <c r="Q390" s="71">
        <v>1.22721533018385</v>
      </c>
      <c r="R390" s="71">
        <v>1.548176933477649</v>
      </c>
      <c r="S390" s="71">
        <v>1.142539434065563</v>
      </c>
      <c r="T390" s="72"/>
      <c r="U390" s="71">
        <v>282207</v>
      </c>
      <c r="V390" s="71">
        <v>449</v>
      </c>
      <c r="W390" s="71">
        <v>213</v>
      </c>
      <c r="X390" s="71">
        <v>6330</v>
      </c>
      <c r="Y390" s="71">
        <v>9284</v>
      </c>
      <c r="Z390" s="71">
        <v>8477</v>
      </c>
      <c r="AA390" s="71">
        <v>4096</v>
      </c>
      <c r="AB390" s="71">
        <v>19729</v>
      </c>
      <c r="AC390" s="71">
        <v>281618</v>
      </c>
      <c r="AD390" s="71">
        <v>1.142539434065563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2122</v>
      </c>
      <c r="B391" s="70">
        <v>294</v>
      </c>
      <c r="C391" s="70">
        <v>5</v>
      </c>
      <c r="D391" s="70">
        <v>18</v>
      </c>
      <c r="E391" s="70">
        <v>2008</v>
      </c>
      <c r="F391" s="70" t="s">
        <v>792</v>
      </c>
      <c r="G391" s="70" t="s">
        <v>2117</v>
      </c>
      <c r="H391" s="70" t="s">
        <v>2118</v>
      </c>
      <c r="I391" s="148"/>
      <c r="J391" s="71">
        <v>7.8026208074094701</v>
      </c>
      <c r="K391" s="71">
        <v>0.67012432428240998</v>
      </c>
      <c r="L391" s="71">
        <v>18.45762051060796</v>
      </c>
      <c r="M391" s="71">
        <v>26.091356791130689</v>
      </c>
      <c r="N391" s="71">
        <v>32.680658724496837</v>
      </c>
      <c r="O391" s="71">
        <v>16.561308901129401</v>
      </c>
      <c r="P391" s="71">
        <v>20.162995140226791</v>
      </c>
      <c r="Q391" s="71">
        <v>1.1888141736633699</v>
      </c>
      <c r="R391" s="71">
        <v>1.0745832993737741</v>
      </c>
      <c r="S391" s="71">
        <v>1.586070758438604</v>
      </c>
      <c r="T391" s="72"/>
      <c r="U391" s="71">
        <v>268813</v>
      </c>
      <c r="V391" s="71">
        <v>449</v>
      </c>
      <c r="W391" s="71">
        <v>213</v>
      </c>
      <c r="X391" s="71">
        <v>6330</v>
      </c>
      <c r="Y391" s="71">
        <v>9274</v>
      </c>
      <c r="Z391" s="71">
        <v>8482</v>
      </c>
      <c r="AA391" s="71">
        <v>3953</v>
      </c>
      <c r="AB391" s="71">
        <v>19426</v>
      </c>
      <c r="AC391" s="71">
        <v>202974</v>
      </c>
      <c r="AD391" s="71">
        <v>1.586070758438604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2123</v>
      </c>
      <c r="B392" s="70">
        <v>295</v>
      </c>
      <c r="C392" s="70">
        <v>6</v>
      </c>
      <c r="D392" s="70">
        <v>18</v>
      </c>
      <c r="E392" s="70">
        <v>2009</v>
      </c>
      <c r="F392" s="70" t="s">
        <v>176</v>
      </c>
      <c r="G392" s="70" t="s">
        <v>2117</v>
      </c>
      <c r="H392" s="70" t="s">
        <v>2118</v>
      </c>
      <c r="I392" s="148"/>
      <c r="J392" s="71">
        <v>6.9683179255383889</v>
      </c>
      <c r="K392" s="71">
        <v>0.63297139501170585</v>
      </c>
      <c r="L392" s="71">
        <v>20.28290071813483</v>
      </c>
      <c r="M392" s="71">
        <v>22.2419185354711</v>
      </c>
      <c r="N392" s="71">
        <v>26.947048840910689</v>
      </c>
      <c r="O392" s="71">
        <v>16.744987178953419</v>
      </c>
      <c r="P392" s="71">
        <v>19.237865033083381</v>
      </c>
      <c r="Q392" s="71">
        <v>1.11522846536165</v>
      </c>
      <c r="R392" s="71">
        <v>0.88974730679974079</v>
      </c>
      <c r="S392" s="71">
        <v>1.519989339268571</v>
      </c>
      <c r="T392" s="72"/>
      <c r="U392" s="71">
        <v>182003</v>
      </c>
      <c r="V392" s="71">
        <v>463</v>
      </c>
      <c r="W392" s="71">
        <v>260</v>
      </c>
      <c r="X392" s="71">
        <v>6138</v>
      </c>
      <c r="Y392" s="71">
        <v>9191</v>
      </c>
      <c r="Z392" s="71">
        <v>8465</v>
      </c>
      <c r="AA392" s="71">
        <v>3872</v>
      </c>
      <c r="AB392" s="71">
        <v>19130</v>
      </c>
      <c r="AC392" s="71">
        <v>163957</v>
      </c>
      <c r="AD392" s="71">
        <v>1.519989339268571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2124</v>
      </c>
      <c r="B393" s="70">
        <v>296</v>
      </c>
      <c r="C393" s="70">
        <v>7</v>
      </c>
      <c r="D393" s="70">
        <v>18</v>
      </c>
      <c r="E393" s="70">
        <v>2010</v>
      </c>
      <c r="F393" s="70" t="s">
        <v>177</v>
      </c>
      <c r="G393" s="70" t="s">
        <v>2117</v>
      </c>
      <c r="H393" s="70" t="s">
        <v>2118</v>
      </c>
      <c r="I393" s="148"/>
      <c r="J393" s="71">
        <v>10.58170396163144</v>
      </c>
      <c r="K393" s="71">
        <v>0.70281844316390341</v>
      </c>
      <c r="L393" s="71">
        <v>19.78896619730093</v>
      </c>
      <c r="M393" s="71">
        <v>24.297840931319548</v>
      </c>
      <c r="N393" s="71">
        <v>28.65549039158504</v>
      </c>
      <c r="O393" s="71">
        <v>16.85852892222243</v>
      </c>
      <c r="P393" s="71">
        <v>19.16498674801089</v>
      </c>
      <c r="Q393" s="71">
        <v>1.1442592763091299</v>
      </c>
      <c r="R393" s="71">
        <v>0.92833036320053397</v>
      </c>
      <c r="S393" s="71">
        <v>1.3897217107852491</v>
      </c>
      <c r="T393" s="72"/>
      <c r="U393" s="71">
        <v>268825</v>
      </c>
      <c r="V393" s="71">
        <v>463</v>
      </c>
      <c r="W393" s="71">
        <v>260</v>
      </c>
      <c r="X393" s="71">
        <v>6138</v>
      </c>
      <c r="Y393" s="71">
        <v>9142</v>
      </c>
      <c r="Z393" s="71">
        <v>8562</v>
      </c>
      <c r="AA393" s="71">
        <v>3761</v>
      </c>
      <c r="AB393" s="71">
        <v>18808</v>
      </c>
      <c r="AC393" s="71">
        <v>162113</v>
      </c>
      <c r="AD393" s="71">
        <v>1.3897217107852491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2125</v>
      </c>
      <c r="B394" s="70">
        <v>297</v>
      </c>
      <c r="C394" s="70">
        <v>8</v>
      </c>
      <c r="D394" s="70">
        <v>18</v>
      </c>
      <c r="E394" s="70">
        <v>2011</v>
      </c>
      <c r="F394" s="70" t="s">
        <v>178</v>
      </c>
      <c r="G394" s="70" t="s">
        <v>2117</v>
      </c>
      <c r="H394" s="70" t="s">
        <v>2118</v>
      </c>
      <c r="I394" s="148"/>
      <c r="J394" s="71">
        <v>10.122315594654291</v>
      </c>
      <c r="K394" s="71">
        <v>1.0123966829061291</v>
      </c>
      <c r="L394" s="71">
        <v>10.789810026190789</v>
      </c>
      <c r="M394" s="71">
        <v>31.892167409244109</v>
      </c>
      <c r="N394" s="71">
        <v>36.520550301442697</v>
      </c>
      <c r="O394" s="71">
        <v>16.607984170652628</v>
      </c>
      <c r="P394" s="71">
        <v>18.437953532507819</v>
      </c>
      <c r="Q394" s="71">
        <v>1.29680155548956</v>
      </c>
      <c r="R394" s="71">
        <v>0.63965904943184182</v>
      </c>
      <c r="S394" s="71">
        <v>1.0517098339169579</v>
      </c>
      <c r="T394" s="72"/>
      <c r="U394" s="71">
        <v>270006</v>
      </c>
      <c r="V394" s="71">
        <v>463</v>
      </c>
      <c r="W394" s="71">
        <v>260</v>
      </c>
      <c r="X394" s="71">
        <v>6138</v>
      </c>
      <c r="Y394" s="71">
        <v>9107</v>
      </c>
      <c r="Z394" s="71">
        <v>8618</v>
      </c>
      <c r="AA394" s="71">
        <v>3726</v>
      </c>
      <c r="AB394" s="71">
        <v>18479</v>
      </c>
      <c r="AC394" s="71">
        <v>111518</v>
      </c>
      <c r="AD394" s="71">
        <v>1.0517098339169579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2126</v>
      </c>
      <c r="B395" s="70">
        <v>298</v>
      </c>
      <c r="C395" s="70">
        <v>9</v>
      </c>
      <c r="D395" s="70">
        <v>18</v>
      </c>
      <c r="E395" s="70">
        <v>2012</v>
      </c>
      <c r="F395" s="70" t="s">
        <v>179</v>
      </c>
      <c r="G395" s="70" t="s">
        <v>2117</v>
      </c>
      <c r="H395" s="70" t="s">
        <v>2118</v>
      </c>
      <c r="I395" s="148"/>
      <c r="J395" s="71">
        <v>8.933792697371528</v>
      </c>
      <c r="K395" s="71">
        <v>0.98051646224134226</v>
      </c>
      <c r="L395" s="71">
        <v>11.111720682466981</v>
      </c>
      <c r="M395" s="71">
        <v>33.339038939730457</v>
      </c>
      <c r="N395" s="71">
        <v>39.300917509242808</v>
      </c>
      <c r="O395" s="71">
        <v>16.639810217136034</v>
      </c>
      <c r="P395" s="71">
        <v>18.239283015712768</v>
      </c>
      <c r="Q395" s="71">
        <v>1.38698992824809</v>
      </c>
      <c r="R395" s="71">
        <v>0.706442262042286</v>
      </c>
      <c r="S395" s="71">
        <v>1.6298315492346249</v>
      </c>
      <c r="T395" s="72"/>
      <c r="U395" s="71">
        <v>242941</v>
      </c>
      <c r="V395" s="71">
        <v>463</v>
      </c>
      <c r="W395" s="71">
        <v>260</v>
      </c>
      <c r="X395" s="71">
        <v>6138</v>
      </c>
      <c r="Y395" s="71">
        <v>9041</v>
      </c>
      <c r="Z395" s="71">
        <v>8703</v>
      </c>
      <c r="AA395" s="71">
        <v>3665</v>
      </c>
      <c r="AB395" s="71">
        <v>18191</v>
      </c>
      <c r="AC395" s="71">
        <v>119971</v>
      </c>
      <c r="AD395" s="71">
        <v>1.6298315492346249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2127</v>
      </c>
      <c r="B396" s="70">
        <v>299</v>
      </c>
      <c r="C396" s="70">
        <v>10</v>
      </c>
      <c r="D396" s="70">
        <v>18</v>
      </c>
      <c r="E396" s="70">
        <v>2013</v>
      </c>
      <c r="F396" s="70" t="s">
        <v>180</v>
      </c>
      <c r="G396" s="70" t="s">
        <v>2117</v>
      </c>
      <c r="H396" s="70" t="s">
        <v>2118</v>
      </c>
      <c r="I396" s="148"/>
      <c r="J396" s="71">
        <v>11.327359640211579</v>
      </c>
      <c r="K396" s="71">
        <v>0.93686466783190592</v>
      </c>
      <c r="L396" s="71">
        <v>9.9291785925640372</v>
      </c>
      <c r="M396" s="71">
        <v>34.287763185628137</v>
      </c>
      <c r="N396" s="71">
        <v>36.990556335078473</v>
      </c>
      <c r="O396" s="71">
        <v>15.963401069144441</v>
      </c>
      <c r="P396" s="71">
        <v>17.773504826959122</v>
      </c>
      <c r="Q396" s="71">
        <v>1.3972614466733</v>
      </c>
      <c r="R396" s="71">
        <v>0.7664873793006487</v>
      </c>
      <c r="S396" s="71">
        <v>1.736059199302513</v>
      </c>
      <c r="T396" s="72"/>
      <c r="U396" s="71">
        <v>291301</v>
      </c>
      <c r="V396" s="71">
        <v>463</v>
      </c>
      <c r="W396" s="71">
        <v>260</v>
      </c>
      <c r="X396" s="71">
        <v>6138</v>
      </c>
      <c r="Y396" s="71">
        <v>9030</v>
      </c>
      <c r="Z396" s="71">
        <v>8722</v>
      </c>
      <c r="AA396" s="71">
        <v>3558</v>
      </c>
      <c r="AB396" s="71">
        <v>18063</v>
      </c>
      <c r="AC396" s="71">
        <v>127062</v>
      </c>
      <c r="AD396" s="71">
        <v>1.736059199302513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2128</v>
      </c>
      <c r="B397" s="70">
        <v>300</v>
      </c>
      <c r="C397" s="70">
        <v>11</v>
      </c>
      <c r="D397" s="70">
        <v>18</v>
      </c>
      <c r="E397" s="70">
        <v>2014</v>
      </c>
      <c r="F397" s="70" t="s">
        <v>181</v>
      </c>
      <c r="G397" s="70" t="s">
        <v>2117</v>
      </c>
      <c r="H397" s="70" t="s">
        <v>2118</v>
      </c>
      <c r="I397" s="148"/>
      <c r="J397" s="71">
        <v>11.379458611298549</v>
      </c>
      <c r="K397" s="71">
        <v>0.88866180297746011</v>
      </c>
      <c r="L397" s="71">
        <v>12.67642290088718</v>
      </c>
      <c r="M397" s="71">
        <v>31.282935808112981</v>
      </c>
      <c r="N397" s="71">
        <v>37.398859298330883</v>
      </c>
      <c r="O397" s="71">
        <v>15.194952392818578</v>
      </c>
      <c r="P397" s="71">
        <v>17.278393290662251</v>
      </c>
      <c r="Q397" s="71">
        <v>1.31335134197142</v>
      </c>
      <c r="R397" s="71">
        <v>0.7017490753636908</v>
      </c>
      <c r="S397" s="71">
        <v>1.139638555909704</v>
      </c>
      <c r="T397" s="72"/>
      <c r="U397" s="71">
        <v>299516</v>
      </c>
      <c r="V397" s="71">
        <v>389</v>
      </c>
      <c r="W397" s="71">
        <v>259</v>
      </c>
      <c r="X397" s="71">
        <v>5422</v>
      </c>
      <c r="Y397" s="71">
        <v>8936</v>
      </c>
      <c r="Z397" s="71">
        <v>8744</v>
      </c>
      <c r="AA397" s="71">
        <v>3441</v>
      </c>
      <c r="AB397" s="71">
        <v>17696</v>
      </c>
      <c r="AC397" s="71">
        <v>116696</v>
      </c>
      <c r="AD397" s="71">
        <v>1.139638555909704</v>
      </c>
      <c r="AE397" s="72"/>
      <c r="AF397" s="71"/>
      <c r="AG397" s="71"/>
      <c r="AH397" s="71"/>
      <c r="AI397" s="71"/>
      <c r="AJ397" s="71"/>
      <c r="AK397" s="71"/>
      <c r="AL397" s="71"/>
      <c r="AM397" s="71"/>
      <c r="AN397" s="71"/>
      <c r="AO397" s="71"/>
      <c r="AP397" s="71"/>
      <c r="AQ397" s="72"/>
      <c r="AR397" s="71">
        <v>254</v>
      </c>
      <c r="AS397" s="71">
        <v>37</v>
      </c>
      <c r="AT397" s="71">
        <v>0</v>
      </c>
      <c r="AU397" s="71">
        <v>0</v>
      </c>
      <c r="AV397" s="71">
        <v>0</v>
      </c>
      <c r="AW397" s="71">
        <v>0</v>
      </c>
      <c r="AX397" s="71"/>
      <c r="AY397" s="72"/>
      <c r="AZ397" s="71">
        <v>1060.5</v>
      </c>
      <c r="BA397" s="71">
        <v>4590.8999999999996</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2129</v>
      </c>
      <c r="B398" s="70">
        <v>301</v>
      </c>
      <c r="C398" s="70">
        <v>12</v>
      </c>
      <c r="D398" s="70">
        <v>18</v>
      </c>
      <c r="E398" s="70">
        <v>2015</v>
      </c>
      <c r="F398" s="70" t="s">
        <v>182</v>
      </c>
      <c r="G398" s="70" t="s">
        <v>2117</v>
      </c>
      <c r="H398" s="70" t="s">
        <v>2118</v>
      </c>
      <c r="I398" s="148"/>
      <c r="J398" s="71">
        <v>8.807582951351991</v>
      </c>
      <c r="K398" s="71">
        <v>0.8040075102389308</v>
      </c>
      <c r="L398" s="71">
        <v>14.578427752731301</v>
      </c>
      <c r="M398" s="71">
        <v>26.01937026425167</v>
      </c>
      <c r="N398" s="71">
        <v>31.729656345189952</v>
      </c>
      <c r="O398" s="71">
        <v>15.024293483702351</v>
      </c>
      <c r="P398" s="71">
        <v>16.995551755127789</v>
      </c>
      <c r="Q398" s="71">
        <v>1.2585863538972899</v>
      </c>
      <c r="R398" s="71">
        <v>0.65829038448947896</v>
      </c>
      <c r="S398" s="71">
        <v>1.0263304859823441</v>
      </c>
      <c r="T398" s="72"/>
      <c r="U398" s="71">
        <v>226864</v>
      </c>
      <c r="V398" s="71">
        <v>389</v>
      </c>
      <c r="W398" s="71">
        <v>259</v>
      </c>
      <c r="X398" s="71">
        <v>5422</v>
      </c>
      <c r="Y398" s="71">
        <v>8890</v>
      </c>
      <c r="Z398" s="71">
        <v>8729</v>
      </c>
      <c r="AA398" s="71">
        <v>3382</v>
      </c>
      <c r="AB398" s="71">
        <v>17323</v>
      </c>
      <c r="AC398" s="71">
        <v>112524</v>
      </c>
      <c r="AD398" s="71">
        <v>1.0263304859823441</v>
      </c>
      <c r="AE398" s="72"/>
      <c r="AF398" s="71">
        <v>2119671.8459667731</v>
      </c>
      <c r="AG398" s="71">
        <v>616072.5814414894</v>
      </c>
      <c r="AH398" s="71">
        <v>2638102.265352672</v>
      </c>
      <c r="AI398" s="71">
        <v>34145848.973255463</v>
      </c>
      <c r="AJ398" s="71">
        <v>53002401.230585963</v>
      </c>
      <c r="AK398" s="71">
        <v>0</v>
      </c>
      <c r="AL398" s="71">
        <v>0</v>
      </c>
      <c r="AM398" s="71">
        <v>2374044.4827480679</v>
      </c>
      <c r="AN398" s="71">
        <v>0</v>
      </c>
      <c r="AO398" s="71">
        <v>0</v>
      </c>
      <c r="AP398" s="71">
        <v>94896141.379350424</v>
      </c>
      <c r="AQ398" s="72"/>
      <c r="AR398" s="71">
        <v>281</v>
      </c>
      <c r="AS398" s="71">
        <v>42</v>
      </c>
      <c r="AT398" s="71">
        <v>0</v>
      </c>
      <c r="AU398" s="71">
        <v>0</v>
      </c>
      <c r="AV398" s="71">
        <v>0</v>
      </c>
      <c r="AW398" s="71">
        <v>0</v>
      </c>
      <c r="AX398" s="71"/>
      <c r="AY398" s="72"/>
      <c r="AZ398" s="71">
        <v>1204.3</v>
      </c>
      <c r="BA398" s="71">
        <v>5564.9</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2130</v>
      </c>
      <c r="B399" s="70">
        <v>302</v>
      </c>
      <c r="C399" s="70">
        <v>13</v>
      </c>
      <c r="D399" s="70">
        <v>18</v>
      </c>
      <c r="E399" s="70">
        <v>2016</v>
      </c>
      <c r="F399" s="70" t="s">
        <v>155</v>
      </c>
      <c r="G399" s="70" t="s">
        <v>2117</v>
      </c>
      <c r="H399" s="70" t="s">
        <v>2118</v>
      </c>
      <c r="I399" s="148"/>
      <c r="J399" s="71">
        <v>6.97540971278314</v>
      </c>
      <c r="K399" s="71">
        <v>0.81606437366883799</v>
      </c>
      <c r="L399" s="71">
        <v>20.31429531833896</v>
      </c>
      <c r="M399" s="71">
        <v>26.726644380050132</v>
      </c>
      <c r="N399" s="71">
        <v>31.905489053241098</v>
      </c>
      <c r="O399" s="71">
        <v>14.935362302621275</v>
      </c>
      <c r="P399" s="71">
        <v>16.393327805520865</v>
      </c>
      <c r="Q399" s="71">
        <v>1.2013095296950136</v>
      </c>
      <c r="R399" s="71">
        <v>0.61509863592435421</v>
      </c>
      <c r="S399" s="71">
        <v>1.2126618960988873</v>
      </c>
      <c r="T399" s="72"/>
      <c r="U399" s="71">
        <v>166257</v>
      </c>
      <c r="V399" s="71">
        <v>389</v>
      </c>
      <c r="W399" s="71">
        <v>259</v>
      </c>
      <c r="X399" s="71">
        <v>5422</v>
      </c>
      <c r="Y399" s="71">
        <v>8807</v>
      </c>
      <c r="Z399" s="71">
        <v>8784</v>
      </c>
      <c r="AA399" s="71">
        <v>3374</v>
      </c>
      <c r="AB399" s="71">
        <v>17008</v>
      </c>
      <c r="AC399" s="71">
        <v>105052.7923047298</v>
      </c>
      <c r="AD399" s="71">
        <v>1.2126618960988871</v>
      </c>
      <c r="AE399" s="72"/>
      <c r="AF399" s="71">
        <v>1565019.288538215</v>
      </c>
      <c r="AG399" s="71">
        <v>596912.15642551996</v>
      </c>
      <c r="AH399" s="71">
        <v>3117284.310062571</v>
      </c>
      <c r="AI399" s="71">
        <v>40496031.528037608</v>
      </c>
      <c r="AJ399" s="71">
        <v>47586921.663928293</v>
      </c>
      <c r="AK399" s="71">
        <v>0</v>
      </c>
      <c r="AL399" s="71">
        <v>0</v>
      </c>
      <c r="AM399" s="71">
        <v>2332685.9153370131</v>
      </c>
      <c r="AN399" s="71">
        <v>0</v>
      </c>
      <c r="AO399" s="71">
        <v>0</v>
      </c>
      <c r="AP399" s="71">
        <v>95694854.862329215</v>
      </c>
      <c r="AQ399" s="72"/>
      <c r="AR399" s="71">
        <v>292</v>
      </c>
      <c r="AS399" s="71">
        <v>61</v>
      </c>
      <c r="AT399" s="71">
        <v>0</v>
      </c>
      <c r="AU399" s="71">
        <v>0</v>
      </c>
      <c r="AV399" s="71">
        <v>0</v>
      </c>
      <c r="AW399" s="71">
        <v>0</v>
      </c>
      <c r="AX399" s="71"/>
      <c r="AY399" s="72"/>
      <c r="AZ399" s="71">
        <v>1259.5999999999999</v>
      </c>
      <c r="BA399" s="71">
        <v>6403.8</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2131</v>
      </c>
      <c r="B400" s="70">
        <v>303</v>
      </c>
      <c r="C400" s="70">
        <v>14</v>
      </c>
      <c r="D400" s="70">
        <v>18</v>
      </c>
      <c r="E400" s="70">
        <v>2017</v>
      </c>
      <c r="F400" s="70" t="s">
        <v>156</v>
      </c>
      <c r="G400" s="70" t="s">
        <v>2117</v>
      </c>
      <c r="H400" s="70" t="s">
        <v>2118</v>
      </c>
      <c r="I400" s="148"/>
      <c r="J400" s="71">
        <v>6.5035942112353062</v>
      </c>
      <c r="K400" s="71">
        <v>0.77422374335060273</v>
      </c>
      <c r="L400" s="71">
        <v>18.821676412120443</v>
      </c>
      <c r="M400" s="71">
        <v>19.515796970005823</v>
      </c>
      <c r="N400" s="71">
        <v>27.879673324794201</v>
      </c>
      <c r="O400" s="71">
        <v>14.698342964952426</v>
      </c>
      <c r="P400" s="71">
        <v>15.695644856850473</v>
      </c>
      <c r="Q400" s="71">
        <v>1.13505498533806</v>
      </c>
      <c r="R400" s="71">
        <v>0.39592031427151519</v>
      </c>
      <c r="S400" s="71">
        <v>1.384867633576494</v>
      </c>
      <c r="T400" s="72"/>
      <c r="U400" s="71">
        <v>162609</v>
      </c>
      <c r="V400" s="71">
        <v>389</v>
      </c>
      <c r="W400" s="71">
        <v>259</v>
      </c>
      <c r="X400" s="71">
        <v>5422</v>
      </c>
      <c r="Y400" s="71">
        <v>8719</v>
      </c>
      <c r="Z400" s="71">
        <v>8788</v>
      </c>
      <c r="AA400" s="71">
        <v>3251</v>
      </c>
      <c r="AB400" s="71">
        <v>16618</v>
      </c>
      <c r="AC400" s="71">
        <v>68960.999999999985</v>
      </c>
      <c r="AD400" s="71">
        <v>1.384867633576494</v>
      </c>
      <c r="AE400" s="72"/>
      <c r="AF400" s="71">
        <v>1480700.162518302</v>
      </c>
      <c r="AG400" s="71">
        <v>596767.59634556342</v>
      </c>
      <c r="AH400" s="71">
        <v>3859238.6581850932</v>
      </c>
      <c r="AI400" s="71">
        <v>33182838.677475732</v>
      </c>
      <c r="AJ400" s="71">
        <v>50509624.524573073</v>
      </c>
      <c r="AK400" s="71">
        <v>0</v>
      </c>
      <c r="AL400" s="71">
        <v>0</v>
      </c>
      <c r="AM400" s="71">
        <v>2282762.8479912812</v>
      </c>
      <c r="AN400" s="71">
        <v>0</v>
      </c>
      <c r="AO400" s="71">
        <v>0</v>
      </c>
      <c r="AP400" s="71">
        <v>91911932.467089057</v>
      </c>
      <c r="AQ400" s="72"/>
      <c r="AR400" s="71">
        <v>308</v>
      </c>
      <c r="AS400" s="71">
        <v>80</v>
      </c>
      <c r="AT400" s="71">
        <v>0</v>
      </c>
      <c r="AU400" s="71">
        <v>0</v>
      </c>
      <c r="AV400" s="71">
        <v>0</v>
      </c>
      <c r="AW400" s="71">
        <v>0</v>
      </c>
      <c r="AX400" s="71"/>
      <c r="AY400" s="72"/>
      <c r="AZ400" s="71">
        <v>1343.8</v>
      </c>
      <c r="BA400" s="71">
        <v>7900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2132</v>
      </c>
      <c r="B401" s="70">
        <v>304</v>
      </c>
      <c r="C401" s="70">
        <v>15</v>
      </c>
      <c r="D401" s="70">
        <v>18</v>
      </c>
      <c r="E401" s="70">
        <v>2018</v>
      </c>
      <c r="F401" s="70" t="s">
        <v>183</v>
      </c>
      <c r="G401" s="70" t="s">
        <v>2117</v>
      </c>
      <c r="H401" s="70" t="s">
        <v>2118</v>
      </c>
      <c r="I401" s="148"/>
      <c r="J401" s="71">
        <v>6.4811461615318224</v>
      </c>
      <c r="K401" s="71">
        <v>0.69550026522443364</v>
      </c>
      <c r="L401" s="71">
        <v>17.074635355622306</v>
      </c>
      <c r="M401" s="71">
        <v>17.054650472565569</v>
      </c>
      <c r="N401" s="71">
        <v>20.931524550718382</v>
      </c>
      <c r="O401" s="71">
        <v>14.36639498048152</v>
      </c>
      <c r="P401" s="71">
        <v>15.247833687203277</v>
      </c>
      <c r="Q401" s="71">
        <v>1.0296216382613299</v>
      </c>
      <c r="R401" s="71">
        <v>0.42147282613547959</v>
      </c>
      <c r="S401" s="71">
        <v>1.4427296412106656</v>
      </c>
      <c r="T401" s="72"/>
      <c r="U401" s="71">
        <v>173905</v>
      </c>
      <c r="V401" s="71">
        <v>389</v>
      </c>
      <c r="W401" s="71">
        <v>259</v>
      </c>
      <c r="X401" s="71">
        <v>5422</v>
      </c>
      <c r="Y401" s="71">
        <v>8652</v>
      </c>
      <c r="Z401" s="71">
        <v>8754</v>
      </c>
      <c r="AA401" s="71">
        <v>3190</v>
      </c>
      <c r="AB401" s="71">
        <v>16245</v>
      </c>
      <c r="AC401" s="71">
        <v>73124</v>
      </c>
      <c r="AD401" s="71">
        <v>1.442729641210666</v>
      </c>
      <c r="AE401" s="72"/>
      <c r="AF401" s="71">
        <v>1539375.437747966</v>
      </c>
      <c r="AG401" s="71">
        <v>531168.43761658028</v>
      </c>
      <c r="AH401" s="71">
        <v>3581395.9112164108</v>
      </c>
      <c r="AI401" s="71">
        <v>32406807.329494789</v>
      </c>
      <c r="AJ401" s="71">
        <v>42913038.720077813</v>
      </c>
      <c r="AK401" s="71">
        <v>0</v>
      </c>
      <c r="AL401" s="71">
        <v>0</v>
      </c>
      <c r="AM401" s="71">
        <v>2236142.293510736</v>
      </c>
      <c r="AN401" s="71">
        <v>0</v>
      </c>
      <c r="AO401" s="71">
        <v>0</v>
      </c>
      <c r="AP401" s="71">
        <v>83207928.129664302</v>
      </c>
      <c r="AQ401" s="72"/>
      <c r="AR401" s="71">
        <v>334</v>
      </c>
      <c r="AS401" s="71">
        <v>84</v>
      </c>
      <c r="AT401" s="71">
        <v>1</v>
      </c>
      <c r="AU401" s="71">
        <v>0</v>
      </c>
      <c r="AV401" s="71">
        <v>0</v>
      </c>
      <c r="AW401" s="71">
        <v>0</v>
      </c>
      <c r="AX401" s="71"/>
      <c r="AY401" s="72"/>
      <c r="AZ401" s="71">
        <v>1477.7999999999997</v>
      </c>
      <c r="BA401" s="71">
        <v>8050</v>
      </c>
      <c r="BB401" s="71">
        <v>20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2133</v>
      </c>
      <c r="B402" s="70">
        <v>305</v>
      </c>
      <c r="C402" s="70">
        <v>16</v>
      </c>
      <c r="D402" s="70">
        <v>18</v>
      </c>
      <c r="E402" s="70">
        <v>2019</v>
      </c>
      <c r="F402" s="70" t="s">
        <v>158</v>
      </c>
      <c r="G402" s="70" t="s">
        <v>2117</v>
      </c>
      <c r="H402" s="70" t="s">
        <v>2118</v>
      </c>
      <c r="I402" s="148"/>
      <c r="J402" s="71">
        <v>15.923260396716691</v>
      </c>
      <c r="K402" s="71">
        <v>0.63724599373864166</v>
      </c>
      <c r="L402" s="71">
        <v>17.233852092317353</v>
      </c>
      <c r="M402" s="71">
        <v>16.46082417998252</v>
      </c>
      <c r="N402" s="71">
        <v>20.536514001632515</v>
      </c>
      <c r="O402" s="71">
        <v>13.972945065735338</v>
      </c>
      <c r="P402" s="71">
        <v>14.804177312379421</v>
      </c>
      <c r="Q402" s="71">
        <v>0.97650251406385102</v>
      </c>
      <c r="R402" s="71">
        <v>0.48980361550672141</v>
      </c>
      <c r="S402" s="71">
        <v>2.0330943477820425</v>
      </c>
      <c r="T402" s="72"/>
      <c r="U402" s="71">
        <v>386732</v>
      </c>
      <c r="V402" s="71">
        <v>389</v>
      </c>
      <c r="W402" s="71">
        <v>259</v>
      </c>
      <c r="X402" s="71">
        <v>5422</v>
      </c>
      <c r="Y402" s="71">
        <v>8547</v>
      </c>
      <c r="Z402" s="71">
        <v>8748</v>
      </c>
      <c r="AA402" s="71">
        <v>3074</v>
      </c>
      <c r="AB402" s="71">
        <v>15824</v>
      </c>
      <c r="AC402" s="71">
        <v>86371</v>
      </c>
      <c r="AD402" s="71">
        <v>2.033094347782042</v>
      </c>
      <c r="AE402" s="72"/>
      <c r="AF402" s="71">
        <v>3552979.545074516</v>
      </c>
      <c r="AG402" s="71">
        <v>515370.08558632788</v>
      </c>
      <c r="AH402" s="71">
        <v>3942980.0167393279</v>
      </c>
      <c r="AI402" s="71">
        <v>31797646.882205188</v>
      </c>
      <c r="AJ402" s="71">
        <v>40803749.744381107</v>
      </c>
      <c r="AK402" s="71">
        <v>0</v>
      </c>
      <c r="AL402" s="71">
        <v>0</v>
      </c>
      <c r="AM402" s="71">
        <v>2155109.676991778</v>
      </c>
      <c r="AN402" s="71">
        <v>0</v>
      </c>
      <c r="AO402" s="71">
        <v>0</v>
      </c>
      <c r="AP402" s="71">
        <v>82767835.950978234</v>
      </c>
      <c r="AQ402" s="72"/>
      <c r="AR402" s="71">
        <v>354</v>
      </c>
      <c r="AS402" s="71">
        <v>100</v>
      </c>
      <c r="AT402" s="71">
        <v>2</v>
      </c>
      <c r="AU402" s="71">
        <v>0</v>
      </c>
      <c r="AV402" s="71">
        <v>0</v>
      </c>
      <c r="AW402" s="71">
        <v>0</v>
      </c>
      <c r="AX402" s="71"/>
      <c r="AY402" s="72"/>
      <c r="AZ402" s="71">
        <v>1565.3</v>
      </c>
      <c r="BA402" s="71">
        <v>10540.7</v>
      </c>
      <c r="BB402" s="71">
        <v>22.8</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2134</v>
      </c>
      <c r="B403" s="70">
        <v>306</v>
      </c>
      <c r="C403" s="70">
        <v>17</v>
      </c>
      <c r="D403" s="70">
        <v>18</v>
      </c>
      <c r="E403" s="70">
        <v>2020</v>
      </c>
      <c r="F403" s="70" t="s">
        <v>159</v>
      </c>
      <c r="G403" s="70" t="s">
        <v>2117</v>
      </c>
      <c r="H403" s="70" t="s">
        <v>2118</v>
      </c>
      <c r="I403" s="148"/>
      <c r="J403" s="71">
        <v>3.4110524627835339</v>
      </c>
      <c r="K403" s="71">
        <v>0.66685026422929505</v>
      </c>
      <c r="L403" s="71">
        <v>13.957779652052412</v>
      </c>
      <c r="M403" s="71">
        <v>14.451749080806863</v>
      </c>
      <c r="N403" s="71">
        <v>18.07580427146058</v>
      </c>
      <c r="O403" s="71">
        <v>12.180700183576832</v>
      </c>
      <c r="P403" s="71">
        <v>13.833019538002043</v>
      </c>
      <c r="Q403" s="71">
        <v>0.91200446953449299</v>
      </c>
      <c r="R403" s="71">
        <v>0.79759793621680741</v>
      </c>
      <c r="S403" s="71">
        <v>1.650917729773892</v>
      </c>
      <c r="T403" s="72"/>
      <c r="U403" s="71">
        <v>104359</v>
      </c>
      <c r="V403" s="71">
        <v>336</v>
      </c>
      <c r="W403" s="71">
        <v>221</v>
      </c>
      <c r="X403" s="71">
        <v>5034</v>
      </c>
      <c r="Y403" s="71">
        <v>8444</v>
      </c>
      <c r="Z403" s="71">
        <v>8704</v>
      </c>
      <c r="AA403" s="71">
        <v>3053</v>
      </c>
      <c r="AB403" s="71">
        <v>15468</v>
      </c>
      <c r="AC403" s="71">
        <v>141390</v>
      </c>
      <c r="AD403" s="71">
        <v>1.650917729773892</v>
      </c>
      <c r="AE403" s="72"/>
      <c r="AF403" s="71">
        <v>940129.6654112651</v>
      </c>
      <c r="AG403" s="71">
        <v>492416.72413387999</v>
      </c>
      <c r="AH403" s="71">
        <v>3432916.831612003</v>
      </c>
      <c r="AI403" s="71">
        <v>27200878.873975709</v>
      </c>
      <c r="AJ403" s="71">
        <v>35927351.657198861</v>
      </c>
      <c r="AK403" s="71"/>
      <c r="AL403" s="71"/>
      <c r="AM403" s="71">
        <v>2018745.8530643471</v>
      </c>
      <c r="AN403" s="71"/>
      <c r="AO403" s="71"/>
      <c r="AP403" s="71">
        <v>70012439.605396062</v>
      </c>
      <c r="AQ403" s="72"/>
      <c r="AR403" s="71">
        <v>364</v>
      </c>
      <c r="AS403" s="71">
        <v>113</v>
      </c>
      <c r="AT403" s="71">
        <v>2</v>
      </c>
      <c r="AU403" s="71">
        <v>0</v>
      </c>
      <c r="AV403" s="71">
        <v>0</v>
      </c>
      <c r="AW403" s="71">
        <v>0</v>
      </c>
      <c r="AX403" s="71"/>
      <c r="AY403" s="72"/>
      <c r="AZ403" s="71">
        <v>1633.2</v>
      </c>
      <c r="BA403" s="71">
        <v>11112.70000000001</v>
      </c>
      <c r="BB403" s="71">
        <v>22.8</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2135</v>
      </c>
      <c r="B404" s="70">
        <v>306</v>
      </c>
      <c r="C404" s="70">
        <v>18</v>
      </c>
      <c r="D404" s="70">
        <v>18</v>
      </c>
      <c r="E404" s="70">
        <v>2021</v>
      </c>
      <c r="F404" s="70" t="s">
        <v>160</v>
      </c>
      <c r="G404" s="70" t="s">
        <v>2117</v>
      </c>
      <c r="H404" s="70" t="s">
        <v>2118</v>
      </c>
      <c r="I404" s="148"/>
      <c r="J404" s="71">
        <v>10.289160616586075</v>
      </c>
      <c r="K404" s="71">
        <v>0.68456615720644787</v>
      </c>
      <c r="L404" s="71">
        <v>11.214296294774888</v>
      </c>
      <c r="M404" s="71">
        <v>14.097291981901762</v>
      </c>
      <c r="N404" s="71">
        <v>17.610571596501888</v>
      </c>
      <c r="O404" s="71">
        <v>11.760600928693897</v>
      </c>
      <c r="P404" s="71">
        <v>14.088521221735933</v>
      </c>
      <c r="Q404" s="71">
        <v>0.88514854814513</v>
      </c>
      <c r="R404" s="71">
        <v>0.75555700209802268</v>
      </c>
      <c r="S404" s="71">
        <v>1.111939708840237</v>
      </c>
      <c r="T404" s="72"/>
      <c r="U404" s="71">
        <v>341127</v>
      </c>
      <c r="V404" s="71">
        <v>336</v>
      </c>
      <c r="W404" s="71">
        <v>221</v>
      </c>
      <c r="X404" s="71">
        <v>5034</v>
      </c>
      <c r="Y404" s="71">
        <v>8339</v>
      </c>
      <c r="Z404" s="71">
        <v>8653</v>
      </c>
      <c r="AA404" s="71">
        <v>3032</v>
      </c>
      <c r="AB404" s="71">
        <v>15160</v>
      </c>
      <c r="AC404" s="71">
        <v>129935</v>
      </c>
      <c r="AD404" s="71">
        <v>1.111939708840237</v>
      </c>
      <c r="AE404" s="72"/>
      <c r="AF404" s="71">
        <v>2703325.5027325158</v>
      </c>
      <c r="AG404" s="71">
        <v>526288.71280975454</v>
      </c>
      <c r="AH404" s="71">
        <v>2666692.2969543952</v>
      </c>
      <c r="AI404" s="71">
        <v>30803914.810774278</v>
      </c>
      <c r="AJ404" s="71">
        <v>40296698.912766911</v>
      </c>
      <c r="AK404" s="71">
        <v>0</v>
      </c>
      <c r="AL404" s="71">
        <v>0</v>
      </c>
      <c r="AM404" s="71">
        <v>1989960.5391662922</v>
      </c>
      <c r="AN404" s="71">
        <v>0</v>
      </c>
      <c r="AO404" s="71">
        <v>0</v>
      </c>
      <c r="AP404" s="71">
        <v>78986880.775204137</v>
      </c>
      <c r="AQ404" s="72"/>
      <c r="AR404" s="71">
        <v>368</v>
      </c>
      <c r="AS404" s="71">
        <v>126</v>
      </c>
      <c r="AT404" s="71">
        <v>2</v>
      </c>
      <c r="AU404" s="71">
        <v>0</v>
      </c>
      <c r="AV404" s="71">
        <v>0</v>
      </c>
      <c r="AW404" s="71">
        <v>0</v>
      </c>
      <c r="AX404" s="71"/>
      <c r="AY404" s="72"/>
      <c r="AZ404" s="71">
        <v>1659.6</v>
      </c>
      <c r="BA404" s="71">
        <v>11734.20000000001</v>
      </c>
      <c r="BB404" s="71">
        <v>22.8</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2136</v>
      </c>
      <c r="B405" s="70">
        <v>306</v>
      </c>
      <c r="C405" s="70">
        <v>19</v>
      </c>
      <c r="D405" s="70">
        <v>18</v>
      </c>
      <c r="E405" s="70">
        <v>2022</v>
      </c>
      <c r="F405" s="70" t="s">
        <v>161</v>
      </c>
      <c r="G405" s="70" t="s">
        <v>2117</v>
      </c>
      <c r="H405" s="70" t="s">
        <v>2118</v>
      </c>
      <c r="I405" s="148"/>
      <c r="J405" s="71">
        <v>8.3390592533949466</v>
      </c>
      <c r="K405" s="71">
        <v>0.63971053706723746</v>
      </c>
      <c r="L405" s="71">
        <v>10.075172891447906</v>
      </c>
      <c r="M405" s="71">
        <v>16.022127734431578</v>
      </c>
      <c r="N405" s="71">
        <v>22.221863360697956</v>
      </c>
      <c r="O405" s="71">
        <v>12.15930699873824</v>
      </c>
      <c r="P405" s="71">
        <v>13.863244256877106</v>
      </c>
      <c r="Q405" s="71">
        <v>0.86626973249174499</v>
      </c>
      <c r="R405" s="71">
        <v>0.73743336470330167</v>
      </c>
      <c r="S405" s="71">
        <v>1.7534780812184001</v>
      </c>
      <c r="T405" s="72"/>
      <c r="U405" s="71">
        <v>329637</v>
      </c>
      <c r="V405" s="71">
        <v>336</v>
      </c>
      <c r="W405" s="71">
        <v>221</v>
      </c>
      <c r="X405" s="71">
        <v>5034</v>
      </c>
      <c r="Y405" s="71">
        <v>8192</v>
      </c>
      <c r="Z405" s="71">
        <v>8500</v>
      </c>
      <c r="AA405" s="71">
        <v>3029</v>
      </c>
      <c r="AB405" s="71">
        <v>14715</v>
      </c>
      <c r="AC405" s="71">
        <v>128410.99999999997</v>
      </c>
      <c r="AD405" s="71">
        <v>1.7534780812184001</v>
      </c>
      <c r="AE405" s="72"/>
      <c r="AF405" s="71">
        <v>2573223.1572247334</v>
      </c>
      <c r="AG405" s="71">
        <v>514306.87014856591</v>
      </c>
      <c r="AH405" s="71">
        <v>2886955.8539983202</v>
      </c>
      <c r="AI405" s="71">
        <v>29883290.182076462</v>
      </c>
      <c r="AJ405" s="71">
        <v>45631553.604048662</v>
      </c>
      <c r="AK405" s="71">
        <v>0</v>
      </c>
      <c r="AL405" s="71">
        <v>0</v>
      </c>
      <c r="AM405" s="71">
        <v>1900108.1372007055</v>
      </c>
      <c r="AN405" s="71">
        <v>0</v>
      </c>
      <c r="AO405" s="71">
        <v>0</v>
      </c>
      <c r="AP405" s="71">
        <v>83389437.804697439</v>
      </c>
      <c r="AQ405" s="72"/>
      <c r="AR405" s="71">
        <v>373</v>
      </c>
      <c r="AS405" s="71">
        <v>139</v>
      </c>
      <c r="AT405" s="71">
        <v>2</v>
      </c>
      <c r="AU405" s="71">
        <v>0</v>
      </c>
      <c r="AV405" s="71">
        <v>0</v>
      </c>
      <c r="AW405" s="71">
        <v>0</v>
      </c>
      <c r="AX405" s="71"/>
      <c r="AY405" s="72"/>
      <c r="AZ405" s="71">
        <v>1682.3000000000002</v>
      </c>
      <c r="BA405" s="71">
        <v>12377.700000000006</v>
      </c>
      <c r="BB405" s="71">
        <v>22.8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2137</v>
      </c>
      <c r="B406" s="70">
        <v>306</v>
      </c>
      <c r="C406" s="70">
        <v>20</v>
      </c>
      <c r="D406" s="70">
        <v>18</v>
      </c>
      <c r="E406" s="70">
        <v>2023</v>
      </c>
      <c r="F406" s="70" t="s">
        <v>1539</v>
      </c>
      <c r="G406" s="1064" t="s">
        <v>2117</v>
      </c>
      <c r="H406" s="70" t="s">
        <v>2118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382</v>
      </c>
      <c r="AS406" s="71">
        <v>141</v>
      </c>
      <c r="AT406" s="71">
        <v>2</v>
      </c>
      <c r="AU406" s="71">
        <v>0</v>
      </c>
      <c r="AV406" s="71">
        <v>0</v>
      </c>
      <c r="AW406" s="71">
        <v>0</v>
      </c>
      <c r="AX406" s="71"/>
      <c r="AY406" s="72"/>
      <c r="AZ406" s="71">
        <v>1747.5000000000005</v>
      </c>
      <c r="BA406" s="71">
        <v>12466.800000000007</v>
      </c>
      <c r="BB406" s="71">
        <v>22.8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2138</v>
      </c>
      <c r="B407" s="70">
        <v>306</v>
      </c>
      <c r="C407" s="70">
        <v>21</v>
      </c>
      <c r="D407" s="70">
        <v>18</v>
      </c>
      <c r="E407" s="70">
        <v>2024</v>
      </c>
      <c r="F407" s="70" t="s">
        <v>1554</v>
      </c>
      <c r="G407" s="1064" t="s">
        <v>2117</v>
      </c>
      <c r="H407" s="70" t="s">
        <v>2118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2139</v>
      </c>
      <c r="B408" s="70">
        <v>307</v>
      </c>
      <c r="C408" s="70">
        <v>1</v>
      </c>
      <c r="D408" s="70">
        <v>19</v>
      </c>
      <c r="E408" s="70">
        <v>1990</v>
      </c>
      <c r="F408" s="70" t="s">
        <v>787</v>
      </c>
      <c r="G408" s="70" t="s">
        <v>2140</v>
      </c>
      <c r="H408" s="70" t="s">
        <v>2141</v>
      </c>
      <c r="I408" s="148"/>
      <c r="J408" s="71">
        <v>6.3409114751093894</v>
      </c>
      <c r="K408" s="71">
        <v>3.4687064653279762</v>
      </c>
      <c r="L408" s="71">
        <v>4.7141111747691893</v>
      </c>
      <c r="M408" s="71">
        <v>14.53898492490517</v>
      </c>
      <c r="N408" s="71">
        <v>16.320899767908539</v>
      </c>
      <c r="O408" s="71">
        <v>9.0101984854466401</v>
      </c>
      <c r="P408" s="71">
        <v>25.71546428194538</v>
      </c>
      <c r="Q408" s="71">
        <v>1.2904173072982901</v>
      </c>
      <c r="R408" s="71">
        <v>9.1693273450059145</v>
      </c>
      <c r="S408" s="71">
        <v>1.030811935895839</v>
      </c>
      <c r="T408" s="72"/>
      <c r="U408" s="71">
        <v>662674</v>
      </c>
      <c r="V408" s="71">
        <v>863</v>
      </c>
      <c r="W408" s="71">
        <v>52</v>
      </c>
      <c r="X408" s="71">
        <v>5430</v>
      </c>
      <c r="Y408" s="71">
        <v>7734</v>
      </c>
      <c r="Z408" s="71">
        <v>3706</v>
      </c>
      <c r="AA408" s="71">
        <v>6244</v>
      </c>
      <c r="AB408" s="71">
        <v>20952</v>
      </c>
      <c r="AC408" s="71">
        <v>1588144</v>
      </c>
      <c r="AD408" s="71">
        <v>1.030811935895839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2142</v>
      </c>
      <c r="B409" s="70">
        <v>308</v>
      </c>
      <c r="C409" s="70">
        <v>2</v>
      </c>
      <c r="D409" s="70">
        <v>19</v>
      </c>
      <c r="E409" s="70">
        <v>2005</v>
      </c>
      <c r="F409" s="70" t="s">
        <v>789</v>
      </c>
      <c r="G409" s="70" t="s">
        <v>2140</v>
      </c>
      <c r="H409" s="70" t="s">
        <v>2141</v>
      </c>
      <c r="I409" s="148"/>
      <c r="J409" s="71">
        <v>4.1831791570115318</v>
      </c>
      <c r="K409" s="71">
        <v>2.0023525121582542</v>
      </c>
      <c r="L409" s="71">
        <v>10.43643212353453</v>
      </c>
      <c r="M409" s="71">
        <v>18.500556329205711</v>
      </c>
      <c r="N409" s="71">
        <v>20.30715420192324</v>
      </c>
      <c r="O409" s="71">
        <v>14.89602027775501</v>
      </c>
      <c r="P409" s="71">
        <v>30.735191361105159</v>
      </c>
      <c r="Q409" s="71">
        <v>1.06187164853515</v>
      </c>
      <c r="R409" s="71">
        <v>20.17288491628662</v>
      </c>
      <c r="S409" s="71">
        <v>1.677636303734287</v>
      </c>
      <c r="T409" s="72"/>
      <c r="U409" s="71">
        <v>451707</v>
      </c>
      <c r="V409" s="71">
        <v>744</v>
      </c>
      <c r="W409" s="71">
        <v>111</v>
      </c>
      <c r="X409" s="71">
        <v>3966</v>
      </c>
      <c r="Y409" s="71">
        <v>8134</v>
      </c>
      <c r="Z409" s="71">
        <v>7090</v>
      </c>
      <c r="AA409" s="71">
        <v>6112</v>
      </c>
      <c r="AB409" s="71">
        <v>18024</v>
      </c>
      <c r="AC409" s="71">
        <v>3567157</v>
      </c>
      <c r="AD409" s="71">
        <v>1.677636303734287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2143</v>
      </c>
      <c r="B410" s="70">
        <v>309</v>
      </c>
      <c r="C410" s="70">
        <v>3</v>
      </c>
      <c r="D410" s="70">
        <v>19</v>
      </c>
      <c r="E410" s="70">
        <v>2006</v>
      </c>
      <c r="F410" s="70" t="s">
        <v>790</v>
      </c>
      <c r="G410" s="70" t="s">
        <v>2140</v>
      </c>
      <c r="H410" s="70" t="s">
        <v>2141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2144</v>
      </c>
      <c r="B411" s="70">
        <v>310</v>
      </c>
      <c r="C411" s="70">
        <v>4</v>
      </c>
      <c r="D411" s="70">
        <v>19</v>
      </c>
      <c r="E411" s="70">
        <v>2007</v>
      </c>
      <c r="F411" s="70" t="s">
        <v>791</v>
      </c>
      <c r="G411" s="70" t="s">
        <v>2140</v>
      </c>
      <c r="H411" s="70" t="s">
        <v>2141</v>
      </c>
      <c r="I411" s="148"/>
      <c r="J411" s="71">
        <v>3.831995550532433</v>
      </c>
      <c r="K411" s="71">
        <v>1.901074132950763</v>
      </c>
      <c r="L411" s="71">
        <v>33.37247691657204</v>
      </c>
      <c r="M411" s="71">
        <v>20.805632891066171</v>
      </c>
      <c r="N411" s="71">
        <v>20.149277560564951</v>
      </c>
      <c r="O411" s="71">
        <v>14.24641113537751</v>
      </c>
      <c r="P411" s="71">
        <v>30.480706918604689</v>
      </c>
      <c r="Q411" s="71">
        <v>1.0866973398708399</v>
      </c>
      <c r="R411" s="71">
        <v>21.707340741138172</v>
      </c>
      <c r="S411" s="71">
        <v>0.69561916879008068</v>
      </c>
      <c r="T411" s="72"/>
      <c r="U411" s="71">
        <v>516930</v>
      </c>
      <c r="V411" s="71">
        <v>729</v>
      </c>
      <c r="W411" s="71">
        <v>477</v>
      </c>
      <c r="X411" s="71">
        <v>5222</v>
      </c>
      <c r="Y411" s="71">
        <v>8123</v>
      </c>
      <c r="Z411" s="71">
        <v>7049</v>
      </c>
      <c r="AA411" s="71">
        <v>5969</v>
      </c>
      <c r="AB411" s="71">
        <v>17470</v>
      </c>
      <c r="AC411" s="71">
        <v>3948630</v>
      </c>
      <c r="AD411" s="71">
        <v>0.69561916879008068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2145</v>
      </c>
      <c r="B412" s="70">
        <v>311</v>
      </c>
      <c r="C412" s="70">
        <v>5</v>
      </c>
      <c r="D412" s="70">
        <v>19</v>
      </c>
      <c r="E412" s="70">
        <v>2008</v>
      </c>
      <c r="F412" s="70" t="s">
        <v>792</v>
      </c>
      <c r="G412" s="70" t="s">
        <v>2140</v>
      </c>
      <c r="H412" s="70" t="s">
        <v>2141</v>
      </c>
      <c r="I412" s="148"/>
      <c r="J412" s="71">
        <v>3.234013985684332</v>
      </c>
      <c r="K412" s="71">
        <v>1.4829252721512409</v>
      </c>
      <c r="L412" s="71">
        <v>12.881241587422121</v>
      </c>
      <c r="M412" s="71">
        <v>22.148133454791729</v>
      </c>
      <c r="N412" s="71">
        <v>18.069000185230021</v>
      </c>
      <c r="O412" s="71">
        <v>13.708671279748829</v>
      </c>
      <c r="P412" s="71">
        <v>30.058317824780278</v>
      </c>
      <c r="Q412" s="71">
        <v>1.04848930491992</v>
      </c>
      <c r="R412" s="71">
        <v>20.834407950153679</v>
      </c>
      <c r="S412" s="71">
        <v>1.012437286479307</v>
      </c>
      <c r="T412" s="72"/>
      <c r="U412" s="71">
        <v>471840</v>
      </c>
      <c r="V412" s="71">
        <v>729</v>
      </c>
      <c r="W412" s="71">
        <v>213</v>
      </c>
      <c r="X412" s="71">
        <v>5222</v>
      </c>
      <c r="Y412" s="71">
        <v>8091</v>
      </c>
      <c r="Z412" s="71">
        <v>7021</v>
      </c>
      <c r="AA412" s="71">
        <v>5893</v>
      </c>
      <c r="AB412" s="71">
        <v>17133</v>
      </c>
      <c r="AC412" s="71">
        <v>3935333</v>
      </c>
      <c r="AD412" s="71">
        <v>1.012437286479307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2146</v>
      </c>
      <c r="B413" s="70">
        <v>312</v>
      </c>
      <c r="C413" s="70">
        <v>6</v>
      </c>
      <c r="D413" s="70">
        <v>19</v>
      </c>
      <c r="E413" s="70">
        <v>2009</v>
      </c>
      <c r="F413" s="70" t="s">
        <v>176</v>
      </c>
      <c r="G413" s="70" t="s">
        <v>2140</v>
      </c>
      <c r="H413" s="70" t="s">
        <v>2141</v>
      </c>
      <c r="I413" s="148"/>
      <c r="J413" s="71">
        <v>3.0018839111795281</v>
      </c>
      <c r="K413" s="71">
        <v>1.39310480934395</v>
      </c>
      <c r="L413" s="71">
        <v>12.066873318154871</v>
      </c>
      <c r="M413" s="71">
        <v>19.940666894675381</v>
      </c>
      <c r="N413" s="71">
        <v>17.03121505438374</v>
      </c>
      <c r="O413" s="71">
        <v>14.06658048783671</v>
      </c>
      <c r="P413" s="71">
        <v>28.871702920260208</v>
      </c>
      <c r="Q413" s="71">
        <v>0.99431974413007496</v>
      </c>
      <c r="R413" s="71">
        <v>18.966138971637822</v>
      </c>
      <c r="S413" s="71">
        <v>1.251619125068876</v>
      </c>
      <c r="T413" s="72"/>
      <c r="U413" s="71">
        <v>416331</v>
      </c>
      <c r="V413" s="71">
        <v>646</v>
      </c>
      <c r="W413" s="71">
        <v>295</v>
      </c>
      <c r="X413" s="71">
        <v>5240</v>
      </c>
      <c r="Y413" s="71">
        <v>8120</v>
      </c>
      <c r="Z413" s="71">
        <v>7111</v>
      </c>
      <c r="AA413" s="71">
        <v>5811</v>
      </c>
      <c r="AB413" s="71">
        <v>17056</v>
      </c>
      <c r="AC413" s="71">
        <v>3494960</v>
      </c>
      <c r="AD413" s="71">
        <v>1.251619125068876</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0.82099999999999995</v>
      </c>
      <c r="BL413" s="71">
        <v>0</v>
      </c>
      <c r="BM413" s="71">
        <v>0</v>
      </c>
      <c r="BN413" s="72"/>
      <c r="BO413" s="71">
        <v>0</v>
      </c>
      <c r="BP413" s="71">
        <v>0</v>
      </c>
      <c r="BQ413" s="71">
        <v>0</v>
      </c>
      <c r="BR413" s="71">
        <v>1</v>
      </c>
      <c r="BS413" s="71">
        <v>0</v>
      </c>
      <c r="BT413" s="71">
        <v>0</v>
      </c>
      <c r="BU413"/>
      <c r="BV413" s="70">
        <v>0.82099999999999995</v>
      </c>
      <c r="BW413" s="70">
        <v>0</v>
      </c>
      <c r="BX413" s="70">
        <v>0</v>
      </c>
      <c r="BY413" s="70">
        <v>0</v>
      </c>
      <c r="BZ413" s="70">
        <v>0</v>
      </c>
      <c r="CA413" s="70">
        <v>0</v>
      </c>
      <c r="CB413" s="70">
        <v>0</v>
      </c>
      <c r="CC413" s="70">
        <v>0</v>
      </c>
      <c r="CD413" s="70">
        <v>0</v>
      </c>
    </row>
    <row r="414" spans="1:82">
      <c r="A414" s="70" t="s">
        <v>2147</v>
      </c>
      <c r="B414" s="70">
        <v>313</v>
      </c>
      <c r="C414" s="70">
        <v>7</v>
      </c>
      <c r="D414" s="70">
        <v>19</v>
      </c>
      <c r="E414" s="70">
        <v>2010</v>
      </c>
      <c r="F414" s="70" t="s">
        <v>177</v>
      </c>
      <c r="G414" s="70" t="s">
        <v>2140</v>
      </c>
      <c r="H414" s="70" t="s">
        <v>2141</v>
      </c>
      <c r="I414" s="148"/>
      <c r="J414" s="71">
        <v>2.6622839536419649</v>
      </c>
      <c r="K414" s="71">
        <v>1.480287965926246</v>
      </c>
      <c r="L414" s="71">
        <v>11.10914202304286</v>
      </c>
      <c r="M414" s="71">
        <v>21.49185896221929</v>
      </c>
      <c r="N414" s="71">
        <v>20.072104487153752</v>
      </c>
      <c r="O414" s="71">
        <v>14.145254820981769</v>
      </c>
      <c r="P414" s="71">
        <v>29.31565242257555</v>
      </c>
      <c r="Q414" s="71">
        <v>1.0241023180620801</v>
      </c>
      <c r="R414" s="71">
        <v>19.8401274287307</v>
      </c>
      <c r="S414" s="71">
        <v>1.303048094105095</v>
      </c>
      <c r="T414" s="72"/>
      <c r="U414" s="71">
        <v>388607</v>
      </c>
      <c r="V414" s="71">
        <v>646</v>
      </c>
      <c r="W414" s="71">
        <v>295</v>
      </c>
      <c r="X414" s="71">
        <v>5240</v>
      </c>
      <c r="Y414" s="71">
        <v>8120</v>
      </c>
      <c r="Z414" s="71">
        <v>7184</v>
      </c>
      <c r="AA414" s="71">
        <v>5753</v>
      </c>
      <c r="AB414" s="71">
        <v>16833</v>
      </c>
      <c r="AC414" s="71">
        <v>3464653</v>
      </c>
      <c r="AD414" s="71">
        <v>1.303048094105095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0.92600000000000005</v>
      </c>
      <c r="BL414" s="71">
        <v>0</v>
      </c>
      <c r="BM414" s="71">
        <v>0</v>
      </c>
      <c r="BN414" s="72"/>
      <c r="BO414" s="71">
        <v>0</v>
      </c>
      <c r="BP414" s="71">
        <v>0</v>
      </c>
      <c r="BQ414" s="71">
        <v>0</v>
      </c>
      <c r="BR414" s="71">
        <v>1</v>
      </c>
      <c r="BS414" s="71">
        <v>0</v>
      </c>
      <c r="BT414" s="71">
        <v>0</v>
      </c>
      <c r="BU414"/>
      <c r="BV414" s="70">
        <v>0.92600000000000005</v>
      </c>
      <c r="BW414" s="70">
        <v>0</v>
      </c>
      <c r="BX414" s="70">
        <v>0</v>
      </c>
      <c r="BY414" s="70">
        <v>0</v>
      </c>
      <c r="BZ414" s="70">
        <v>0</v>
      </c>
      <c r="CA414" s="70">
        <v>0</v>
      </c>
      <c r="CB414" s="70">
        <v>0</v>
      </c>
      <c r="CC414" s="70">
        <v>0</v>
      </c>
      <c r="CD414" s="70">
        <v>0</v>
      </c>
    </row>
    <row r="415" spans="1:82">
      <c r="A415" s="70" t="s">
        <v>2148</v>
      </c>
      <c r="B415" s="70">
        <v>314</v>
      </c>
      <c r="C415" s="70">
        <v>8</v>
      </c>
      <c r="D415" s="70">
        <v>19</v>
      </c>
      <c r="E415" s="70">
        <v>2011</v>
      </c>
      <c r="F415" s="70" t="s">
        <v>178</v>
      </c>
      <c r="G415" s="70" t="s">
        <v>2140</v>
      </c>
      <c r="H415" s="70" t="s">
        <v>2141</v>
      </c>
      <c r="I415" s="148"/>
      <c r="J415" s="71">
        <v>2.924908534260982</v>
      </c>
      <c r="K415" s="71">
        <v>1.95829008214721</v>
      </c>
      <c r="L415" s="71">
        <v>14.947467649323499</v>
      </c>
      <c r="M415" s="71">
        <v>25.581506297330812</v>
      </c>
      <c r="N415" s="71">
        <v>24.837008364046461</v>
      </c>
      <c r="O415" s="71">
        <v>14.087301495413172</v>
      </c>
      <c r="P415" s="71">
        <v>28.305178262465038</v>
      </c>
      <c r="Q415" s="71">
        <v>1.1693600475741399</v>
      </c>
      <c r="R415" s="71">
        <v>26.996195347311261</v>
      </c>
      <c r="S415" s="71">
        <v>1.460617290194995</v>
      </c>
      <c r="T415" s="72"/>
      <c r="U415" s="71">
        <v>359809</v>
      </c>
      <c r="V415" s="71">
        <v>646</v>
      </c>
      <c r="W415" s="71">
        <v>295</v>
      </c>
      <c r="X415" s="71">
        <v>5240</v>
      </c>
      <c r="Y415" s="71">
        <v>8160</v>
      </c>
      <c r="Z415" s="71">
        <v>7310</v>
      </c>
      <c r="AA415" s="71">
        <v>5720</v>
      </c>
      <c r="AB415" s="71">
        <v>16663</v>
      </c>
      <c r="AC415" s="71">
        <v>4706510</v>
      </c>
      <c r="AD415" s="71">
        <v>1.460617290194995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0.93100000000000005</v>
      </c>
      <c r="BL415" s="71">
        <v>0</v>
      </c>
      <c r="BM415" s="71">
        <v>0</v>
      </c>
      <c r="BN415" s="72"/>
      <c r="BO415" s="71">
        <v>0</v>
      </c>
      <c r="BP415" s="71">
        <v>0</v>
      </c>
      <c r="BQ415" s="71">
        <v>0</v>
      </c>
      <c r="BR415" s="71">
        <v>1</v>
      </c>
      <c r="BS415" s="71">
        <v>0</v>
      </c>
      <c r="BT415" s="71">
        <v>0</v>
      </c>
      <c r="BU415"/>
      <c r="BV415" s="70">
        <v>0.93100000000000005</v>
      </c>
      <c r="BW415" s="70">
        <v>0</v>
      </c>
      <c r="BX415" s="70">
        <v>0</v>
      </c>
      <c r="BY415" s="70">
        <v>0</v>
      </c>
      <c r="BZ415" s="70">
        <v>0</v>
      </c>
      <c r="CA415" s="70">
        <v>0</v>
      </c>
      <c r="CB415" s="70">
        <v>0</v>
      </c>
      <c r="CC415" s="70">
        <v>0</v>
      </c>
      <c r="CD415" s="70">
        <v>0</v>
      </c>
    </row>
    <row r="416" spans="1:82">
      <c r="A416" s="70" t="s">
        <v>2149</v>
      </c>
      <c r="B416" s="70">
        <v>315</v>
      </c>
      <c r="C416" s="70">
        <v>9</v>
      </c>
      <c r="D416" s="70">
        <v>19</v>
      </c>
      <c r="E416" s="70">
        <v>2012</v>
      </c>
      <c r="F416" s="70" t="s">
        <v>179</v>
      </c>
      <c r="G416" s="70" t="s">
        <v>2140</v>
      </c>
      <c r="H416" s="70" t="s">
        <v>2141</v>
      </c>
      <c r="I416" s="148"/>
      <c r="J416" s="71">
        <v>3.1393135725091641</v>
      </c>
      <c r="K416" s="71">
        <v>2.005556474058126</v>
      </c>
      <c r="L416" s="71">
        <v>15.14780706126688</v>
      </c>
      <c r="M416" s="71">
        <v>28.614609980765209</v>
      </c>
      <c r="N416" s="71">
        <v>25.581608688674802</v>
      </c>
      <c r="O416" s="71">
        <v>14.213529720118268</v>
      </c>
      <c r="P416" s="71">
        <v>28.421431187649556</v>
      </c>
      <c r="Q416" s="71">
        <v>1.2631665186787999</v>
      </c>
      <c r="R416" s="71">
        <v>22.12155128309265</v>
      </c>
      <c r="S416" s="71">
        <v>3.0281596363142138</v>
      </c>
      <c r="T416" s="72"/>
      <c r="U416" s="71">
        <v>374889</v>
      </c>
      <c r="V416" s="71">
        <v>646</v>
      </c>
      <c r="W416" s="71">
        <v>295</v>
      </c>
      <c r="X416" s="71">
        <v>5240</v>
      </c>
      <c r="Y416" s="71">
        <v>8154</v>
      </c>
      <c r="Z416" s="71">
        <v>7434</v>
      </c>
      <c r="AA416" s="71">
        <v>5711</v>
      </c>
      <c r="AB416" s="71">
        <v>16567</v>
      </c>
      <c r="AC416" s="71">
        <v>3756775</v>
      </c>
      <c r="AD416" s="71">
        <v>3.0281596363142138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0.89200000000000002</v>
      </c>
      <c r="BL416" s="71">
        <v>0</v>
      </c>
      <c r="BM416" s="71">
        <v>0</v>
      </c>
      <c r="BN416" s="72"/>
      <c r="BO416" s="71">
        <v>0</v>
      </c>
      <c r="BP416" s="71">
        <v>0</v>
      </c>
      <c r="BQ416" s="71">
        <v>0</v>
      </c>
      <c r="BR416" s="71">
        <v>1</v>
      </c>
      <c r="BS416" s="71">
        <v>0</v>
      </c>
      <c r="BT416" s="71">
        <v>0</v>
      </c>
      <c r="BU416"/>
      <c r="BV416" s="70">
        <v>0.89200000000000002</v>
      </c>
      <c r="BW416" s="70">
        <v>0</v>
      </c>
      <c r="BX416" s="70">
        <v>0</v>
      </c>
      <c r="BY416" s="70">
        <v>0</v>
      </c>
      <c r="BZ416" s="70">
        <v>0</v>
      </c>
      <c r="CA416" s="70">
        <v>0</v>
      </c>
      <c r="CB416" s="70">
        <v>0</v>
      </c>
      <c r="CC416" s="70">
        <v>0</v>
      </c>
      <c r="CD416" s="70">
        <v>0</v>
      </c>
    </row>
    <row r="417" spans="1:82">
      <c r="A417" s="70" t="s">
        <v>2150</v>
      </c>
      <c r="B417" s="70">
        <v>316</v>
      </c>
      <c r="C417" s="70">
        <v>10</v>
      </c>
      <c r="D417" s="70">
        <v>19</v>
      </c>
      <c r="E417" s="70">
        <v>2013</v>
      </c>
      <c r="F417" s="70" t="s">
        <v>180</v>
      </c>
      <c r="G417" s="70" t="s">
        <v>2140</v>
      </c>
      <c r="H417" s="70" t="s">
        <v>2141</v>
      </c>
      <c r="I417" s="148"/>
      <c r="J417" s="71">
        <v>3.215294691289817</v>
      </c>
      <c r="K417" s="71">
        <v>1.766005279608045</v>
      </c>
      <c r="L417" s="71">
        <v>13.864534891610001</v>
      </c>
      <c r="M417" s="71">
        <v>28.661031253815299</v>
      </c>
      <c r="N417" s="71">
        <v>27.765992378690751</v>
      </c>
      <c r="O417" s="71">
        <v>13.955621778517123</v>
      </c>
      <c r="P417" s="71">
        <v>28.048968410167362</v>
      </c>
      <c r="Q417" s="71">
        <v>1.28772691705533</v>
      </c>
      <c r="R417" s="71">
        <v>21.12126305283369</v>
      </c>
      <c r="S417" s="71">
        <v>1.9982516625542159</v>
      </c>
      <c r="T417" s="72"/>
      <c r="U417" s="71">
        <v>345053</v>
      </c>
      <c r="V417" s="71">
        <v>646</v>
      </c>
      <c r="W417" s="71">
        <v>295</v>
      </c>
      <c r="X417" s="71">
        <v>5240</v>
      </c>
      <c r="Y417" s="71">
        <v>8247</v>
      </c>
      <c r="Z417" s="71">
        <v>7625</v>
      </c>
      <c r="AA417" s="71">
        <v>5615</v>
      </c>
      <c r="AB417" s="71">
        <v>16647</v>
      </c>
      <c r="AC417" s="71">
        <v>3501310</v>
      </c>
      <c r="AD417" s="71">
        <v>1.9982516625542159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1.0349999999999999</v>
      </c>
      <c r="BL417" s="71">
        <v>0</v>
      </c>
      <c r="BM417" s="71">
        <v>0</v>
      </c>
      <c r="BN417" s="72"/>
      <c r="BO417" s="71">
        <v>0</v>
      </c>
      <c r="BP417" s="71">
        <v>0</v>
      </c>
      <c r="BQ417" s="71">
        <v>0</v>
      </c>
      <c r="BR417" s="71">
        <v>1</v>
      </c>
      <c r="BS417" s="71">
        <v>0</v>
      </c>
      <c r="BT417" s="71">
        <v>0</v>
      </c>
      <c r="BU417"/>
      <c r="BV417" s="70">
        <v>1.0349999999999999</v>
      </c>
      <c r="BW417" s="70">
        <v>0</v>
      </c>
      <c r="BX417" s="70">
        <v>0</v>
      </c>
      <c r="BY417" s="70">
        <v>0</v>
      </c>
      <c r="BZ417" s="70">
        <v>0</v>
      </c>
      <c r="CA417" s="70">
        <v>0</v>
      </c>
      <c r="CB417" s="70">
        <v>0</v>
      </c>
      <c r="CC417" s="70">
        <v>0</v>
      </c>
      <c r="CD417" s="70">
        <v>0</v>
      </c>
    </row>
    <row r="418" spans="1:82">
      <c r="A418" s="70" t="s">
        <v>2151</v>
      </c>
      <c r="B418" s="70">
        <v>317</v>
      </c>
      <c r="C418" s="70">
        <v>11</v>
      </c>
      <c r="D418" s="70">
        <v>19</v>
      </c>
      <c r="E418" s="70">
        <v>2014</v>
      </c>
      <c r="F418" s="70" t="s">
        <v>181</v>
      </c>
      <c r="G418" s="70" t="s">
        <v>2140</v>
      </c>
      <c r="H418" s="70" t="s">
        <v>2141</v>
      </c>
      <c r="I418" s="148"/>
      <c r="J418" s="71">
        <v>2.7060948417144521</v>
      </c>
      <c r="K418" s="71">
        <v>1.822354114601503</v>
      </c>
      <c r="L418" s="71">
        <v>12.09965027942107</v>
      </c>
      <c r="M418" s="71">
        <v>24.298395295976359</v>
      </c>
      <c r="N418" s="71">
        <v>26.38287397345896</v>
      </c>
      <c r="O418" s="71">
        <v>13.445030496710581</v>
      </c>
      <c r="P418" s="71">
        <v>27.722757732562133</v>
      </c>
      <c r="Q418" s="71">
        <v>1.21842727063431</v>
      </c>
      <c r="R418" s="71">
        <v>21.48341027282812</v>
      </c>
      <c r="S418" s="71">
        <v>1.7512779547238031</v>
      </c>
      <c r="T418" s="72"/>
      <c r="U418" s="71">
        <v>337178</v>
      </c>
      <c r="V418" s="71">
        <v>582</v>
      </c>
      <c r="W418" s="71">
        <v>259</v>
      </c>
      <c r="X418" s="71">
        <v>4786</v>
      </c>
      <c r="Y418" s="71">
        <v>8176</v>
      </c>
      <c r="Z418" s="71">
        <v>7737</v>
      </c>
      <c r="AA418" s="71">
        <v>5521</v>
      </c>
      <c r="AB418" s="71">
        <v>16417</v>
      </c>
      <c r="AC418" s="71">
        <v>3572542</v>
      </c>
      <c r="AD418" s="71">
        <v>1.7512779547238031</v>
      </c>
      <c r="AE418" s="72"/>
      <c r="AF418" s="71"/>
      <c r="AG418" s="71"/>
      <c r="AH418" s="71"/>
      <c r="AI418" s="71"/>
      <c r="AJ418" s="71"/>
      <c r="AK418" s="71"/>
      <c r="AL418" s="71"/>
      <c r="AM418" s="71"/>
      <c r="AN418" s="71"/>
      <c r="AO418" s="71"/>
      <c r="AP418" s="71"/>
      <c r="AQ418" s="72"/>
      <c r="AR418" s="71">
        <v>227</v>
      </c>
      <c r="AS418" s="71">
        <v>50</v>
      </c>
      <c r="AT418" s="71">
        <v>0</v>
      </c>
      <c r="AU418" s="71">
        <v>0</v>
      </c>
      <c r="AV418" s="71">
        <v>0</v>
      </c>
      <c r="AW418" s="71">
        <v>0</v>
      </c>
      <c r="AX418" s="71"/>
      <c r="AY418" s="72"/>
      <c r="AZ418" s="71">
        <v>1090.8889999999999</v>
      </c>
      <c r="BA418" s="71">
        <v>4588.3999999999996</v>
      </c>
      <c r="BB418" s="71">
        <v>0</v>
      </c>
      <c r="BC418" s="71">
        <v>0</v>
      </c>
      <c r="BD418" s="71">
        <v>0</v>
      </c>
      <c r="BE418" s="71">
        <v>0</v>
      </c>
      <c r="BF418" s="71"/>
      <c r="BG418" s="72"/>
      <c r="BH418" s="71">
        <v>0</v>
      </c>
      <c r="BI418" s="71">
        <v>0</v>
      </c>
      <c r="BJ418" s="71">
        <v>0</v>
      </c>
      <c r="BK418" s="71">
        <v>0.79500000000000004</v>
      </c>
      <c r="BL418" s="71">
        <v>0</v>
      </c>
      <c r="BM418" s="71">
        <v>0</v>
      </c>
      <c r="BN418" s="72"/>
      <c r="BO418" s="71">
        <v>0</v>
      </c>
      <c r="BP418" s="71">
        <v>0</v>
      </c>
      <c r="BQ418" s="71">
        <v>0</v>
      </c>
      <c r="BR418" s="71">
        <v>1</v>
      </c>
      <c r="BS418" s="71">
        <v>0</v>
      </c>
      <c r="BT418" s="71">
        <v>0</v>
      </c>
      <c r="BU418"/>
      <c r="BV418" s="70">
        <v>0.79500000000000004</v>
      </c>
      <c r="BW418" s="70">
        <v>0</v>
      </c>
      <c r="BX418" s="70">
        <v>0</v>
      </c>
      <c r="BY418" s="70">
        <v>0</v>
      </c>
      <c r="BZ418" s="70">
        <v>0</v>
      </c>
      <c r="CA418" s="70">
        <v>0</v>
      </c>
      <c r="CB418" s="70">
        <v>0</v>
      </c>
      <c r="CC418" s="70">
        <v>0</v>
      </c>
      <c r="CD418" s="70">
        <v>0</v>
      </c>
    </row>
    <row r="419" spans="1:82">
      <c r="A419" s="70" t="s">
        <v>2152</v>
      </c>
      <c r="B419" s="70">
        <v>318</v>
      </c>
      <c r="C419" s="70">
        <v>12</v>
      </c>
      <c r="D419" s="70">
        <v>19</v>
      </c>
      <c r="E419" s="70">
        <v>2015</v>
      </c>
      <c r="F419" s="70" t="s">
        <v>182</v>
      </c>
      <c r="G419" s="70" t="s">
        <v>2140</v>
      </c>
      <c r="H419" s="70" t="s">
        <v>2141</v>
      </c>
      <c r="I419" s="148"/>
      <c r="J419" s="71">
        <v>1.9201372122411891</v>
      </c>
      <c r="K419" s="71">
        <v>1.523775676414308</v>
      </c>
      <c r="L419" s="71">
        <v>12.993140003474929</v>
      </c>
      <c r="M419" s="71">
        <v>24.320923706724891</v>
      </c>
      <c r="N419" s="71">
        <v>22.967606423346371</v>
      </c>
      <c r="O419" s="71">
        <v>13.475219805694319</v>
      </c>
      <c r="P419" s="71">
        <v>27.111473009732237</v>
      </c>
      <c r="Q419" s="71">
        <v>1.17590602885341</v>
      </c>
      <c r="R419" s="71">
        <v>19.155025152149292</v>
      </c>
      <c r="S419" s="71">
        <v>2.0950770196458008</v>
      </c>
      <c r="T419" s="72"/>
      <c r="U419" s="71">
        <v>274932</v>
      </c>
      <c r="V419" s="71">
        <v>582</v>
      </c>
      <c r="W419" s="71">
        <v>259</v>
      </c>
      <c r="X419" s="71">
        <v>4786</v>
      </c>
      <c r="Y419" s="71">
        <v>8157</v>
      </c>
      <c r="Z419" s="71">
        <v>7829</v>
      </c>
      <c r="AA419" s="71">
        <v>5395</v>
      </c>
      <c r="AB419" s="71">
        <v>16185</v>
      </c>
      <c r="AC419" s="71">
        <v>3274239</v>
      </c>
      <c r="AD419" s="71">
        <v>2.0950770196458008</v>
      </c>
      <c r="AE419" s="72"/>
      <c r="AF419" s="71">
        <v>2598804.463575257</v>
      </c>
      <c r="AG419" s="71">
        <v>1307937.0537214051</v>
      </c>
      <c r="AH419" s="71">
        <v>2172951.4295759029</v>
      </c>
      <c r="AI419" s="71">
        <v>29398011.028432552</v>
      </c>
      <c r="AJ419" s="71">
        <v>36887536.042067893</v>
      </c>
      <c r="AK419" s="71">
        <v>0</v>
      </c>
      <c r="AL419" s="71">
        <v>0</v>
      </c>
      <c r="AM419" s="71">
        <v>2218086.3564785239</v>
      </c>
      <c r="AN419" s="71">
        <v>0</v>
      </c>
      <c r="AO419" s="71">
        <v>0</v>
      </c>
      <c r="AP419" s="71">
        <v>74583326.373851538</v>
      </c>
      <c r="AQ419" s="72"/>
      <c r="AR419" s="71">
        <v>227</v>
      </c>
      <c r="AS419" s="71">
        <v>55</v>
      </c>
      <c r="AT419" s="71">
        <v>0</v>
      </c>
      <c r="AU419" s="71">
        <v>0</v>
      </c>
      <c r="AV419" s="71">
        <v>0</v>
      </c>
      <c r="AW419" s="71">
        <v>0</v>
      </c>
      <c r="AX419" s="71"/>
      <c r="AY419" s="72"/>
      <c r="AZ419" s="71">
        <v>1090.8689999999999</v>
      </c>
      <c r="BA419" s="71">
        <v>4722.7</v>
      </c>
      <c r="BB419" s="71">
        <v>0</v>
      </c>
      <c r="BC419" s="71">
        <v>0</v>
      </c>
      <c r="BD419" s="71">
        <v>0</v>
      </c>
      <c r="BE419" s="71">
        <v>0</v>
      </c>
      <c r="BF419" s="71"/>
      <c r="BG419" s="72"/>
      <c r="BH419" s="71">
        <v>0</v>
      </c>
      <c r="BI419" s="71">
        <v>0</v>
      </c>
      <c r="BJ419" s="71">
        <v>0</v>
      </c>
      <c r="BK419" s="71">
        <v>0.97099999999999997</v>
      </c>
      <c r="BL419" s="71">
        <v>0</v>
      </c>
      <c r="BM419" s="71">
        <v>0</v>
      </c>
      <c r="BN419" s="72"/>
      <c r="BO419" s="71">
        <v>0</v>
      </c>
      <c r="BP419" s="71">
        <v>0</v>
      </c>
      <c r="BQ419" s="71">
        <v>0</v>
      </c>
      <c r="BR419" s="71">
        <v>1</v>
      </c>
      <c r="BS419" s="71">
        <v>0</v>
      </c>
      <c r="BT419" s="71">
        <v>0</v>
      </c>
      <c r="BU419"/>
      <c r="BV419" s="70">
        <v>0.97099999999999997</v>
      </c>
      <c r="BW419" s="70">
        <v>0</v>
      </c>
      <c r="BX419" s="70">
        <v>0</v>
      </c>
      <c r="BY419" s="70">
        <v>0</v>
      </c>
      <c r="BZ419" s="70">
        <v>0</v>
      </c>
      <c r="CA419" s="70">
        <v>0</v>
      </c>
      <c r="CB419" s="70">
        <v>0</v>
      </c>
      <c r="CC419" s="70">
        <v>0</v>
      </c>
      <c r="CD419" s="70">
        <v>0</v>
      </c>
    </row>
    <row r="420" spans="1:82">
      <c r="A420" s="70" t="s">
        <v>2153</v>
      </c>
      <c r="B420" s="70">
        <v>319</v>
      </c>
      <c r="C420" s="70">
        <v>13</v>
      </c>
      <c r="D420" s="70">
        <v>19</v>
      </c>
      <c r="E420" s="70">
        <v>2016</v>
      </c>
      <c r="F420" s="70" t="s">
        <v>155</v>
      </c>
      <c r="G420" s="70" t="s">
        <v>2140</v>
      </c>
      <c r="H420" s="70" t="s">
        <v>2141</v>
      </c>
      <c r="I420" s="148"/>
      <c r="J420" s="71">
        <v>2.1472261787044458</v>
      </c>
      <c r="K420" s="71">
        <v>1.4740660055257349</v>
      </c>
      <c r="L420" s="71">
        <v>11.470803960854616</v>
      </c>
      <c r="M420" s="71">
        <v>18.901102544593094</v>
      </c>
      <c r="N420" s="71">
        <v>21.167647896902867</v>
      </c>
      <c r="O420" s="71">
        <v>13.476512023061956</v>
      </c>
      <c r="P420" s="71">
        <v>27.04850500691602</v>
      </c>
      <c r="Q420" s="71">
        <v>1.124744411504198</v>
      </c>
      <c r="R420" s="71">
        <v>21.72852194017474</v>
      </c>
      <c r="S420" s="71">
        <v>2.0249353820193168</v>
      </c>
      <c r="T420" s="72"/>
      <c r="U420" s="71">
        <v>329550</v>
      </c>
      <c r="V420" s="71">
        <v>582</v>
      </c>
      <c r="W420" s="71">
        <v>259</v>
      </c>
      <c r="X420" s="71">
        <v>4786</v>
      </c>
      <c r="Y420" s="71">
        <v>8178</v>
      </c>
      <c r="Z420" s="71">
        <v>7926</v>
      </c>
      <c r="AA420" s="71">
        <v>5567</v>
      </c>
      <c r="AB420" s="71">
        <v>15924</v>
      </c>
      <c r="AC420" s="71">
        <v>3711017.6631096681</v>
      </c>
      <c r="AD420" s="71">
        <v>2.0249353820193172</v>
      </c>
      <c r="AE420" s="72"/>
      <c r="AF420" s="71">
        <v>2996717.617100094</v>
      </c>
      <c r="AG420" s="71">
        <v>1260421.378718324</v>
      </c>
      <c r="AH420" s="71">
        <v>1831223.7936817741</v>
      </c>
      <c r="AI420" s="71">
        <v>29588854.728665661</v>
      </c>
      <c r="AJ420" s="71">
        <v>34893005.740123577</v>
      </c>
      <c r="AK420" s="71">
        <v>0</v>
      </c>
      <c r="AL420" s="71">
        <v>0</v>
      </c>
      <c r="AM420" s="71">
        <v>2184012.8478261172</v>
      </c>
      <c r="AN420" s="71">
        <v>0</v>
      </c>
      <c r="AO420" s="71">
        <v>0</v>
      </c>
      <c r="AP420" s="71">
        <v>72754236.10611555</v>
      </c>
      <c r="AQ420" s="72"/>
      <c r="AR420" s="71">
        <v>227</v>
      </c>
      <c r="AS420" s="71">
        <v>56</v>
      </c>
      <c r="AT420" s="71">
        <v>0</v>
      </c>
      <c r="AU420" s="71">
        <v>0</v>
      </c>
      <c r="AV420" s="71">
        <v>0</v>
      </c>
      <c r="AW420" s="71">
        <v>0</v>
      </c>
      <c r="AX420" s="71"/>
      <c r="AY420" s="72"/>
      <c r="AZ420" s="71">
        <v>1090.8689999999999</v>
      </c>
      <c r="BA420" s="71">
        <v>4771.8999999999996</v>
      </c>
      <c r="BB420" s="71">
        <v>0</v>
      </c>
      <c r="BC420" s="71">
        <v>0</v>
      </c>
      <c r="BD420" s="71">
        <v>0</v>
      </c>
      <c r="BE420" s="71">
        <v>0</v>
      </c>
      <c r="BF420" s="71"/>
      <c r="BG420" s="72"/>
      <c r="BH420" s="71">
        <v>0</v>
      </c>
      <c r="BI420" s="71">
        <v>0</v>
      </c>
      <c r="BJ420" s="71">
        <v>0</v>
      </c>
      <c r="BK420" s="71">
        <v>1.1870000000000001</v>
      </c>
      <c r="BL420" s="71">
        <v>0</v>
      </c>
      <c r="BM420" s="71">
        <v>0</v>
      </c>
      <c r="BN420" s="72"/>
      <c r="BO420" s="71">
        <v>0</v>
      </c>
      <c r="BP420" s="71">
        <v>0</v>
      </c>
      <c r="BQ420" s="71">
        <v>0</v>
      </c>
      <c r="BR420" s="71">
        <v>1</v>
      </c>
      <c r="BS420" s="71">
        <v>0</v>
      </c>
      <c r="BT420" s="71">
        <v>0</v>
      </c>
      <c r="BU420"/>
      <c r="BV420" s="70">
        <v>1.1870000000000001</v>
      </c>
      <c r="BW420" s="70">
        <v>0</v>
      </c>
      <c r="BX420" s="70">
        <v>0</v>
      </c>
      <c r="BY420" s="70">
        <v>0</v>
      </c>
      <c r="BZ420" s="70">
        <v>0</v>
      </c>
      <c r="CA420" s="70">
        <v>0</v>
      </c>
      <c r="CB420" s="70">
        <v>0</v>
      </c>
      <c r="CC420" s="70">
        <v>0</v>
      </c>
      <c r="CD420" s="70">
        <v>0</v>
      </c>
    </row>
    <row r="421" spans="1:82">
      <c r="A421" s="70" t="s">
        <v>2154</v>
      </c>
      <c r="B421" s="70">
        <v>320</v>
      </c>
      <c r="C421" s="70">
        <v>14</v>
      </c>
      <c r="D421" s="70">
        <v>19</v>
      </c>
      <c r="E421" s="70">
        <v>2017</v>
      </c>
      <c r="F421" s="70" t="s">
        <v>156</v>
      </c>
      <c r="G421" s="70" t="s">
        <v>2140</v>
      </c>
      <c r="H421" s="70" t="s">
        <v>2141</v>
      </c>
      <c r="I421" s="148"/>
      <c r="J421" s="71">
        <v>1.815587629257406</v>
      </c>
      <c r="K421" s="71">
        <v>1.5293441013605218</v>
      </c>
      <c r="L421" s="71">
        <v>10.466511742171688</v>
      </c>
      <c r="M421" s="71">
        <v>17.119496215388384</v>
      </c>
      <c r="N421" s="71">
        <v>21.691572089692265</v>
      </c>
      <c r="O421" s="71">
        <v>13.405464140201829</v>
      </c>
      <c r="P421" s="71">
        <v>26.548862217108809</v>
      </c>
      <c r="Q421" s="71">
        <v>1.0710553150250399</v>
      </c>
      <c r="R421" s="71">
        <v>20.47087897225347</v>
      </c>
      <c r="S421" s="71">
        <v>1.8614831335074578</v>
      </c>
      <c r="T421" s="72"/>
      <c r="U421" s="71">
        <v>321277</v>
      </c>
      <c r="V421" s="71">
        <v>582</v>
      </c>
      <c r="W421" s="71">
        <v>259</v>
      </c>
      <c r="X421" s="71">
        <v>4786</v>
      </c>
      <c r="Y421" s="71">
        <v>8126</v>
      </c>
      <c r="Z421" s="71">
        <v>8015</v>
      </c>
      <c r="AA421" s="71">
        <v>5499</v>
      </c>
      <c r="AB421" s="71">
        <v>15681</v>
      </c>
      <c r="AC421" s="71">
        <v>3565596.9999999991</v>
      </c>
      <c r="AD421" s="71">
        <v>1.861483133507458</v>
      </c>
      <c r="AE421" s="72"/>
      <c r="AF421" s="71">
        <v>2717824.6509144129</v>
      </c>
      <c r="AG421" s="71">
        <v>1310685.551199507</v>
      </c>
      <c r="AH421" s="71">
        <v>2153735.5785854971</v>
      </c>
      <c r="AI421" s="71">
        <v>28277063.545200638</v>
      </c>
      <c r="AJ421" s="71">
        <v>39869424.821387328</v>
      </c>
      <c r="AK421" s="71">
        <v>0</v>
      </c>
      <c r="AL421" s="71">
        <v>0</v>
      </c>
      <c r="AM421" s="71">
        <v>2154050.079392904</v>
      </c>
      <c r="AN421" s="71">
        <v>0</v>
      </c>
      <c r="AO421" s="71">
        <v>0</v>
      </c>
      <c r="AP421" s="71">
        <v>76482784.226680294</v>
      </c>
      <c r="AQ421" s="72"/>
      <c r="AR421" s="71">
        <v>228</v>
      </c>
      <c r="AS421" s="71">
        <v>59</v>
      </c>
      <c r="AT421" s="71">
        <v>0</v>
      </c>
      <c r="AU421" s="71">
        <v>0</v>
      </c>
      <c r="AV421" s="71">
        <v>0</v>
      </c>
      <c r="AW421" s="71">
        <v>0</v>
      </c>
      <c r="AX421" s="71"/>
      <c r="AY421" s="72"/>
      <c r="AZ421" s="71">
        <v>1094.3689999999999</v>
      </c>
      <c r="BA421" s="71">
        <v>4916</v>
      </c>
      <c r="BB421" s="71">
        <v>0</v>
      </c>
      <c r="BC421" s="71">
        <v>0</v>
      </c>
      <c r="BD421" s="71">
        <v>0</v>
      </c>
      <c r="BE421" s="71">
        <v>0</v>
      </c>
      <c r="BF421" s="71"/>
      <c r="BG421" s="72"/>
      <c r="BH421" s="71">
        <v>0</v>
      </c>
      <c r="BI421" s="71">
        <v>0</v>
      </c>
      <c r="BJ421" s="71">
        <v>0</v>
      </c>
      <c r="BK421" s="71">
        <v>1E-3</v>
      </c>
      <c r="BL421" s="71">
        <v>0</v>
      </c>
      <c r="BM421" s="71">
        <v>0</v>
      </c>
      <c r="BN421" s="72"/>
      <c r="BO421" s="71">
        <v>0</v>
      </c>
      <c r="BP421" s="71">
        <v>0</v>
      </c>
      <c r="BQ421" s="71">
        <v>0</v>
      </c>
      <c r="BR421" s="71">
        <v>1</v>
      </c>
      <c r="BS421" s="71">
        <v>0</v>
      </c>
      <c r="BT421" s="71">
        <v>0</v>
      </c>
      <c r="BU421"/>
      <c r="BV421" s="70">
        <v>1E-3</v>
      </c>
      <c r="BW421" s="70">
        <v>0</v>
      </c>
      <c r="BX421" s="70">
        <v>0</v>
      </c>
      <c r="BY421" s="70">
        <v>0</v>
      </c>
      <c r="BZ421" s="70">
        <v>0</v>
      </c>
      <c r="CA421" s="70">
        <v>0</v>
      </c>
      <c r="CB421" s="70">
        <v>0</v>
      </c>
      <c r="CC421" s="70">
        <v>0</v>
      </c>
      <c r="CD421" s="70">
        <v>0</v>
      </c>
    </row>
    <row r="422" spans="1:82">
      <c r="A422" s="70" t="s">
        <v>2155</v>
      </c>
      <c r="B422" s="70">
        <v>321</v>
      </c>
      <c r="C422" s="70">
        <v>15</v>
      </c>
      <c r="D422" s="70">
        <v>19</v>
      </c>
      <c r="E422" s="70">
        <v>2018</v>
      </c>
      <c r="F422" s="70" t="s">
        <v>183</v>
      </c>
      <c r="G422" s="70" t="s">
        <v>2140</v>
      </c>
      <c r="H422" s="70" t="s">
        <v>2141</v>
      </c>
      <c r="I422" s="148"/>
      <c r="J422" s="71">
        <v>1.3679996569173101</v>
      </c>
      <c r="K422" s="71">
        <v>1.3280560569789359</v>
      </c>
      <c r="L422" s="71">
        <v>9.306138712221669</v>
      </c>
      <c r="M422" s="71">
        <v>15.304010353001736</v>
      </c>
      <c r="N422" s="71">
        <v>15.213677780485053</v>
      </c>
      <c r="O422" s="71">
        <v>13.211044047621229</v>
      </c>
      <c r="P422" s="71">
        <v>25.825719564877527</v>
      </c>
      <c r="Q422" s="71">
        <v>0.97840992489013501</v>
      </c>
      <c r="R422" s="71">
        <v>20.506868599969369</v>
      </c>
      <c r="S422" s="71">
        <v>1.5445320502531161</v>
      </c>
      <c r="T422" s="72"/>
      <c r="U422" s="71">
        <v>281945</v>
      </c>
      <c r="V422" s="71">
        <v>582</v>
      </c>
      <c r="W422" s="71">
        <v>259</v>
      </c>
      <c r="X422" s="71">
        <v>4786</v>
      </c>
      <c r="Y422" s="71">
        <v>8067</v>
      </c>
      <c r="Z422" s="71">
        <v>8050</v>
      </c>
      <c r="AA422" s="71">
        <v>5403</v>
      </c>
      <c r="AB422" s="71">
        <v>15437</v>
      </c>
      <c r="AC422" s="71">
        <v>3557867</v>
      </c>
      <c r="AD422" s="71">
        <v>1.5445320502531159</v>
      </c>
      <c r="AE422" s="72"/>
      <c r="AF422" s="71">
        <v>2431398.7102197469</v>
      </c>
      <c r="AG422" s="71">
        <v>1201584.2339702351</v>
      </c>
      <c r="AH422" s="71">
        <v>1911532.4038295599</v>
      </c>
      <c r="AI422" s="71">
        <v>27063949.231792849</v>
      </c>
      <c r="AJ422" s="71">
        <v>36354473.373522811</v>
      </c>
      <c r="AK422" s="71">
        <v>0</v>
      </c>
      <c r="AL422" s="71">
        <v>0</v>
      </c>
      <c r="AM422" s="71">
        <v>2124920.1960557229</v>
      </c>
      <c r="AN422" s="71">
        <v>0</v>
      </c>
      <c r="AO422" s="71">
        <v>0</v>
      </c>
      <c r="AP422" s="71">
        <v>71087858.149390921</v>
      </c>
      <c r="AQ422" s="72"/>
      <c r="AR422" s="71">
        <v>228</v>
      </c>
      <c r="AS422" s="71">
        <v>60</v>
      </c>
      <c r="AT422" s="71">
        <v>0</v>
      </c>
      <c r="AU422" s="71">
        <v>0</v>
      </c>
      <c r="AV422" s="71">
        <v>0</v>
      </c>
      <c r="AW422" s="71">
        <v>0</v>
      </c>
      <c r="AX422" s="71"/>
      <c r="AY422" s="72"/>
      <c r="AZ422" s="71">
        <v>1094.069</v>
      </c>
      <c r="BA422" s="71">
        <v>4965.5</v>
      </c>
      <c r="BB422" s="71">
        <v>0</v>
      </c>
      <c r="BC422" s="71">
        <v>0</v>
      </c>
      <c r="BD422" s="71">
        <v>0</v>
      </c>
      <c r="BE422" s="71">
        <v>0</v>
      </c>
      <c r="BF422" s="71"/>
      <c r="BG422" s="72"/>
      <c r="BH422" s="71">
        <v>0</v>
      </c>
      <c r="BI422" s="71">
        <v>0</v>
      </c>
      <c r="BJ422" s="71">
        <v>0</v>
      </c>
      <c r="BK422" s="71">
        <v>0.874</v>
      </c>
      <c r="BL422" s="71">
        <v>0</v>
      </c>
      <c r="BM422" s="71">
        <v>0</v>
      </c>
      <c r="BN422" s="72"/>
      <c r="BO422" s="71">
        <v>0</v>
      </c>
      <c r="BP422" s="71">
        <v>0</v>
      </c>
      <c r="BQ422" s="71">
        <v>0</v>
      </c>
      <c r="BR422" s="71">
        <v>1</v>
      </c>
      <c r="BS422" s="71">
        <v>0</v>
      </c>
      <c r="BT422" s="71">
        <v>0</v>
      </c>
      <c r="BU422"/>
      <c r="BV422" s="70">
        <v>0.874</v>
      </c>
      <c r="BW422" s="70">
        <v>0</v>
      </c>
      <c r="BX422" s="70">
        <v>0</v>
      </c>
      <c r="BY422" s="70">
        <v>0</v>
      </c>
      <c r="BZ422" s="70">
        <v>0</v>
      </c>
      <c r="CA422" s="70">
        <v>0</v>
      </c>
      <c r="CB422" s="70">
        <v>0</v>
      </c>
      <c r="CC422" s="70">
        <v>0</v>
      </c>
      <c r="CD422" s="70">
        <v>0</v>
      </c>
    </row>
    <row r="423" spans="1:82">
      <c r="A423" s="70" t="s">
        <v>2156</v>
      </c>
      <c r="B423" s="70">
        <v>322</v>
      </c>
      <c r="C423" s="70">
        <v>16</v>
      </c>
      <c r="D423" s="70">
        <v>19</v>
      </c>
      <c r="E423" s="70">
        <v>2019</v>
      </c>
      <c r="F423" s="70" t="s">
        <v>158</v>
      </c>
      <c r="G423" s="70" t="s">
        <v>2140</v>
      </c>
      <c r="H423" s="70" t="s">
        <v>2141</v>
      </c>
      <c r="I423" s="148"/>
      <c r="J423" s="71">
        <v>1.4682313016387933</v>
      </c>
      <c r="K423" s="71">
        <v>1.2690427635786425</v>
      </c>
      <c r="L423" s="71">
        <v>9.50520474068135</v>
      </c>
      <c r="M423" s="71">
        <v>16.524687838823056</v>
      </c>
      <c r="N423" s="71">
        <v>16.597890687286839</v>
      </c>
      <c r="O423" s="71">
        <v>12.917147547622505</v>
      </c>
      <c r="P423" s="71">
        <v>24.62386421541834</v>
      </c>
      <c r="Q423" s="71">
        <v>0.93651429179935497</v>
      </c>
      <c r="R423" s="71">
        <v>20.819849226266999</v>
      </c>
      <c r="S423" s="71">
        <v>1.7957709491379437</v>
      </c>
      <c r="T423" s="72"/>
      <c r="U423" s="71">
        <v>284292</v>
      </c>
      <c r="V423" s="71">
        <v>582</v>
      </c>
      <c r="W423" s="71">
        <v>259</v>
      </c>
      <c r="X423" s="71">
        <v>4786</v>
      </c>
      <c r="Y423" s="71">
        <v>7995</v>
      </c>
      <c r="Z423" s="71">
        <v>8087</v>
      </c>
      <c r="AA423" s="71">
        <v>5113</v>
      </c>
      <c r="AB423" s="71">
        <v>15176</v>
      </c>
      <c r="AC423" s="71">
        <v>3671331</v>
      </c>
      <c r="AD423" s="71">
        <v>1.7957709491379441</v>
      </c>
      <c r="AE423" s="72"/>
      <c r="AF423" s="71">
        <v>2547135.4345778758</v>
      </c>
      <c r="AG423" s="71">
        <v>1171600.395022854</v>
      </c>
      <c r="AH423" s="71">
        <v>2211057.0697455122</v>
      </c>
      <c r="AI423" s="71">
        <v>27342728.526977021</v>
      </c>
      <c r="AJ423" s="71">
        <v>38176139.226073921</v>
      </c>
      <c r="AK423" s="71">
        <v>0</v>
      </c>
      <c r="AL423" s="71">
        <v>0</v>
      </c>
      <c r="AM423" s="71">
        <v>2066856.9551331664</v>
      </c>
      <c r="AN423" s="71">
        <v>0</v>
      </c>
      <c r="AO423" s="71">
        <v>0</v>
      </c>
      <c r="AP423" s="71">
        <v>73515517.607530355</v>
      </c>
      <c r="AQ423" s="72"/>
      <c r="AR423" s="71">
        <v>228</v>
      </c>
      <c r="AS423" s="71">
        <v>61</v>
      </c>
      <c r="AT423" s="71">
        <v>0</v>
      </c>
      <c r="AU423" s="71">
        <v>0</v>
      </c>
      <c r="AV423" s="71">
        <v>0</v>
      </c>
      <c r="AW423" s="71">
        <v>0</v>
      </c>
      <c r="AX423" s="71"/>
      <c r="AY423" s="72"/>
      <c r="AZ423" s="71">
        <v>1094.319</v>
      </c>
      <c r="BA423" s="71">
        <v>5015</v>
      </c>
      <c r="BB423" s="71">
        <v>0</v>
      </c>
      <c r="BC423" s="71">
        <v>0</v>
      </c>
      <c r="BD423" s="71">
        <v>0</v>
      </c>
      <c r="BE423" s="71">
        <v>0</v>
      </c>
      <c r="BF423" s="71"/>
      <c r="BG423" s="72"/>
      <c r="BH423" s="71">
        <v>0</v>
      </c>
      <c r="BI423" s="71">
        <v>0</v>
      </c>
      <c r="BJ423" s="71">
        <v>0</v>
      </c>
      <c r="BK423" s="71">
        <v>0.90200000000000002</v>
      </c>
      <c r="BL423" s="71">
        <v>0</v>
      </c>
      <c r="BM423" s="71">
        <v>0</v>
      </c>
      <c r="BN423" s="72"/>
      <c r="BO423" s="71">
        <v>0</v>
      </c>
      <c r="BP423" s="71">
        <v>0</v>
      </c>
      <c r="BQ423" s="71">
        <v>0</v>
      </c>
      <c r="BR423" s="71">
        <v>1</v>
      </c>
      <c r="BS423" s="71">
        <v>0</v>
      </c>
      <c r="BT423" s="71">
        <v>0</v>
      </c>
      <c r="BU423"/>
      <c r="BV423" s="70">
        <v>0.90200000000000002</v>
      </c>
      <c r="BW423" s="70">
        <v>0</v>
      </c>
      <c r="BX423" s="70">
        <v>0</v>
      </c>
      <c r="BY423" s="70">
        <v>0</v>
      </c>
      <c r="BZ423" s="70">
        <v>0</v>
      </c>
      <c r="CA423" s="70">
        <v>0</v>
      </c>
      <c r="CB423" s="70">
        <v>0</v>
      </c>
      <c r="CC423" s="70">
        <v>0</v>
      </c>
      <c r="CD423" s="70">
        <v>0</v>
      </c>
    </row>
    <row r="424" spans="1:82">
      <c r="A424" s="70" t="s">
        <v>2157</v>
      </c>
      <c r="B424" s="70">
        <v>323</v>
      </c>
      <c r="C424" s="70">
        <v>17</v>
      </c>
      <c r="D424" s="70">
        <v>19</v>
      </c>
      <c r="E424" s="70">
        <v>2020</v>
      </c>
      <c r="F424" s="70" t="s">
        <v>159</v>
      </c>
      <c r="G424" s="70" t="s">
        <v>2140</v>
      </c>
      <c r="H424" s="70" t="s">
        <v>2141</v>
      </c>
      <c r="I424" s="148"/>
      <c r="J424" s="71">
        <v>1.2783348830472769</v>
      </c>
      <c r="K424" s="71">
        <v>1.2906875532683324</v>
      </c>
      <c r="L424" s="71">
        <v>9.1654326978687575</v>
      </c>
      <c r="M424" s="71">
        <v>17.205107224612046</v>
      </c>
      <c r="N424" s="71">
        <v>16.089337108582566</v>
      </c>
      <c r="O424" s="71">
        <v>11.367627250826587</v>
      </c>
      <c r="P424" s="71">
        <v>23.162265272933652</v>
      </c>
      <c r="Q424" s="71">
        <v>0.88193450060104395</v>
      </c>
      <c r="R424" s="71">
        <v>18.772129414277479</v>
      </c>
      <c r="S424" s="71">
        <v>1.7194422930205799</v>
      </c>
      <c r="T424" s="72"/>
      <c r="U424" s="71">
        <v>253676</v>
      </c>
      <c r="V424" s="71">
        <v>525</v>
      </c>
      <c r="W424" s="71">
        <v>218</v>
      </c>
      <c r="X424" s="71">
        <v>5094</v>
      </c>
      <c r="Y424" s="71">
        <v>7943</v>
      </c>
      <c r="Z424" s="71">
        <v>8123</v>
      </c>
      <c r="AA424" s="71">
        <v>5112</v>
      </c>
      <c r="AB424" s="71">
        <v>14958</v>
      </c>
      <c r="AC424" s="71">
        <v>3327730.9999999995</v>
      </c>
      <c r="AD424" s="71">
        <v>1.7194422930205799</v>
      </c>
      <c r="AE424" s="72"/>
      <c r="AF424" s="71">
        <v>2144328.1817194419</v>
      </c>
      <c r="AG424" s="71">
        <v>1107437.7609351254</v>
      </c>
      <c r="AH424" s="71">
        <v>2470079.7910060468</v>
      </c>
      <c r="AI424" s="71">
        <v>27423166.7923376</v>
      </c>
      <c r="AJ424" s="71">
        <v>34932587.469495103</v>
      </c>
      <c r="AK424" s="71"/>
      <c r="AL424" s="71"/>
      <c r="AM424" s="71">
        <v>1952185.1868461668</v>
      </c>
      <c r="AN424" s="71"/>
      <c r="AO424" s="71"/>
      <c r="AP424" s="71">
        <v>70029785.182339489</v>
      </c>
      <c r="AQ424" s="72"/>
      <c r="AR424" s="71">
        <v>228</v>
      </c>
      <c r="AS424" s="71">
        <v>67</v>
      </c>
      <c r="AT424" s="71">
        <v>0</v>
      </c>
      <c r="AU424" s="71">
        <v>0</v>
      </c>
      <c r="AV424" s="71">
        <v>0</v>
      </c>
      <c r="AW424" s="71">
        <v>0</v>
      </c>
      <c r="AX424" s="71"/>
      <c r="AY424" s="72"/>
      <c r="AZ424" s="71">
        <v>1094.6590000000001</v>
      </c>
      <c r="BA424" s="71">
        <v>5244.3999999999987</v>
      </c>
      <c r="BB424" s="71">
        <v>0</v>
      </c>
      <c r="BC424" s="71">
        <v>0</v>
      </c>
      <c r="BD424" s="71">
        <v>0</v>
      </c>
      <c r="BE424" s="71">
        <v>0</v>
      </c>
      <c r="BF424" s="71"/>
      <c r="BG424" s="72"/>
      <c r="BH424" s="71">
        <v>0</v>
      </c>
      <c r="BI424" s="71">
        <v>0</v>
      </c>
      <c r="BJ424" s="71">
        <v>0</v>
      </c>
      <c r="BK424" s="71">
        <v>0.88300000000000001</v>
      </c>
      <c r="BL424" s="71">
        <v>0</v>
      </c>
      <c r="BM424" s="71">
        <v>0</v>
      </c>
      <c r="BN424" s="72"/>
      <c r="BO424" s="71">
        <v>0</v>
      </c>
      <c r="BP424" s="71">
        <v>0</v>
      </c>
      <c r="BQ424" s="71">
        <v>0</v>
      </c>
      <c r="BR424" s="71">
        <v>1</v>
      </c>
      <c r="BS424" s="71">
        <v>0</v>
      </c>
      <c r="BT424" s="71">
        <v>0</v>
      </c>
      <c r="BU424"/>
      <c r="BV424" s="70">
        <v>0.88300000000000001</v>
      </c>
      <c r="BW424" s="70">
        <v>0</v>
      </c>
      <c r="BX424" s="70">
        <v>0</v>
      </c>
      <c r="BY424" s="70">
        <v>0</v>
      </c>
      <c r="BZ424" s="70">
        <v>0</v>
      </c>
      <c r="CA424" s="70">
        <v>0</v>
      </c>
      <c r="CB424" s="70">
        <v>0</v>
      </c>
      <c r="CC424" s="70">
        <v>0</v>
      </c>
      <c r="CD424" s="70">
        <v>0</v>
      </c>
    </row>
    <row r="425" spans="1:82">
      <c r="A425" s="70" t="s">
        <v>2158</v>
      </c>
      <c r="B425" s="70">
        <v>323</v>
      </c>
      <c r="C425" s="70">
        <v>18</v>
      </c>
      <c r="D425" s="70">
        <v>19</v>
      </c>
      <c r="E425" s="70">
        <v>2021</v>
      </c>
      <c r="F425" s="70" t="s">
        <v>160</v>
      </c>
      <c r="G425" s="1064" t="s">
        <v>2140</v>
      </c>
      <c r="H425" s="70" t="s">
        <v>2141</v>
      </c>
      <c r="I425" s="148"/>
      <c r="J425" s="71">
        <v>0.96658481055480006</v>
      </c>
      <c r="K425" s="71">
        <v>1.3098126782473938</v>
      </c>
      <c r="L425" s="71">
        <v>8.0210244667317045</v>
      </c>
      <c r="M425" s="71">
        <v>16.221392279536403</v>
      </c>
      <c r="N425" s="71">
        <v>14.50901738485436</v>
      </c>
      <c r="O425" s="71">
        <v>10.955992613683289</v>
      </c>
      <c r="P425" s="71">
        <v>23.586191860663455</v>
      </c>
      <c r="Q425" s="71">
        <v>0.85975015642724595</v>
      </c>
      <c r="R425" s="71">
        <v>19.463406554911593</v>
      </c>
      <c r="S425" s="71">
        <v>1.4391281240111209</v>
      </c>
      <c r="T425" s="72"/>
      <c r="U425" s="71">
        <v>249013</v>
      </c>
      <c r="V425" s="71">
        <v>525</v>
      </c>
      <c r="W425" s="71">
        <v>218</v>
      </c>
      <c r="X425" s="71">
        <v>5094</v>
      </c>
      <c r="Y425" s="71">
        <v>7883</v>
      </c>
      <c r="Z425" s="71">
        <v>8061</v>
      </c>
      <c r="AA425" s="71">
        <v>5076</v>
      </c>
      <c r="AB425" s="71">
        <v>14725</v>
      </c>
      <c r="AC425" s="71">
        <v>3347169.9999999991</v>
      </c>
      <c r="AD425" s="71">
        <v>1.4391281240111209</v>
      </c>
      <c r="AE425" s="72"/>
      <c r="AF425" s="71">
        <v>1852644.5573512588</v>
      </c>
      <c r="AG425" s="71">
        <v>1123480.2108199552</v>
      </c>
      <c r="AH425" s="71">
        <v>2279233.3816270228</v>
      </c>
      <c r="AI425" s="71">
        <v>30835617.64460985</v>
      </c>
      <c r="AJ425" s="71">
        <v>37512782.634391338</v>
      </c>
      <c r="AK425" s="71">
        <v>0</v>
      </c>
      <c r="AL425" s="71">
        <v>0</v>
      </c>
      <c r="AM425" s="71">
        <v>1932860.7479698979</v>
      </c>
      <c r="AN425" s="71">
        <v>0</v>
      </c>
      <c r="AO425" s="71">
        <v>0</v>
      </c>
      <c r="AP425" s="71">
        <v>75536619.176769316</v>
      </c>
      <c r="AQ425" s="72"/>
      <c r="AR425" s="71">
        <v>232</v>
      </c>
      <c r="AS425" s="71">
        <v>71</v>
      </c>
      <c r="AT425" s="71">
        <v>0</v>
      </c>
      <c r="AU425" s="71">
        <v>0</v>
      </c>
      <c r="AV425" s="71">
        <v>0</v>
      </c>
      <c r="AW425" s="71">
        <v>0</v>
      </c>
      <c r="AX425" s="71"/>
      <c r="AY425" s="72"/>
      <c r="AZ425" s="71">
        <v>1120.979</v>
      </c>
      <c r="BA425" s="71">
        <v>5442.3999999999987</v>
      </c>
      <c r="BB425" s="71">
        <v>0</v>
      </c>
      <c r="BC425" s="71">
        <v>0</v>
      </c>
      <c r="BD425" s="71">
        <v>0</v>
      </c>
      <c r="BE425" s="71">
        <v>0</v>
      </c>
      <c r="BF425" s="71"/>
      <c r="BG425" s="72"/>
      <c r="BH425" s="71">
        <v>0</v>
      </c>
      <c r="BI425" s="71">
        <v>0</v>
      </c>
      <c r="BJ425" s="71">
        <v>0</v>
      </c>
      <c r="BK425" s="71">
        <v>0.90400000000000003</v>
      </c>
      <c r="BL425" s="71">
        <v>0</v>
      </c>
      <c r="BM425" s="71">
        <v>0</v>
      </c>
      <c r="BN425" s="72"/>
      <c r="BO425" s="71">
        <v>0</v>
      </c>
      <c r="BP425" s="71">
        <v>0</v>
      </c>
      <c r="BQ425" s="71">
        <v>0</v>
      </c>
      <c r="BR425" s="71">
        <v>1</v>
      </c>
      <c r="BS425" s="71">
        <v>0</v>
      </c>
      <c r="BT425" s="71">
        <v>0</v>
      </c>
      <c r="BU425"/>
      <c r="BV425" s="70">
        <v>0.90400000000000003</v>
      </c>
      <c r="BW425" s="70">
        <v>0</v>
      </c>
      <c r="BX425" s="70">
        <v>0</v>
      </c>
      <c r="BY425" s="70">
        <v>0</v>
      </c>
      <c r="BZ425" s="70">
        <v>0</v>
      </c>
      <c r="CA425" s="70">
        <v>0</v>
      </c>
      <c r="CB425" s="70">
        <v>0</v>
      </c>
      <c r="CC425" s="70">
        <v>0</v>
      </c>
      <c r="CD425" s="70">
        <v>0</v>
      </c>
    </row>
    <row r="426" spans="1:82">
      <c r="A426" s="70" t="s">
        <v>2159</v>
      </c>
      <c r="B426" s="70">
        <v>323</v>
      </c>
      <c r="C426" s="70">
        <v>19</v>
      </c>
      <c r="D426" s="70">
        <v>19</v>
      </c>
      <c r="E426" s="70">
        <v>2022</v>
      </c>
      <c r="F426" s="70" t="s">
        <v>161</v>
      </c>
      <c r="G426" s="1064" t="s">
        <v>2140</v>
      </c>
      <c r="H426" s="70" t="s">
        <v>2141</v>
      </c>
      <c r="I426" s="148"/>
      <c r="J426" s="71">
        <v>1.1167557562832087</v>
      </c>
      <c r="K426" s="71">
        <v>1.2107894152706364</v>
      </c>
      <c r="L426" s="71">
        <v>7.9401848692828008</v>
      </c>
      <c r="M426" s="71">
        <v>17.712625244784469</v>
      </c>
      <c r="N426" s="71">
        <v>19.439658781296572</v>
      </c>
      <c r="O426" s="71">
        <v>11.58138228962174</v>
      </c>
      <c r="P426" s="71">
        <v>23.492912766771276</v>
      </c>
      <c r="Q426" s="71">
        <v>0.84872651942463395</v>
      </c>
      <c r="R426" s="71">
        <v>19.837853955124263</v>
      </c>
      <c r="S426" s="71">
        <v>1.893224100048875</v>
      </c>
      <c r="T426" s="72"/>
      <c r="U426" s="71">
        <v>253248</v>
      </c>
      <c r="V426" s="71">
        <v>525</v>
      </c>
      <c r="W426" s="71">
        <v>218</v>
      </c>
      <c r="X426" s="71">
        <v>5094</v>
      </c>
      <c r="Y426" s="71">
        <v>7800</v>
      </c>
      <c r="Z426" s="71">
        <v>8096</v>
      </c>
      <c r="AA426" s="71">
        <v>5133</v>
      </c>
      <c r="AB426" s="71">
        <v>14417</v>
      </c>
      <c r="AC426" s="71">
        <v>3454412</v>
      </c>
      <c r="AD426" s="71">
        <v>1.893224100048875</v>
      </c>
      <c r="AE426" s="72"/>
      <c r="AF426" s="71">
        <v>1723234.9499331079</v>
      </c>
      <c r="AG426" s="71">
        <v>900979.84170625079</v>
      </c>
      <c r="AH426" s="71">
        <v>2531245.462391553</v>
      </c>
      <c r="AI426" s="71">
        <v>28074619.099054299</v>
      </c>
      <c r="AJ426" s="71">
        <v>38182501.211258121</v>
      </c>
      <c r="AK426" s="71">
        <v>0</v>
      </c>
      <c r="AL426" s="71">
        <v>0</v>
      </c>
      <c r="AM426" s="71">
        <v>1861628.2034673849</v>
      </c>
      <c r="AN426" s="71">
        <v>0</v>
      </c>
      <c r="AO426" s="71">
        <v>0</v>
      </c>
      <c r="AP426" s="71">
        <v>73274208.767810717</v>
      </c>
      <c r="AQ426" s="72"/>
      <c r="AR426" s="71">
        <v>232</v>
      </c>
      <c r="AS426" s="71">
        <v>71</v>
      </c>
      <c r="AT426" s="71">
        <v>0</v>
      </c>
      <c r="AU426" s="71">
        <v>0</v>
      </c>
      <c r="AV426" s="71">
        <v>0</v>
      </c>
      <c r="AW426" s="71">
        <v>0</v>
      </c>
      <c r="AX426" s="71"/>
      <c r="AY426" s="72"/>
      <c r="AZ426" s="71">
        <v>1120.979</v>
      </c>
      <c r="BA426" s="71">
        <v>5442.3999999999987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2160</v>
      </c>
      <c r="B427" s="70">
        <v>323</v>
      </c>
      <c r="C427" s="70">
        <v>20</v>
      </c>
      <c r="D427" s="70">
        <v>19</v>
      </c>
      <c r="E427" s="70">
        <v>2023</v>
      </c>
      <c r="F427" s="70" t="s">
        <v>1539</v>
      </c>
      <c r="G427" s="70" t="s">
        <v>2140</v>
      </c>
      <c r="H427" s="70" t="s">
        <v>2141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235</v>
      </c>
      <c r="AS427" s="71">
        <v>71</v>
      </c>
      <c r="AT427" s="71">
        <v>0</v>
      </c>
      <c r="AU427" s="71">
        <v>0</v>
      </c>
      <c r="AV427" s="71">
        <v>0</v>
      </c>
      <c r="AW427" s="71">
        <v>0</v>
      </c>
      <c r="AX427" s="71"/>
      <c r="AY427" s="72"/>
      <c r="AZ427" s="71">
        <v>1135.779</v>
      </c>
      <c r="BA427" s="71">
        <v>5442.3999999999987</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2161</v>
      </c>
      <c r="B428" s="70">
        <v>323</v>
      </c>
      <c r="C428" s="70">
        <v>21</v>
      </c>
      <c r="D428" s="70">
        <v>19</v>
      </c>
      <c r="E428" s="70">
        <v>2024</v>
      </c>
      <c r="F428" s="70" t="s">
        <v>1554</v>
      </c>
      <c r="G428" s="70" t="s">
        <v>2140</v>
      </c>
      <c r="H428" s="70" t="s">
        <v>2141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2162</v>
      </c>
      <c r="B429" s="70">
        <v>120</v>
      </c>
      <c r="C429" s="70">
        <v>1</v>
      </c>
      <c r="D429" s="70">
        <v>8</v>
      </c>
      <c r="E429" s="70">
        <v>1990</v>
      </c>
      <c r="F429" s="70" t="s">
        <v>787</v>
      </c>
      <c r="G429" s="70" t="s">
        <v>2163</v>
      </c>
      <c r="H429" s="70" t="s">
        <v>2164</v>
      </c>
      <c r="I429" s="148"/>
      <c r="J429" s="71">
        <v>24.552227556702999</v>
      </c>
      <c r="K429" s="71">
        <v>2.31985011434486</v>
      </c>
      <c r="L429" s="71">
        <v>28.82084847471867</v>
      </c>
      <c r="M429" s="71">
        <v>10.975204913122161</v>
      </c>
      <c r="N429" s="71">
        <v>25.825832549914971</v>
      </c>
      <c r="O429" s="71">
        <v>11.913106470234361</v>
      </c>
      <c r="P429" s="71">
        <v>17.157370947883479</v>
      </c>
      <c r="Q429" s="71">
        <v>1.4119328355199201</v>
      </c>
      <c r="R429" s="71">
        <v>0</v>
      </c>
      <c r="S429" s="71">
        <v>1.288627470485445</v>
      </c>
      <c r="T429" s="72"/>
      <c r="U429" s="71">
        <v>1827745</v>
      </c>
      <c r="V429" s="71">
        <v>677</v>
      </c>
      <c r="W429" s="71">
        <v>311</v>
      </c>
      <c r="X429" s="71">
        <v>4128</v>
      </c>
      <c r="Y429" s="71">
        <v>6701</v>
      </c>
      <c r="Z429" s="71">
        <v>4900</v>
      </c>
      <c r="AA429" s="71">
        <v>4166</v>
      </c>
      <c r="AB429" s="71">
        <v>22925</v>
      </c>
      <c r="AC429" s="71">
        <v>0</v>
      </c>
      <c r="AD429" s="71">
        <v>1.288627470485445</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2165</v>
      </c>
      <c r="B430" s="70">
        <v>121</v>
      </c>
      <c r="C430" s="70">
        <v>2</v>
      </c>
      <c r="D430" s="70">
        <v>8</v>
      </c>
      <c r="E430" s="70">
        <v>2005</v>
      </c>
      <c r="F430" s="70" t="s">
        <v>789</v>
      </c>
      <c r="G430" s="70" t="s">
        <v>2163</v>
      </c>
      <c r="H430" s="70" t="s">
        <v>2164</v>
      </c>
      <c r="I430" s="148"/>
      <c r="J430" s="71">
        <v>21.66886812603402</v>
      </c>
      <c r="K430" s="71">
        <v>2.0842976188136988</v>
      </c>
      <c r="L430" s="71">
        <v>11.935089067274101</v>
      </c>
      <c r="M430" s="71">
        <v>18.505529946063529</v>
      </c>
      <c r="N430" s="71">
        <v>41.796464480712856</v>
      </c>
      <c r="O430" s="71">
        <v>17.427713427923528</v>
      </c>
      <c r="P430" s="71">
        <v>18.505481709565931</v>
      </c>
      <c r="Q430" s="71">
        <v>1.21705195935637</v>
      </c>
      <c r="R430" s="71">
        <v>0</v>
      </c>
      <c r="S430" s="71">
        <v>3.6298415871750942</v>
      </c>
      <c r="T430" s="72"/>
      <c r="U430" s="71">
        <v>1749882</v>
      </c>
      <c r="V430" s="71">
        <v>647</v>
      </c>
      <c r="W430" s="71">
        <v>119</v>
      </c>
      <c r="X430" s="71">
        <v>2929</v>
      </c>
      <c r="Y430" s="71">
        <v>7258</v>
      </c>
      <c r="Z430" s="71">
        <v>8295</v>
      </c>
      <c r="AA430" s="71">
        <v>3680</v>
      </c>
      <c r="AB430" s="71">
        <v>20658</v>
      </c>
      <c r="AC430" s="71">
        <v>0</v>
      </c>
      <c r="AD430" s="71">
        <v>3.6298415871750942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2166</v>
      </c>
      <c r="B431" s="70">
        <v>122</v>
      </c>
      <c r="C431" s="70">
        <v>3</v>
      </c>
      <c r="D431" s="70">
        <v>8</v>
      </c>
      <c r="E431" s="70">
        <v>2006</v>
      </c>
      <c r="F431" s="70" t="s">
        <v>790</v>
      </c>
      <c r="G431" s="70" t="s">
        <v>2163</v>
      </c>
      <c r="H431" s="70" t="s">
        <v>2164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2167</v>
      </c>
      <c r="B432" s="70">
        <v>123</v>
      </c>
      <c r="C432" s="70">
        <v>4</v>
      </c>
      <c r="D432" s="70">
        <v>8</v>
      </c>
      <c r="E432" s="70">
        <v>2007</v>
      </c>
      <c r="F432" s="70" t="s">
        <v>791</v>
      </c>
      <c r="G432" s="70" t="s">
        <v>2163</v>
      </c>
      <c r="H432" s="70" t="s">
        <v>2164</v>
      </c>
      <c r="I432" s="148"/>
      <c r="J432" s="71">
        <v>17.694020872590212</v>
      </c>
      <c r="K432" s="71">
        <v>1.691704900377532</v>
      </c>
      <c r="L432" s="71">
        <v>8.4060676772967859</v>
      </c>
      <c r="M432" s="71">
        <v>17.025609796826291</v>
      </c>
      <c r="N432" s="71">
        <v>41.452118539373949</v>
      </c>
      <c r="O432" s="71">
        <v>16.552433990458471</v>
      </c>
      <c r="P432" s="71">
        <v>18.33234006329215</v>
      </c>
      <c r="Q432" s="71">
        <v>1.2417709785827999</v>
      </c>
      <c r="R432" s="71">
        <v>0</v>
      </c>
      <c r="S432" s="71">
        <v>3.8306504274445889</v>
      </c>
      <c r="T432" s="72"/>
      <c r="U432" s="71">
        <v>1604167</v>
      </c>
      <c r="V432" s="71">
        <v>559</v>
      </c>
      <c r="W432" s="71">
        <v>110</v>
      </c>
      <c r="X432" s="71">
        <v>3618</v>
      </c>
      <c r="Y432" s="71">
        <v>7222</v>
      </c>
      <c r="Z432" s="71">
        <v>8190</v>
      </c>
      <c r="AA432" s="71">
        <v>3590</v>
      </c>
      <c r="AB432" s="71">
        <v>19963</v>
      </c>
      <c r="AC432" s="71">
        <v>0</v>
      </c>
      <c r="AD432" s="71">
        <v>3.8306504274445889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2168</v>
      </c>
      <c r="B433" s="70">
        <v>124</v>
      </c>
      <c r="C433" s="70">
        <v>5</v>
      </c>
      <c r="D433" s="70">
        <v>8</v>
      </c>
      <c r="E433" s="70">
        <v>2008</v>
      </c>
      <c r="F433" s="70" t="s">
        <v>792</v>
      </c>
      <c r="G433" s="70" t="s">
        <v>2163</v>
      </c>
      <c r="H433" s="70" t="s">
        <v>2164</v>
      </c>
      <c r="I433" s="148"/>
      <c r="J433" s="71">
        <v>16.931456048423669</v>
      </c>
      <c r="K433" s="71">
        <v>1.229603613262521</v>
      </c>
      <c r="L433" s="71">
        <v>7.4035621134337299</v>
      </c>
      <c r="M433" s="71">
        <v>17.856378511400059</v>
      </c>
      <c r="N433" s="71">
        <v>34.029487549520063</v>
      </c>
      <c r="O433" s="71">
        <v>16.094655655742709</v>
      </c>
      <c r="P433" s="71">
        <v>17.990104695061952</v>
      </c>
      <c r="Q433" s="71">
        <v>1.2046030162869199</v>
      </c>
      <c r="R433" s="71">
        <v>0</v>
      </c>
      <c r="S433" s="71">
        <v>2.9015360345472381</v>
      </c>
      <c r="T433" s="72"/>
      <c r="U433" s="71">
        <v>1657193</v>
      </c>
      <c r="V433" s="71">
        <v>559</v>
      </c>
      <c r="W433" s="71">
        <v>110</v>
      </c>
      <c r="X433" s="71">
        <v>3618</v>
      </c>
      <c r="Y433" s="71">
        <v>7201</v>
      </c>
      <c r="Z433" s="71">
        <v>8243</v>
      </c>
      <c r="AA433" s="71">
        <v>3527</v>
      </c>
      <c r="AB433" s="71">
        <v>19684</v>
      </c>
      <c r="AC433" s="71">
        <v>0</v>
      </c>
      <c r="AD433" s="71">
        <v>2.9015360345472381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2169</v>
      </c>
      <c r="B434" s="70">
        <v>125</v>
      </c>
      <c r="C434" s="70">
        <v>6</v>
      </c>
      <c r="D434" s="70">
        <v>8</v>
      </c>
      <c r="E434" s="70">
        <v>2009</v>
      </c>
      <c r="F434" s="70" t="s">
        <v>176</v>
      </c>
      <c r="G434" s="70" t="s">
        <v>2163</v>
      </c>
      <c r="H434" s="70" t="s">
        <v>2164</v>
      </c>
      <c r="I434" s="148"/>
      <c r="J434" s="71">
        <v>17.971875258143211</v>
      </c>
      <c r="K434" s="71">
        <v>1.24722218422911</v>
      </c>
      <c r="L434" s="71">
        <v>7.3725303866188341</v>
      </c>
      <c r="M434" s="71">
        <v>18.40745199854813</v>
      </c>
      <c r="N434" s="71">
        <v>32.454933766552713</v>
      </c>
      <c r="O434" s="71">
        <v>16.311773689031291</v>
      </c>
      <c r="P434" s="71">
        <v>17.310103764272341</v>
      </c>
      <c r="Q434" s="71">
        <v>1.1345248909776799</v>
      </c>
      <c r="R434" s="71">
        <v>0</v>
      </c>
      <c r="S434" s="71">
        <v>2.163841967490721</v>
      </c>
      <c r="T434" s="72"/>
      <c r="U434" s="71">
        <v>1343566</v>
      </c>
      <c r="V434" s="71">
        <v>459</v>
      </c>
      <c r="W434" s="71">
        <v>150</v>
      </c>
      <c r="X434" s="71">
        <v>3746</v>
      </c>
      <c r="Y434" s="71">
        <v>7210</v>
      </c>
      <c r="Z434" s="71">
        <v>8246</v>
      </c>
      <c r="AA434" s="71">
        <v>3484</v>
      </c>
      <c r="AB434" s="71">
        <v>19461</v>
      </c>
      <c r="AC434" s="71">
        <v>0</v>
      </c>
      <c r="AD434" s="71">
        <v>2.163841967490721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3.7989999999999999</v>
      </c>
      <c r="BK434" s="71">
        <v>0</v>
      </c>
      <c r="BL434" s="71">
        <v>0</v>
      </c>
      <c r="BM434" s="71">
        <v>0</v>
      </c>
      <c r="BN434" s="72"/>
      <c r="BO434" s="71">
        <v>0</v>
      </c>
      <c r="BP434" s="71">
        <v>0</v>
      </c>
      <c r="BQ434" s="71">
        <v>1</v>
      </c>
      <c r="BR434" s="71">
        <v>0</v>
      </c>
      <c r="BS434" s="71">
        <v>0</v>
      </c>
      <c r="BT434" s="71">
        <v>0</v>
      </c>
      <c r="BU434"/>
      <c r="BV434" s="70">
        <v>3.7989999999999999</v>
      </c>
      <c r="BW434" s="70">
        <v>0</v>
      </c>
      <c r="BX434" s="70">
        <v>0</v>
      </c>
      <c r="BY434" s="70">
        <v>0</v>
      </c>
      <c r="BZ434" s="70">
        <v>0</v>
      </c>
      <c r="CA434" s="70">
        <v>0</v>
      </c>
      <c r="CB434" s="70">
        <v>0</v>
      </c>
      <c r="CC434" s="70">
        <v>0</v>
      </c>
      <c r="CD434" s="70">
        <v>0</v>
      </c>
    </row>
    <row r="435" spans="1:82">
      <c r="A435" s="70" t="s">
        <v>2170</v>
      </c>
      <c r="B435" s="70">
        <v>126</v>
      </c>
      <c r="C435" s="70">
        <v>7</v>
      </c>
      <c r="D435" s="70">
        <v>8</v>
      </c>
      <c r="E435" s="70">
        <v>2010</v>
      </c>
      <c r="F435" s="70" t="s">
        <v>177</v>
      </c>
      <c r="G435" s="70" t="s">
        <v>2163</v>
      </c>
      <c r="H435" s="70" t="s">
        <v>2164</v>
      </c>
      <c r="I435" s="148"/>
      <c r="J435" s="71">
        <v>13.631782257319029</v>
      </c>
      <c r="K435" s="71">
        <v>1.189279892445233</v>
      </c>
      <c r="L435" s="71">
        <v>6.8379156040581242</v>
      </c>
      <c r="M435" s="71">
        <v>17.578803844409261</v>
      </c>
      <c r="N435" s="71">
        <v>33.20414884993037</v>
      </c>
      <c r="O435" s="71">
        <v>16.135908025883289</v>
      </c>
      <c r="P435" s="71">
        <v>17.055360448176661</v>
      </c>
      <c r="Q435" s="71">
        <v>1.14438095424154</v>
      </c>
      <c r="R435" s="71">
        <v>0</v>
      </c>
      <c r="S435" s="71">
        <v>2.3762002637597832</v>
      </c>
      <c r="T435" s="72"/>
      <c r="U435" s="71">
        <v>1197671</v>
      </c>
      <c r="V435" s="71">
        <v>459</v>
      </c>
      <c r="W435" s="71">
        <v>150</v>
      </c>
      <c r="X435" s="71">
        <v>3746</v>
      </c>
      <c r="Y435" s="71">
        <v>7098</v>
      </c>
      <c r="Z435" s="71">
        <v>8195</v>
      </c>
      <c r="AA435" s="71">
        <v>3347</v>
      </c>
      <c r="AB435" s="71">
        <v>18810</v>
      </c>
      <c r="AC435" s="71">
        <v>0</v>
      </c>
      <c r="AD435" s="71">
        <v>2.3762002637597832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4.4690000000000003</v>
      </c>
      <c r="BK435" s="71">
        <v>0</v>
      </c>
      <c r="BL435" s="71">
        <v>0</v>
      </c>
      <c r="BM435" s="71">
        <v>0</v>
      </c>
      <c r="BN435" s="72"/>
      <c r="BO435" s="71">
        <v>0</v>
      </c>
      <c r="BP435" s="71">
        <v>0</v>
      </c>
      <c r="BQ435" s="71">
        <v>1</v>
      </c>
      <c r="BR435" s="71">
        <v>0</v>
      </c>
      <c r="BS435" s="71">
        <v>0</v>
      </c>
      <c r="BT435" s="71">
        <v>0</v>
      </c>
      <c r="BU435"/>
      <c r="BV435" s="70">
        <v>4.4690000000000003</v>
      </c>
      <c r="BW435" s="70">
        <v>0</v>
      </c>
      <c r="BX435" s="70">
        <v>0</v>
      </c>
      <c r="BY435" s="70">
        <v>0</v>
      </c>
      <c r="BZ435" s="70">
        <v>0</v>
      </c>
      <c r="CA435" s="70">
        <v>0</v>
      </c>
      <c r="CB435" s="70">
        <v>0</v>
      </c>
      <c r="CC435" s="70">
        <v>0</v>
      </c>
      <c r="CD435" s="70">
        <v>0</v>
      </c>
    </row>
    <row r="436" spans="1:82">
      <c r="A436" s="70" t="s">
        <v>2171</v>
      </c>
      <c r="B436" s="70">
        <v>127</v>
      </c>
      <c r="C436" s="70">
        <v>8</v>
      </c>
      <c r="D436" s="70">
        <v>8</v>
      </c>
      <c r="E436" s="70">
        <v>2011</v>
      </c>
      <c r="F436" s="70" t="s">
        <v>178</v>
      </c>
      <c r="G436" s="70" t="s">
        <v>2163</v>
      </c>
      <c r="H436" s="70" t="s">
        <v>2164</v>
      </c>
      <c r="I436" s="148"/>
      <c r="J436" s="71">
        <v>8.729535782033361</v>
      </c>
      <c r="K436" s="71">
        <v>1.451376501191735</v>
      </c>
      <c r="L436" s="71">
        <v>7.4896640760900572</v>
      </c>
      <c r="M436" s="71">
        <v>21.65147164829235</v>
      </c>
      <c r="N436" s="71">
        <v>38.382360440177997</v>
      </c>
      <c r="O436" s="71">
        <v>15.896874149885534</v>
      </c>
      <c r="P436" s="71">
        <v>16.097333022342443</v>
      </c>
      <c r="Q436" s="71">
        <v>1.2222033600522799</v>
      </c>
      <c r="R436" s="71">
        <v>0</v>
      </c>
      <c r="S436" s="71">
        <v>3.2513485136003371</v>
      </c>
      <c r="T436" s="72"/>
      <c r="U436" s="71">
        <v>849383</v>
      </c>
      <c r="V436" s="71">
        <v>459</v>
      </c>
      <c r="W436" s="71">
        <v>150</v>
      </c>
      <c r="X436" s="71">
        <v>3746</v>
      </c>
      <c r="Y436" s="71">
        <v>6749</v>
      </c>
      <c r="Z436" s="71">
        <v>8249</v>
      </c>
      <c r="AA436" s="71">
        <v>3253</v>
      </c>
      <c r="AB436" s="71">
        <v>17416</v>
      </c>
      <c r="AC436" s="71">
        <v>0</v>
      </c>
      <c r="AD436" s="71">
        <v>3.2513485136003371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4.4130000000000003</v>
      </c>
      <c r="BK436" s="71">
        <v>0</v>
      </c>
      <c r="BL436" s="71">
        <v>0</v>
      </c>
      <c r="BM436" s="71">
        <v>0</v>
      </c>
      <c r="BN436" s="72"/>
      <c r="BO436" s="71">
        <v>0</v>
      </c>
      <c r="BP436" s="71">
        <v>0</v>
      </c>
      <c r="BQ436" s="71">
        <v>1</v>
      </c>
      <c r="BR436" s="71">
        <v>0</v>
      </c>
      <c r="BS436" s="71">
        <v>0</v>
      </c>
      <c r="BT436" s="71">
        <v>0</v>
      </c>
      <c r="BU436"/>
      <c r="BV436" s="70">
        <v>4.4130000000000003</v>
      </c>
      <c r="BW436" s="70">
        <v>0</v>
      </c>
      <c r="BX436" s="70">
        <v>0</v>
      </c>
      <c r="BY436" s="70">
        <v>0</v>
      </c>
      <c r="BZ436" s="70">
        <v>0</v>
      </c>
      <c r="CA436" s="70">
        <v>0</v>
      </c>
      <c r="CB436" s="70">
        <v>0</v>
      </c>
      <c r="CC436" s="70">
        <v>0</v>
      </c>
      <c r="CD436" s="70">
        <v>0</v>
      </c>
    </row>
    <row r="437" spans="1:82">
      <c r="A437" s="70" t="s">
        <v>2172</v>
      </c>
      <c r="B437" s="70">
        <v>128</v>
      </c>
      <c r="C437" s="70">
        <v>9</v>
      </c>
      <c r="D437" s="70">
        <v>8</v>
      </c>
      <c r="E437" s="70">
        <v>2012</v>
      </c>
      <c r="F437" s="70" t="s">
        <v>179</v>
      </c>
      <c r="G437" s="70" t="s">
        <v>2163</v>
      </c>
      <c r="H437" s="70" t="s">
        <v>2164</v>
      </c>
      <c r="I437" s="148"/>
      <c r="J437" s="71">
        <v>13.47480372401489</v>
      </c>
      <c r="K437" s="71">
        <v>1.387969171346767</v>
      </c>
      <c r="L437" s="71">
        <v>7.3240754472899194</v>
      </c>
      <c r="M437" s="71">
        <v>21.587348814582811</v>
      </c>
      <c r="N437" s="71">
        <v>40.946072531659453</v>
      </c>
      <c r="O437" s="71">
        <v>16.270801441781874</v>
      </c>
      <c r="P437" s="71">
        <v>16.601977664506901</v>
      </c>
      <c r="Q437" s="71">
        <v>1.3037293597446</v>
      </c>
      <c r="R437" s="71">
        <v>0</v>
      </c>
      <c r="S437" s="71">
        <v>3.6308485889327851</v>
      </c>
      <c r="T437" s="72"/>
      <c r="U437" s="71">
        <v>1143967</v>
      </c>
      <c r="V437" s="71">
        <v>459</v>
      </c>
      <c r="W437" s="71">
        <v>150</v>
      </c>
      <c r="X437" s="71">
        <v>3746</v>
      </c>
      <c r="Y437" s="71">
        <v>6728</v>
      </c>
      <c r="Z437" s="71">
        <v>8510</v>
      </c>
      <c r="AA437" s="71">
        <v>3336</v>
      </c>
      <c r="AB437" s="71">
        <v>17099</v>
      </c>
      <c r="AC437" s="71">
        <v>0</v>
      </c>
      <c r="AD437" s="71">
        <v>3.6308485889327851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5.3940000000000001</v>
      </c>
      <c r="BK437" s="71">
        <v>0</v>
      </c>
      <c r="BL437" s="71">
        <v>0</v>
      </c>
      <c r="BM437" s="71">
        <v>0</v>
      </c>
      <c r="BN437" s="72"/>
      <c r="BO437" s="71">
        <v>0</v>
      </c>
      <c r="BP437" s="71">
        <v>0</v>
      </c>
      <c r="BQ437" s="71">
        <v>1</v>
      </c>
      <c r="BR437" s="71">
        <v>0</v>
      </c>
      <c r="BS437" s="71">
        <v>0</v>
      </c>
      <c r="BT437" s="71">
        <v>0</v>
      </c>
      <c r="BU437"/>
      <c r="BV437" s="70">
        <v>5.3940000000000001</v>
      </c>
      <c r="BW437" s="70">
        <v>0</v>
      </c>
      <c r="BX437" s="70">
        <v>0</v>
      </c>
      <c r="BY437" s="70">
        <v>0</v>
      </c>
      <c r="BZ437" s="70">
        <v>0</v>
      </c>
      <c r="CA437" s="70">
        <v>0</v>
      </c>
      <c r="CB437" s="70">
        <v>0</v>
      </c>
      <c r="CC437" s="70">
        <v>0</v>
      </c>
      <c r="CD437" s="70">
        <v>0</v>
      </c>
    </row>
    <row r="438" spans="1:82">
      <c r="A438" s="70" t="s">
        <v>2173</v>
      </c>
      <c r="B438" s="70">
        <v>129</v>
      </c>
      <c r="C438" s="70">
        <v>10</v>
      </c>
      <c r="D438" s="70">
        <v>8</v>
      </c>
      <c r="E438" s="70">
        <v>2013</v>
      </c>
      <c r="F438" s="70" t="s">
        <v>180</v>
      </c>
      <c r="G438" s="70" t="s">
        <v>2163</v>
      </c>
      <c r="H438" s="70" t="s">
        <v>2164</v>
      </c>
      <c r="I438" s="148"/>
      <c r="J438" s="71">
        <v>17.174837284669511</v>
      </c>
      <c r="K438" s="71">
        <v>1.348978996021087</v>
      </c>
      <c r="L438" s="71">
        <v>5.9536507648646442</v>
      </c>
      <c r="M438" s="71">
        <v>20.711516927591781</v>
      </c>
      <c r="N438" s="71">
        <v>35.211727832498411</v>
      </c>
      <c r="O438" s="71">
        <v>15.996345487769133</v>
      </c>
      <c r="P438" s="71">
        <v>17.009214147216358</v>
      </c>
      <c r="Q438" s="71">
        <v>1.31217106349549</v>
      </c>
      <c r="R438" s="71">
        <v>0</v>
      </c>
      <c r="S438" s="71">
        <v>1.9138474486521599</v>
      </c>
      <c r="T438" s="72"/>
      <c r="U438" s="71">
        <v>1366991</v>
      </c>
      <c r="V438" s="71">
        <v>459</v>
      </c>
      <c r="W438" s="71">
        <v>150</v>
      </c>
      <c r="X438" s="71">
        <v>3746</v>
      </c>
      <c r="Y438" s="71">
        <v>6714</v>
      </c>
      <c r="Z438" s="71">
        <v>8740</v>
      </c>
      <c r="AA438" s="71">
        <v>3405</v>
      </c>
      <c r="AB438" s="71">
        <v>16963</v>
      </c>
      <c r="AC438" s="71">
        <v>0</v>
      </c>
      <c r="AD438" s="71">
        <v>1.9138474486521599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5.7140000000000004</v>
      </c>
      <c r="BK438" s="71">
        <v>0</v>
      </c>
      <c r="BL438" s="71">
        <v>0</v>
      </c>
      <c r="BM438" s="71">
        <v>0</v>
      </c>
      <c r="BN438" s="72"/>
      <c r="BO438" s="71">
        <v>0</v>
      </c>
      <c r="BP438" s="71">
        <v>0</v>
      </c>
      <c r="BQ438" s="71">
        <v>1</v>
      </c>
      <c r="BR438" s="71">
        <v>0</v>
      </c>
      <c r="BS438" s="71">
        <v>0</v>
      </c>
      <c r="BT438" s="71">
        <v>0</v>
      </c>
      <c r="BU438"/>
      <c r="BV438" s="70">
        <v>5.7140000000000004</v>
      </c>
      <c r="BW438" s="70">
        <v>0</v>
      </c>
      <c r="BX438" s="70">
        <v>0</v>
      </c>
      <c r="BY438" s="70">
        <v>0</v>
      </c>
      <c r="BZ438" s="70">
        <v>0</v>
      </c>
      <c r="CA438" s="70">
        <v>0</v>
      </c>
      <c r="CB438" s="70">
        <v>0</v>
      </c>
      <c r="CC438" s="70">
        <v>0</v>
      </c>
      <c r="CD438" s="70">
        <v>0</v>
      </c>
    </row>
    <row r="439" spans="1:82">
      <c r="A439" s="70" t="s">
        <v>2174</v>
      </c>
      <c r="B439" s="70">
        <v>130</v>
      </c>
      <c r="C439" s="70">
        <v>11</v>
      </c>
      <c r="D439" s="70">
        <v>8</v>
      </c>
      <c r="E439" s="70">
        <v>2014</v>
      </c>
      <c r="F439" s="70" t="s">
        <v>181</v>
      </c>
      <c r="G439" s="70" t="s">
        <v>2163</v>
      </c>
      <c r="H439" s="70" t="s">
        <v>2164</v>
      </c>
      <c r="I439" s="148"/>
      <c r="J439" s="71">
        <v>17.463827050777279</v>
      </c>
      <c r="K439" s="71">
        <v>1.9053375152139149</v>
      </c>
      <c r="L439" s="71">
        <v>3.929191539677551</v>
      </c>
      <c r="M439" s="71">
        <v>18.97989430075371</v>
      </c>
      <c r="N439" s="71">
        <v>31.008993406523661</v>
      </c>
      <c r="O439" s="71">
        <v>15.373941424893179</v>
      </c>
      <c r="P439" s="71">
        <v>17.383841200892974</v>
      </c>
      <c r="Q439" s="71">
        <v>1.2414346686910001</v>
      </c>
      <c r="R439" s="71">
        <v>0</v>
      </c>
      <c r="S439" s="71">
        <v>2.103880301376797</v>
      </c>
      <c r="T439" s="72"/>
      <c r="U439" s="71">
        <v>1386178</v>
      </c>
      <c r="V439" s="71">
        <v>659</v>
      </c>
      <c r="W439" s="71">
        <v>85</v>
      </c>
      <c r="X439" s="71">
        <v>3510</v>
      </c>
      <c r="Y439" s="71">
        <v>6733</v>
      </c>
      <c r="Z439" s="71">
        <v>8847</v>
      </c>
      <c r="AA439" s="71">
        <v>3462</v>
      </c>
      <c r="AB439" s="71">
        <v>16727</v>
      </c>
      <c r="AC439" s="71">
        <v>0</v>
      </c>
      <c r="AD439" s="71">
        <v>2.103880301376797</v>
      </c>
      <c r="AE439" s="72"/>
      <c r="AF439" s="71"/>
      <c r="AG439" s="71"/>
      <c r="AH439" s="71"/>
      <c r="AI439" s="71"/>
      <c r="AJ439" s="71"/>
      <c r="AK439" s="71"/>
      <c r="AL439" s="71"/>
      <c r="AM439" s="71"/>
      <c r="AN439" s="71"/>
      <c r="AO439" s="71"/>
      <c r="AP439" s="71"/>
      <c r="AQ439" s="72"/>
      <c r="AR439" s="71">
        <v>295</v>
      </c>
      <c r="AS439" s="71">
        <v>22</v>
      </c>
      <c r="AT439" s="71">
        <v>0</v>
      </c>
      <c r="AU439" s="71">
        <v>0</v>
      </c>
      <c r="AV439" s="71">
        <v>0</v>
      </c>
      <c r="AW439" s="71">
        <v>0</v>
      </c>
      <c r="AX439" s="71"/>
      <c r="AY439" s="72"/>
      <c r="AZ439" s="71">
        <v>1260.4000000000001</v>
      </c>
      <c r="BA439" s="71">
        <v>667.6</v>
      </c>
      <c r="BB439" s="71">
        <v>0</v>
      </c>
      <c r="BC439" s="71">
        <v>0</v>
      </c>
      <c r="BD439" s="71">
        <v>0</v>
      </c>
      <c r="BE439" s="71">
        <v>0</v>
      </c>
      <c r="BF439" s="71"/>
      <c r="BG439" s="72"/>
      <c r="BH439" s="71">
        <v>0</v>
      </c>
      <c r="BI439" s="71">
        <v>0</v>
      </c>
      <c r="BJ439" s="71">
        <v>5.89</v>
      </c>
      <c r="BK439" s="71">
        <v>0</v>
      </c>
      <c r="BL439" s="71">
        <v>0</v>
      </c>
      <c r="BM439" s="71">
        <v>0</v>
      </c>
      <c r="BN439" s="72"/>
      <c r="BO439" s="71">
        <v>0</v>
      </c>
      <c r="BP439" s="71">
        <v>0</v>
      </c>
      <c r="BQ439" s="71">
        <v>1</v>
      </c>
      <c r="BR439" s="71">
        <v>0</v>
      </c>
      <c r="BS439" s="71">
        <v>0</v>
      </c>
      <c r="BT439" s="71">
        <v>0</v>
      </c>
      <c r="BU439"/>
      <c r="BV439" s="70">
        <v>5.89</v>
      </c>
      <c r="BW439" s="70">
        <v>0</v>
      </c>
      <c r="BX439" s="70">
        <v>0</v>
      </c>
      <c r="BY439" s="70">
        <v>0</v>
      </c>
      <c r="BZ439" s="70">
        <v>0</v>
      </c>
      <c r="CA439" s="70">
        <v>0</v>
      </c>
      <c r="CB439" s="70">
        <v>0</v>
      </c>
      <c r="CC439" s="70">
        <v>0</v>
      </c>
      <c r="CD439" s="70">
        <v>0</v>
      </c>
    </row>
    <row r="440" spans="1:82">
      <c r="A440" s="70" t="s">
        <v>2175</v>
      </c>
      <c r="B440" s="70">
        <v>131</v>
      </c>
      <c r="C440" s="70">
        <v>12</v>
      </c>
      <c r="D440" s="70">
        <v>8</v>
      </c>
      <c r="E440" s="70">
        <v>2015</v>
      </c>
      <c r="F440" s="70" t="s">
        <v>182</v>
      </c>
      <c r="G440" s="70" t="s">
        <v>2163</v>
      </c>
      <c r="H440" s="70" t="s">
        <v>2164</v>
      </c>
      <c r="I440" s="148"/>
      <c r="J440" s="71">
        <v>17.104665916334358</v>
      </c>
      <c r="K440" s="71">
        <v>1.961154795877539</v>
      </c>
      <c r="L440" s="71">
        <v>3.4401354786297711</v>
      </c>
      <c r="M440" s="71">
        <v>20.030420008692239</v>
      </c>
      <c r="N440" s="71">
        <v>34.864041076821628</v>
      </c>
      <c r="O440" s="71">
        <v>15.24632737755017</v>
      </c>
      <c r="P440" s="71">
        <v>17.744320889224195</v>
      </c>
      <c r="Q440" s="71">
        <v>1.19218053923112</v>
      </c>
      <c r="R440" s="71">
        <v>0</v>
      </c>
      <c r="S440" s="71">
        <v>2.6763655147449859</v>
      </c>
      <c r="T440" s="72"/>
      <c r="U440" s="71">
        <v>1550293</v>
      </c>
      <c r="V440" s="71">
        <v>659</v>
      </c>
      <c r="W440" s="71">
        <v>85</v>
      </c>
      <c r="X440" s="71">
        <v>3510</v>
      </c>
      <c r="Y440" s="71">
        <v>6716</v>
      </c>
      <c r="Z440" s="71">
        <v>8858</v>
      </c>
      <c r="AA440" s="71">
        <v>3531</v>
      </c>
      <c r="AB440" s="71">
        <v>16409</v>
      </c>
      <c r="AC440" s="71">
        <v>0</v>
      </c>
      <c r="AD440" s="71">
        <v>2.6763655147449859</v>
      </c>
      <c r="AE440" s="72"/>
      <c r="AF440" s="71">
        <v>14636309.08034995</v>
      </c>
      <c r="AG440" s="71">
        <v>1299999.225469067</v>
      </c>
      <c r="AH440" s="71">
        <v>512364.15308787872</v>
      </c>
      <c r="AI440" s="71">
        <v>23589761.344040539</v>
      </c>
      <c r="AJ440" s="71">
        <v>41460030.186097488</v>
      </c>
      <c r="AK440" s="71">
        <v>0</v>
      </c>
      <c r="AL440" s="71">
        <v>0</v>
      </c>
      <c r="AM440" s="71">
        <v>2248784.6168338652</v>
      </c>
      <c r="AN440" s="71">
        <v>0</v>
      </c>
      <c r="AO440" s="71">
        <v>0</v>
      </c>
      <c r="AP440" s="71">
        <v>83747248.605878785</v>
      </c>
      <c r="AQ440" s="72"/>
      <c r="AR440" s="71">
        <v>342</v>
      </c>
      <c r="AS440" s="71">
        <v>30</v>
      </c>
      <c r="AT440" s="71">
        <v>0</v>
      </c>
      <c r="AU440" s="71">
        <v>0</v>
      </c>
      <c r="AV440" s="71">
        <v>0</v>
      </c>
      <c r="AW440" s="71">
        <v>0</v>
      </c>
      <c r="AX440" s="71"/>
      <c r="AY440" s="72"/>
      <c r="AZ440" s="71">
        <v>1448.8</v>
      </c>
      <c r="BA440" s="71">
        <v>804.6</v>
      </c>
      <c r="BB440" s="71">
        <v>0</v>
      </c>
      <c r="BC440" s="71">
        <v>0</v>
      </c>
      <c r="BD440" s="71">
        <v>0</v>
      </c>
      <c r="BE440" s="71">
        <v>0</v>
      </c>
      <c r="BF440" s="71"/>
      <c r="BG440" s="72"/>
      <c r="BH440" s="71">
        <v>0</v>
      </c>
      <c r="BI440" s="71">
        <v>0</v>
      </c>
      <c r="BJ440" s="71">
        <v>5.7590000000000003</v>
      </c>
      <c r="BK440" s="71">
        <v>0</v>
      </c>
      <c r="BL440" s="71">
        <v>0</v>
      </c>
      <c r="BM440" s="71">
        <v>0</v>
      </c>
      <c r="BN440" s="72"/>
      <c r="BO440" s="71">
        <v>0</v>
      </c>
      <c r="BP440" s="71">
        <v>0</v>
      </c>
      <c r="BQ440" s="71">
        <v>1</v>
      </c>
      <c r="BR440" s="71">
        <v>0</v>
      </c>
      <c r="BS440" s="71">
        <v>0</v>
      </c>
      <c r="BT440" s="71">
        <v>0</v>
      </c>
      <c r="BU440"/>
      <c r="BV440" s="70">
        <v>5.7590000000000003</v>
      </c>
      <c r="BW440" s="70">
        <v>0</v>
      </c>
      <c r="BX440" s="70">
        <v>0</v>
      </c>
      <c r="BY440" s="70">
        <v>0</v>
      </c>
      <c r="BZ440" s="70">
        <v>0</v>
      </c>
      <c r="CA440" s="70">
        <v>0</v>
      </c>
      <c r="CB440" s="70">
        <v>0</v>
      </c>
      <c r="CC440" s="70">
        <v>0</v>
      </c>
      <c r="CD440" s="70">
        <v>0</v>
      </c>
    </row>
    <row r="441" spans="1:82">
      <c r="A441" s="70" t="s">
        <v>2176</v>
      </c>
      <c r="B441" s="70">
        <v>132</v>
      </c>
      <c r="C441" s="70">
        <v>13</v>
      </c>
      <c r="D441" s="70">
        <v>8</v>
      </c>
      <c r="E441" s="70">
        <v>2016</v>
      </c>
      <c r="F441" s="70" t="s">
        <v>155</v>
      </c>
      <c r="G441" s="70" t="s">
        <v>2163</v>
      </c>
      <c r="H441" s="70" t="s">
        <v>2164</v>
      </c>
      <c r="I441" s="148"/>
      <c r="J441" s="71">
        <v>16.432426093391367</v>
      </c>
      <c r="K441" s="71">
        <v>1.917009601354656</v>
      </c>
      <c r="L441" s="71">
        <v>4.1648018970027882</v>
      </c>
      <c r="M441" s="71">
        <v>15.98989119464121</v>
      </c>
      <c r="N441" s="71">
        <v>31.492391888412392</v>
      </c>
      <c r="O441" s="71">
        <v>15.050982138297305</v>
      </c>
      <c r="P441" s="71">
        <v>17.462246631014224</v>
      </c>
      <c r="Q441" s="71">
        <v>1.1436031629404966</v>
      </c>
      <c r="R441" s="71">
        <v>0</v>
      </c>
      <c r="S441" s="71">
        <v>3.47614636582303</v>
      </c>
      <c r="T441" s="72"/>
      <c r="U441" s="71">
        <v>1502177</v>
      </c>
      <c r="V441" s="71">
        <v>659</v>
      </c>
      <c r="W441" s="71">
        <v>85</v>
      </c>
      <c r="X441" s="71">
        <v>3510</v>
      </c>
      <c r="Y441" s="71">
        <v>6692</v>
      </c>
      <c r="Z441" s="71">
        <v>8852</v>
      </c>
      <c r="AA441" s="71">
        <v>3594</v>
      </c>
      <c r="AB441" s="71">
        <v>16191</v>
      </c>
      <c r="AC441" s="71">
        <v>0</v>
      </c>
      <c r="AD441" s="71">
        <v>3.47614636582303</v>
      </c>
      <c r="AE441" s="72"/>
      <c r="AF441" s="71">
        <v>14035394.020707181</v>
      </c>
      <c r="AG441" s="71">
        <v>1277862.415474118</v>
      </c>
      <c r="AH441" s="71">
        <v>493872.57003151748</v>
      </c>
      <c r="AI441" s="71">
        <v>21664300.432925161</v>
      </c>
      <c r="AJ441" s="71">
        <v>32981392.67523874</v>
      </c>
      <c r="AK441" s="71">
        <v>0</v>
      </c>
      <c r="AL441" s="71">
        <v>0</v>
      </c>
      <c r="AM441" s="71">
        <v>2220632.5055986349</v>
      </c>
      <c r="AN441" s="71">
        <v>0</v>
      </c>
      <c r="AO441" s="71">
        <v>0</v>
      </c>
      <c r="AP441" s="71">
        <v>72673454.619975358</v>
      </c>
      <c r="AQ441" s="72"/>
      <c r="AR441" s="71">
        <v>417</v>
      </c>
      <c r="AS441" s="71">
        <v>35</v>
      </c>
      <c r="AT441" s="71">
        <v>0</v>
      </c>
      <c r="AU441" s="71">
        <v>0</v>
      </c>
      <c r="AV441" s="71">
        <v>0</v>
      </c>
      <c r="AW441" s="71">
        <v>0</v>
      </c>
      <c r="AX441" s="71"/>
      <c r="AY441" s="72"/>
      <c r="AZ441" s="71">
        <v>1816.4</v>
      </c>
      <c r="BA441" s="71">
        <v>857.5</v>
      </c>
      <c r="BB441" s="71">
        <v>0</v>
      </c>
      <c r="BC441" s="71">
        <v>0</v>
      </c>
      <c r="BD441" s="71">
        <v>0</v>
      </c>
      <c r="BE441" s="71">
        <v>0</v>
      </c>
      <c r="BF441" s="71"/>
      <c r="BG441" s="72"/>
      <c r="BH441" s="71">
        <v>0</v>
      </c>
      <c r="BI441" s="71">
        <v>0</v>
      </c>
      <c r="BJ441" s="71">
        <v>5.7009999999999996</v>
      </c>
      <c r="BK441" s="71">
        <v>0</v>
      </c>
      <c r="BL441" s="71">
        <v>0</v>
      </c>
      <c r="BM441" s="71">
        <v>0</v>
      </c>
      <c r="BN441" s="72"/>
      <c r="BO441" s="71">
        <v>0</v>
      </c>
      <c r="BP441" s="71">
        <v>0</v>
      </c>
      <c r="BQ441" s="71">
        <v>1</v>
      </c>
      <c r="BR441" s="71">
        <v>0</v>
      </c>
      <c r="BS441" s="71">
        <v>0</v>
      </c>
      <c r="BT441" s="71">
        <v>0</v>
      </c>
      <c r="BU441"/>
      <c r="BV441" s="70">
        <v>5.7009999999999996</v>
      </c>
      <c r="BW441" s="70">
        <v>0</v>
      </c>
      <c r="BX441" s="70">
        <v>0</v>
      </c>
      <c r="BY441" s="70">
        <v>0</v>
      </c>
      <c r="BZ441" s="70">
        <v>0</v>
      </c>
      <c r="CA441" s="70">
        <v>0</v>
      </c>
      <c r="CB441" s="70">
        <v>0</v>
      </c>
      <c r="CC441" s="70">
        <v>0</v>
      </c>
      <c r="CD441" s="70">
        <v>0</v>
      </c>
    </row>
    <row r="442" spans="1:82">
      <c r="A442" s="70" t="s">
        <v>2177</v>
      </c>
      <c r="B442" s="70">
        <v>133</v>
      </c>
      <c r="C442" s="70">
        <v>14</v>
      </c>
      <c r="D442" s="70">
        <v>8</v>
      </c>
      <c r="E442" s="70">
        <v>2017</v>
      </c>
      <c r="F442" s="70" t="s">
        <v>156</v>
      </c>
      <c r="G442" s="70" t="s">
        <v>2163</v>
      </c>
      <c r="H442" s="70" t="s">
        <v>2164</v>
      </c>
      <c r="I442" s="148"/>
      <c r="J442" s="71">
        <v>16.21748573415276</v>
      </c>
      <c r="K442" s="71">
        <v>1.9439356816450231</v>
      </c>
      <c r="L442" s="71">
        <v>3.7047242079119744</v>
      </c>
      <c r="M442" s="71">
        <v>14.352269293583094</v>
      </c>
      <c r="N442" s="71">
        <v>31.043857508305098</v>
      </c>
      <c r="O442" s="71">
        <v>14.813748707394584</v>
      </c>
      <c r="P442" s="71">
        <v>17.30335009749372</v>
      </c>
      <c r="Q442" s="71">
        <v>1.0917510461934901</v>
      </c>
      <c r="R442" s="71">
        <v>0</v>
      </c>
      <c r="S442" s="71">
        <v>5.1932046390094557</v>
      </c>
      <c r="T442" s="72"/>
      <c r="U442" s="71">
        <v>1694612</v>
      </c>
      <c r="V442" s="71">
        <v>659</v>
      </c>
      <c r="W442" s="71">
        <v>85</v>
      </c>
      <c r="X442" s="71">
        <v>3510</v>
      </c>
      <c r="Y442" s="71">
        <v>6663</v>
      </c>
      <c r="Z442" s="71">
        <v>8857</v>
      </c>
      <c r="AA442" s="71">
        <v>3584</v>
      </c>
      <c r="AB442" s="71">
        <v>15984</v>
      </c>
      <c r="AC442" s="71">
        <v>0</v>
      </c>
      <c r="AD442" s="71">
        <v>5.1932046390094557</v>
      </c>
      <c r="AE442" s="72"/>
      <c r="AF442" s="71">
        <v>14205520.744081041</v>
      </c>
      <c r="AG442" s="71">
        <v>1299665.839030124</v>
      </c>
      <c r="AH442" s="71">
        <v>587269.27369689592</v>
      </c>
      <c r="AI442" s="71">
        <v>20687253.39596875</v>
      </c>
      <c r="AJ442" s="71">
        <v>37736940.448720552</v>
      </c>
      <c r="AK442" s="71">
        <v>0</v>
      </c>
      <c r="AL442" s="71">
        <v>0</v>
      </c>
      <c r="AM442" s="71">
        <v>2195672.2446920588</v>
      </c>
      <c r="AN442" s="71">
        <v>0</v>
      </c>
      <c r="AO442" s="71">
        <v>0</v>
      </c>
      <c r="AP442" s="71">
        <v>76712321.946189418</v>
      </c>
      <c r="AQ442" s="72"/>
      <c r="AR442" s="71">
        <v>470</v>
      </c>
      <c r="AS442" s="71">
        <v>37</v>
      </c>
      <c r="AT442" s="71">
        <v>1</v>
      </c>
      <c r="AU442" s="71">
        <v>0</v>
      </c>
      <c r="AV442" s="71">
        <v>0</v>
      </c>
      <c r="AW442" s="71">
        <v>0</v>
      </c>
      <c r="AX442" s="71"/>
      <c r="AY442" s="72"/>
      <c r="AZ442" s="71">
        <v>2081.6</v>
      </c>
      <c r="BA442" s="71">
        <v>914.7</v>
      </c>
      <c r="BB442" s="71">
        <v>19.2</v>
      </c>
      <c r="BC442" s="71">
        <v>0</v>
      </c>
      <c r="BD442" s="71">
        <v>0</v>
      </c>
      <c r="BE442" s="71">
        <v>0</v>
      </c>
      <c r="BF442" s="71"/>
      <c r="BG442" s="72"/>
      <c r="BH442" s="71">
        <v>0</v>
      </c>
      <c r="BI442" s="71">
        <v>0</v>
      </c>
      <c r="BJ442" s="71">
        <v>5.4569999999999999</v>
      </c>
      <c r="BK442" s="71">
        <v>0</v>
      </c>
      <c r="BL442" s="71">
        <v>0</v>
      </c>
      <c r="BM442" s="71">
        <v>0</v>
      </c>
      <c r="BN442" s="72"/>
      <c r="BO442" s="71">
        <v>0</v>
      </c>
      <c r="BP442" s="71">
        <v>0</v>
      </c>
      <c r="BQ442" s="71">
        <v>1</v>
      </c>
      <c r="BR442" s="71">
        <v>0</v>
      </c>
      <c r="BS442" s="71">
        <v>0</v>
      </c>
      <c r="BT442" s="71">
        <v>0</v>
      </c>
      <c r="BU442"/>
      <c r="BV442" s="70">
        <v>5.4569999999999999</v>
      </c>
      <c r="BW442" s="70">
        <v>0</v>
      </c>
      <c r="BX442" s="70">
        <v>0</v>
      </c>
      <c r="BY442" s="70">
        <v>0</v>
      </c>
      <c r="BZ442" s="70">
        <v>0</v>
      </c>
      <c r="CA442" s="70">
        <v>0</v>
      </c>
      <c r="CB442" s="70">
        <v>0</v>
      </c>
      <c r="CC442" s="70">
        <v>0</v>
      </c>
      <c r="CD442" s="70">
        <v>0</v>
      </c>
    </row>
    <row r="443" spans="1:82">
      <c r="A443" s="70" t="s">
        <v>2178</v>
      </c>
      <c r="B443" s="70">
        <v>134</v>
      </c>
      <c r="C443" s="70">
        <v>15</v>
      </c>
      <c r="D443" s="70">
        <v>8</v>
      </c>
      <c r="E443" s="70">
        <v>2018</v>
      </c>
      <c r="F443" s="70" t="s">
        <v>183</v>
      </c>
      <c r="G443" s="70" t="s">
        <v>2163</v>
      </c>
      <c r="H443" s="70" t="s">
        <v>2164</v>
      </c>
      <c r="I443" s="148"/>
      <c r="J443" s="71">
        <v>16.324740681496177</v>
      </c>
      <c r="K443" s="71">
        <v>1.8489441655875776</v>
      </c>
      <c r="L443" s="71">
        <v>3.3924019499139821</v>
      </c>
      <c r="M443" s="71">
        <v>15.348581818165403</v>
      </c>
      <c r="N443" s="71">
        <v>28.459781843594808</v>
      </c>
      <c r="O443" s="71">
        <v>14.497684859215644</v>
      </c>
      <c r="P443" s="71">
        <v>17.169347524900996</v>
      </c>
      <c r="Q443" s="71">
        <v>0.99286075490082104</v>
      </c>
      <c r="R443" s="71">
        <v>0</v>
      </c>
      <c r="S443" s="71">
        <v>4.4938841801835832</v>
      </c>
      <c r="T443" s="72"/>
      <c r="U443" s="71">
        <v>1749079</v>
      </c>
      <c r="V443" s="71">
        <v>659</v>
      </c>
      <c r="W443" s="71">
        <v>85</v>
      </c>
      <c r="X443" s="71">
        <v>3510</v>
      </c>
      <c r="Y443" s="71">
        <v>6615</v>
      </c>
      <c r="Z443" s="71">
        <v>8834</v>
      </c>
      <c r="AA443" s="71">
        <v>3592</v>
      </c>
      <c r="AB443" s="71">
        <v>15665</v>
      </c>
      <c r="AC443" s="71">
        <v>0</v>
      </c>
      <c r="AD443" s="71">
        <v>4.4938841801835832</v>
      </c>
      <c r="AE443" s="72"/>
      <c r="AF443" s="71">
        <v>15157724.87400987</v>
      </c>
      <c r="AG443" s="71">
        <v>1179359.905201993</v>
      </c>
      <c r="AH443" s="71">
        <v>555097.05581276526</v>
      </c>
      <c r="AI443" s="71">
        <v>21233866.991663352</v>
      </c>
      <c r="AJ443" s="71">
        <v>33787266.141019046</v>
      </c>
      <c r="AK443" s="71">
        <v>0</v>
      </c>
      <c r="AL443" s="71">
        <v>0</v>
      </c>
      <c r="AM443" s="71">
        <v>2156304.6492979801</v>
      </c>
      <c r="AN443" s="71">
        <v>0</v>
      </c>
      <c r="AO443" s="71">
        <v>0</v>
      </c>
      <c r="AP443" s="71">
        <v>74069619.617005005</v>
      </c>
      <c r="AQ443" s="72"/>
      <c r="AR443" s="71">
        <v>525</v>
      </c>
      <c r="AS443" s="71">
        <v>39</v>
      </c>
      <c r="AT443" s="71">
        <v>1</v>
      </c>
      <c r="AU443" s="71">
        <v>0</v>
      </c>
      <c r="AV443" s="71">
        <v>0</v>
      </c>
      <c r="AW443" s="71">
        <v>0</v>
      </c>
      <c r="AX443" s="71"/>
      <c r="AY443" s="72"/>
      <c r="AZ443" s="71">
        <v>2341</v>
      </c>
      <c r="BA443" s="71">
        <v>975</v>
      </c>
      <c r="BB443" s="71">
        <v>19</v>
      </c>
      <c r="BC443" s="71">
        <v>0</v>
      </c>
      <c r="BD443" s="71">
        <v>0</v>
      </c>
      <c r="BE443" s="71">
        <v>0</v>
      </c>
      <c r="BF443" s="71"/>
      <c r="BG443" s="72"/>
      <c r="BH443" s="71">
        <v>0</v>
      </c>
      <c r="BI443" s="71">
        <v>0</v>
      </c>
      <c r="BJ443" s="71">
        <v>5.4020000000000001</v>
      </c>
      <c r="BK443" s="71">
        <v>0</v>
      </c>
      <c r="BL443" s="71">
        <v>0</v>
      </c>
      <c r="BM443" s="71">
        <v>0</v>
      </c>
      <c r="BN443" s="72"/>
      <c r="BO443" s="71">
        <v>0</v>
      </c>
      <c r="BP443" s="71">
        <v>0</v>
      </c>
      <c r="BQ443" s="71">
        <v>1</v>
      </c>
      <c r="BR443" s="71">
        <v>0</v>
      </c>
      <c r="BS443" s="71">
        <v>0</v>
      </c>
      <c r="BT443" s="71">
        <v>0</v>
      </c>
      <c r="BU443"/>
      <c r="BV443" s="70">
        <v>5.4020000000000001</v>
      </c>
      <c r="BW443" s="70">
        <v>0</v>
      </c>
      <c r="BX443" s="70">
        <v>0</v>
      </c>
      <c r="BY443" s="70">
        <v>0</v>
      </c>
      <c r="BZ443" s="70">
        <v>0</v>
      </c>
      <c r="CA443" s="70">
        <v>0</v>
      </c>
      <c r="CB443" s="70">
        <v>0</v>
      </c>
      <c r="CC443" s="70">
        <v>0</v>
      </c>
      <c r="CD443" s="70">
        <v>0</v>
      </c>
    </row>
    <row r="444" spans="1:82">
      <c r="A444" s="70" t="s">
        <v>2179</v>
      </c>
      <c r="B444" s="70">
        <v>135</v>
      </c>
      <c r="C444" s="70">
        <v>16</v>
      </c>
      <c r="D444" s="70">
        <v>8</v>
      </c>
      <c r="E444" s="70">
        <v>2019</v>
      </c>
      <c r="F444" s="70" t="s">
        <v>158</v>
      </c>
      <c r="G444" s="1064" t="s">
        <v>2163</v>
      </c>
      <c r="H444" s="70" t="s">
        <v>2164</v>
      </c>
      <c r="I444" s="148"/>
      <c r="J444" s="71">
        <v>13.880170703593722</v>
      </c>
      <c r="K444" s="71">
        <v>1.7385318363347022</v>
      </c>
      <c r="L444" s="71">
        <v>3.4249728544901847</v>
      </c>
      <c r="M444" s="71">
        <v>14.300863482045507</v>
      </c>
      <c r="N444" s="71">
        <v>26.360763057255721</v>
      </c>
      <c r="O444" s="71">
        <v>13.988917796720402</v>
      </c>
      <c r="P444" s="71">
        <v>16.91355586241917</v>
      </c>
      <c r="Q444" s="71">
        <v>0.94601766560912703</v>
      </c>
      <c r="R444" s="71">
        <v>0</v>
      </c>
      <c r="S444" s="71">
        <v>3.4442237481181173</v>
      </c>
      <c r="T444" s="72"/>
      <c r="U444" s="71">
        <v>1579555</v>
      </c>
      <c r="V444" s="71">
        <v>659</v>
      </c>
      <c r="W444" s="71">
        <v>85</v>
      </c>
      <c r="X444" s="71">
        <v>3510</v>
      </c>
      <c r="Y444" s="71">
        <v>6582</v>
      </c>
      <c r="Z444" s="71">
        <v>8758</v>
      </c>
      <c r="AA444" s="71">
        <v>3512</v>
      </c>
      <c r="AB444" s="71">
        <v>15330</v>
      </c>
      <c r="AC444" s="71">
        <v>0</v>
      </c>
      <c r="AD444" s="71">
        <v>3.4442237481181168</v>
      </c>
      <c r="AE444" s="72"/>
      <c r="AF444" s="71">
        <v>13700413.55630077</v>
      </c>
      <c r="AG444" s="71">
        <v>1142881.3868978641</v>
      </c>
      <c r="AH444" s="71">
        <v>591150.77932568837</v>
      </c>
      <c r="AI444" s="71">
        <v>20363692.713027641</v>
      </c>
      <c r="AJ444" s="71">
        <v>31824391.630674731</v>
      </c>
      <c r="AK444" s="71">
        <v>0</v>
      </c>
      <c r="AL444" s="71">
        <v>0</v>
      </c>
      <c r="AM444" s="71">
        <v>2087830.5958217869</v>
      </c>
      <c r="AN444" s="71">
        <v>0</v>
      </c>
      <c r="AO444" s="71">
        <v>0</v>
      </c>
      <c r="AP444" s="71">
        <v>69710360.662048474</v>
      </c>
      <c r="AQ444" s="72"/>
      <c r="AR444" s="71">
        <v>570</v>
      </c>
      <c r="AS444" s="71">
        <v>41</v>
      </c>
      <c r="AT444" s="71">
        <v>1</v>
      </c>
      <c r="AU444" s="71">
        <v>0</v>
      </c>
      <c r="AV444" s="71">
        <v>0</v>
      </c>
      <c r="AW444" s="71">
        <v>0</v>
      </c>
      <c r="AX444" s="71"/>
      <c r="AY444" s="72"/>
      <c r="AZ444" s="71">
        <v>2579.200000000003</v>
      </c>
      <c r="BA444" s="71">
        <v>1071.9000000000001</v>
      </c>
      <c r="BB444" s="71">
        <v>19.2</v>
      </c>
      <c r="BC444" s="71">
        <v>0</v>
      </c>
      <c r="BD444" s="71">
        <v>0</v>
      </c>
      <c r="BE444" s="71">
        <v>0</v>
      </c>
      <c r="BF444" s="71"/>
      <c r="BG444" s="72"/>
      <c r="BH444" s="71">
        <v>0</v>
      </c>
      <c r="BI444" s="71">
        <v>0</v>
      </c>
      <c r="BJ444" s="71">
        <v>4.6779999999999999</v>
      </c>
      <c r="BK444" s="71">
        <v>0</v>
      </c>
      <c r="BL444" s="71">
        <v>0</v>
      </c>
      <c r="BM444" s="71">
        <v>0</v>
      </c>
      <c r="BN444" s="72"/>
      <c r="BO444" s="71">
        <v>0</v>
      </c>
      <c r="BP444" s="71">
        <v>0</v>
      </c>
      <c r="BQ444" s="71">
        <v>1</v>
      </c>
      <c r="BR444" s="71">
        <v>0</v>
      </c>
      <c r="BS444" s="71">
        <v>0</v>
      </c>
      <c r="BT444" s="71">
        <v>0</v>
      </c>
      <c r="BU444"/>
      <c r="BV444" s="70">
        <v>4.6779999999999999</v>
      </c>
      <c r="BW444" s="70">
        <v>0</v>
      </c>
      <c r="BX444" s="70">
        <v>0</v>
      </c>
      <c r="BY444" s="70">
        <v>0</v>
      </c>
      <c r="BZ444" s="70">
        <v>0</v>
      </c>
      <c r="CA444" s="70">
        <v>0</v>
      </c>
      <c r="CB444" s="70">
        <v>0</v>
      </c>
      <c r="CC444" s="70">
        <v>0</v>
      </c>
      <c r="CD444" s="70">
        <v>0</v>
      </c>
    </row>
    <row r="445" spans="1:82">
      <c r="A445" s="70" t="s">
        <v>2180</v>
      </c>
      <c r="B445" s="70">
        <v>136</v>
      </c>
      <c r="C445" s="70">
        <v>17</v>
      </c>
      <c r="D445" s="70">
        <v>8</v>
      </c>
      <c r="E445" s="70">
        <v>2020</v>
      </c>
      <c r="F445" s="70" t="s">
        <v>159</v>
      </c>
      <c r="G445" s="1064" t="s">
        <v>2163</v>
      </c>
      <c r="H445" s="70" t="s">
        <v>2164</v>
      </c>
      <c r="I445" s="148"/>
      <c r="J445" s="71">
        <v>16.014352176880191</v>
      </c>
      <c r="K445" s="71">
        <v>1.8210754887991141</v>
      </c>
      <c r="L445" s="71">
        <v>4.5081450869475681</v>
      </c>
      <c r="M445" s="71">
        <v>11.868330755538741</v>
      </c>
      <c r="N445" s="71">
        <v>25.102334604826186</v>
      </c>
      <c r="O445" s="71">
        <v>12.197493428315219</v>
      </c>
      <c r="P445" s="71">
        <v>15.939915733603401</v>
      </c>
      <c r="Q445" s="71">
        <v>0.88871498379191904</v>
      </c>
      <c r="R445" s="71">
        <v>0</v>
      </c>
      <c r="S445" s="71">
        <v>3.6183768327653718</v>
      </c>
      <c r="T445" s="72"/>
      <c r="U445" s="71">
        <v>1405582</v>
      </c>
      <c r="V445" s="71">
        <v>607</v>
      </c>
      <c r="W445" s="71">
        <v>115</v>
      </c>
      <c r="X445" s="71">
        <v>3231</v>
      </c>
      <c r="Y445" s="71">
        <v>6526</v>
      </c>
      <c r="Z445" s="71">
        <v>8716</v>
      </c>
      <c r="AA445" s="71">
        <v>3518</v>
      </c>
      <c r="AB445" s="71">
        <v>15073</v>
      </c>
      <c r="AC445" s="71">
        <v>0</v>
      </c>
      <c r="AD445" s="71">
        <v>3.6183768327653718</v>
      </c>
      <c r="AE445" s="72"/>
      <c r="AF445" s="71">
        <v>11703083.73635583</v>
      </c>
      <c r="AG445" s="71">
        <v>1189758.9987096796</v>
      </c>
      <c r="AH445" s="71">
        <v>788527.22756060783</v>
      </c>
      <c r="AI445" s="71">
        <v>17910464.211367972</v>
      </c>
      <c r="AJ445" s="71">
        <v>31218752.29934914</v>
      </c>
      <c r="AK445" s="71"/>
      <c r="AL445" s="71"/>
      <c r="AM445" s="71">
        <v>1967193.9645228153</v>
      </c>
      <c r="AN445" s="71"/>
      <c r="AO445" s="71"/>
      <c r="AP445" s="71">
        <v>64777780.437866047</v>
      </c>
      <c r="AQ445" s="72"/>
      <c r="AR445" s="71">
        <v>589</v>
      </c>
      <c r="AS445" s="71">
        <v>42</v>
      </c>
      <c r="AT445" s="71">
        <v>1</v>
      </c>
      <c r="AU445" s="71">
        <v>0</v>
      </c>
      <c r="AV445" s="71">
        <v>0</v>
      </c>
      <c r="AW445" s="71">
        <v>0</v>
      </c>
      <c r="AX445" s="71"/>
      <c r="AY445" s="72"/>
      <c r="AZ445" s="71">
        <v>2679.3000000000038</v>
      </c>
      <c r="BA445" s="71">
        <v>1121.4000000000001</v>
      </c>
      <c r="BB445" s="71">
        <v>19.2</v>
      </c>
      <c r="BC445" s="71">
        <v>0</v>
      </c>
      <c r="BD445" s="71">
        <v>0</v>
      </c>
      <c r="BE445" s="71">
        <v>0</v>
      </c>
      <c r="BF445" s="71"/>
      <c r="BG445" s="72"/>
      <c r="BH445" s="71">
        <v>0</v>
      </c>
      <c r="BI445" s="71">
        <v>0</v>
      </c>
      <c r="BJ445" s="71">
        <v>4.9589999999999996</v>
      </c>
      <c r="BK445" s="71">
        <v>0</v>
      </c>
      <c r="BL445" s="71">
        <v>0</v>
      </c>
      <c r="BM445" s="71">
        <v>0</v>
      </c>
      <c r="BN445" s="72"/>
      <c r="BO445" s="71">
        <v>0</v>
      </c>
      <c r="BP445" s="71">
        <v>0</v>
      </c>
      <c r="BQ445" s="71">
        <v>1</v>
      </c>
      <c r="BR445" s="71">
        <v>0</v>
      </c>
      <c r="BS445" s="71">
        <v>0</v>
      </c>
      <c r="BT445" s="71">
        <v>0</v>
      </c>
      <c r="BU445"/>
      <c r="BV445" s="70">
        <v>4.9589999999999996</v>
      </c>
      <c r="BW445" s="70">
        <v>0</v>
      </c>
      <c r="BX445" s="70">
        <v>0</v>
      </c>
      <c r="BY445" s="70">
        <v>0</v>
      </c>
      <c r="BZ445" s="70">
        <v>0</v>
      </c>
      <c r="CA445" s="70">
        <v>0</v>
      </c>
      <c r="CB445" s="70">
        <v>0</v>
      </c>
      <c r="CC445" s="70">
        <v>0</v>
      </c>
      <c r="CD445" s="70">
        <v>0</v>
      </c>
    </row>
    <row r="446" spans="1:82">
      <c r="A446" s="70" t="s">
        <v>2181</v>
      </c>
      <c r="B446" s="70">
        <v>136</v>
      </c>
      <c r="C446" s="70">
        <v>18</v>
      </c>
      <c r="D446" s="70">
        <v>8</v>
      </c>
      <c r="E446" s="70">
        <v>2021</v>
      </c>
      <c r="F446" s="70" t="s">
        <v>160</v>
      </c>
      <c r="G446" s="70" t="s">
        <v>2163</v>
      </c>
      <c r="H446" s="70" t="s">
        <v>2164</v>
      </c>
      <c r="I446" s="148"/>
      <c r="J446" s="71">
        <v>16.653434191355821</v>
      </c>
      <c r="K446" s="71">
        <v>1.9863534182013303</v>
      </c>
      <c r="L446" s="71">
        <v>4.1053525082727971</v>
      </c>
      <c r="M446" s="71">
        <v>13.358581687063833</v>
      </c>
      <c r="N446" s="71">
        <v>25.81591329952985</v>
      </c>
      <c r="O446" s="71">
        <v>11.797297591709583</v>
      </c>
      <c r="P446" s="71">
        <v>15.863526204157809</v>
      </c>
      <c r="Q446" s="71">
        <v>0.86459628634123298</v>
      </c>
      <c r="R446" s="71">
        <v>0</v>
      </c>
      <c r="S446" s="71">
        <v>3.30572423906538</v>
      </c>
      <c r="T446" s="72"/>
      <c r="U446" s="71">
        <v>1577224</v>
      </c>
      <c r="V446" s="71">
        <v>607</v>
      </c>
      <c r="W446" s="71">
        <v>115</v>
      </c>
      <c r="X446" s="71">
        <v>3231</v>
      </c>
      <c r="Y446" s="71">
        <v>6495</v>
      </c>
      <c r="Z446" s="71">
        <v>8680</v>
      </c>
      <c r="AA446" s="71">
        <v>3414</v>
      </c>
      <c r="AB446" s="71">
        <v>14808</v>
      </c>
      <c r="AC446" s="71">
        <v>0</v>
      </c>
      <c r="AD446" s="71">
        <v>3.30572423906538</v>
      </c>
      <c r="AE446" s="72"/>
      <c r="AF446" s="71">
        <v>12014934.858228821</v>
      </c>
      <c r="AG446" s="71">
        <v>1250790.0224130256</v>
      </c>
      <c r="AH446" s="71">
        <v>721311.19626254658</v>
      </c>
      <c r="AI446" s="71">
        <v>19690457.252890863</v>
      </c>
      <c r="AJ446" s="71">
        <v>30727040.497755811</v>
      </c>
      <c r="AK446" s="71">
        <v>0</v>
      </c>
      <c r="AL446" s="71">
        <v>0</v>
      </c>
      <c r="AM446" s="71">
        <v>1943755.6506579455</v>
      </c>
      <c r="AN446" s="71">
        <v>0</v>
      </c>
      <c r="AO446" s="71">
        <v>0</v>
      </c>
      <c r="AP446" s="71">
        <v>66348289.478209011</v>
      </c>
      <c r="AQ446" s="72"/>
      <c r="AR446" s="71">
        <v>607</v>
      </c>
      <c r="AS446" s="71">
        <v>46</v>
      </c>
      <c r="AT446" s="71">
        <v>1</v>
      </c>
      <c r="AU446" s="71">
        <v>0</v>
      </c>
      <c r="AV446" s="71">
        <v>0</v>
      </c>
      <c r="AW446" s="71">
        <v>0</v>
      </c>
      <c r="AX446" s="71"/>
      <c r="AY446" s="72"/>
      <c r="AZ446" s="71">
        <v>2779.7000000000039</v>
      </c>
      <c r="BA446" s="71">
        <v>21269.9</v>
      </c>
      <c r="BB446" s="71">
        <v>19.2</v>
      </c>
      <c r="BC446" s="71">
        <v>0</v>
      </c>
      <c r="BD446" s="71">
        <v>0</v>
      </c>
      <c r="BE446" s="71">
        <v>0</v>
      </c>
      <c r="BF446" s="71"/>
      <c r="BG446" s="72"/>
      <c r="BH446" s="71">
        <v>0</v>
      </c>
      <c r="BI446" s="71">
        <v>0</v>
      </c>
      <c r="BJ446" s="71">
        <v>4.3789999999999996</v>
      </c>
      <c r="BK446" s="71">
        <v>0</v>
      </c>
      <c r="BL446" s="71">
        <v>0</v>
      </c>
      <c r="BM446" s="71">
        <v>0</v>
      </c>
      <c r="BN446" s="72"/>
      <c r="BO446" s="71">
        <v>0</v>
      </c>
      <c r="BP446" s="71">
        <v>0</v>
      </c>
      <c r="BQ446" s="71">
        <v>1</v>
      </c>
      <c r="BR446" s="71">
        <v>0</v>
      </c>
      <c r="BS446" s="71">
        <v>0</v>
      </c>
      <c r="BT446" s="71">
        <v>0</v>
      </c>
      <c r="BU446"/>
      <c r="BV446" s="70">
        <v>4.3789999999999996</v>
      </c>
      <c r="BW446" s="70">
        <v>0</v>
      </c>
      <c r="BX446" s="70">
        <v>0</v>
      </c>
      <c r="BY446" s="70">
        <v>0</v>
      </c>
      <c r="BZ446" s="70">
        <v>0</v>
      </c>
      <c r="CA446" s="70">
        <v>0</v>
      </c>
      <c r="CB446" s="70">
        <v>0</v>
      </c>
      <c r="CC446" s="70">
        <v>0</v>
      </c>
      <c r="CD446" s="70">
        <v>0</v>
      </c>
    </row>
    <row r="447" spans="1:82">
      <c r="A447" s="70" t="s">
        <v>2182</v>
      </c>
      <c r="B447" s="70">
        <v>136</v>
      </c>
      <c r="C447" s="70">
        <v>19</v>
      </c>
      <c r="D447" s="70">
        <v>8</v>
      </c>
      <c r="E447" s="70">
        <v>2022</v>
      </c>
      <c r="F447" s="70" t="s">
        <v>161</v>
      </c>
      <c r="G447" s="70" t="s">
        <v>2163</v>
      </c>
      <c r="H447" s="70" t="s">
        <v>2164</v>
      </c>
      <c r="I447" s="148"/>
      <c r="J447" s="71">
        <v>13.054530022416023</v>
      </c>
      <c r="K447" s="71">
        <v>1.808607750848876</v>
      </c>
      <c r="L447" s="71">
        <v>3.5191157822432304</v>
      </c>
      <c r="M447" s="71">
        <v>12.753527638300568</v>
      </c>
      <c r="N447" s="71">
        <v>26.212787559121992</v>
      </c>
      <c r="O447" s="71">
        <v>12.326676283309107</v>
      </c>
      <c r="P447" s="71">
        <v>15.140182238940069</v>
      </c>
      <c r="Q447" s="71">
        <v>0.85278853855762271</v>
      </c>
      <c r="R447" s="71">
        <v>0</v>
      </c>
      <c r="S447" s="71">
        <v>2.8849500570020168</v>
      </c>
      <c r="T447" s="72"/>
      <c r="U447" s="71">
        <v>1444720</v>
      </c>
      <c r="V447" s="71">
        <v>607</v>
      </c>
      <c r="W447" s="71">
        <v>115</v>
      </c>
      <c r="X447" s="71">
        <v>3231</v>
      </c>
      <c r="Y447" s="71">
        <v>6475</v>
      </c>
      <c r="Z447" s="71">
        <v>8617</v>
      </c>
      <c r="AA447" s="71">
        <v>3308</v>
      </c>
      <c r="AB447" s="71">
        <v>14486</v>
      </c>
      <c r="AC447" s="71">
        <v>0</v>
      </c>
      <c r="AD447" s="71">
        <v>2.8849500570020168</v>
      </c>
      <c r="AE447" s="72"/>
      <c r="AF447" s="71">
        <v>10049958.72199218</v>
      </c>
      <c r="AG447" s="71">
        <v>1264743.4072401554</v>
      </c>
      <c r="AH447" s="71">
        <v>721823.84978096304</v>
      </c>
      <c r="AI447" s="71">
        <v>19384356.239563808</v>
      </c>
      <c r="AJ447" s="71">
        <v>33158759.036582589</v>
      </c>
      <c r="AK447" s="71">
        <v>0</v>
      </c>
      <c r="AL447" s="71">
        <v>0</v>
      </c>
      <c r="AM447" s="71">
        <v>1870537.9867814761</v>
      </c>
      <c r="AN447" s="71">
        <v>0</v>
      </c>
      <c r="AO447" s="71">
        <v>0</v>
      </c>
      <c r="AP447" s="71">
        <v>66450179.241941169</v>
      </c>
      <c r="AQ447" s="72"/>
      <c r="AR447" s="71">
        <v>623</v>
      </c>
      <c r="AS447" s="71">
        <v>47</v>
      </c>
      <c r="AT447" s="71">
        <v>1</v>
      </c>
      <c r="AU447" s="71">
        <v>0</v>
      </c>
      <c r="AV447" s="71">
        <v>0</v>
      </c>
      <c r="AW447" s="71">
        <v>0</v>
      </c>
      <c r="AX447" s="71"/>
      <c r="AY447" s="72"/>
      <c r="AZ447" s="71">
        <v>2863.7000000000044</v>
      </c>
      <c r="BA447" s="71">
        <v>21279.899999999998</v>
      </c>
      <c r="BB447" s="71">
        <v>19.2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2183</v>
      </c>
      <c r="B448" s="70">
        <v>136</v>
      </c>
      <c r="C448" s="70">
        <v>20</v>
      </c>
      <c r="D448" s="70">
        <v>8</v>
      </c>
      <c r="E448" s="70">
        <v>2023</v>
      </c>
      <c r="F448" s="70" t="s">
        <v>1539</v>
      </c>
      <c r="G448" s="70" t="s">
        <v>2163</v>
      </c>
      <c r="H448" s="70" t="s">
        <v>2164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639</v>
      </c>
      <c r="AS448" s="71">
        <v>49</v>
      </c>
      <c r="AT448" s="71">
        <v>1</v>
      </c>
      <c r="AU448" s="71">
        <v>0</v>
      </c>
      <c r="AV448" s="71">
        <v>0</v>
      </c>
      <c r="AW448" s="71">
        <v>0</v>
      </c>
      <c r="AX448" s="71"/>
      <c r="AY448" s="72"/>
      <c r="AZ448" s="71">
        <v>2958.9000000000051</v>
      </c>
      <c r="BA448" s="71">
        <v>21378.899999999998</v>
      </c>
      <c r="BB448" s="71">
        <v>19.2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2184</v>
      </c>
      <c r="B449" s="70">
        <v>136</v>
      </c>
      <c r="C449" s="70">
        <v>21</v>
      </c>
      <c r="D449" s="70">
        <v>8</v>
      </c>
      <c r="E449" s="70">
        <v>2024</v>
      </c>
      <c r="F449" s="70" t="s">
        <v>1554</v>
      </c>
      <c r="G449" s="70" t="s">
        <v>2163</v>
      </c>
      <c r="H449" s="70" t="s">
        <v>2164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2185</v>
      </c>
      <c r="B450" s="70">
        <v>443</v>
      </c>
      <c r="C450" s="70">
        <v>1</v>
      </c>
      <c r="D450" s="70">
        <v>27</v>
      </c>
      <c r="E450" s="70">
        <v>1990</v>
      </c>
      <c r="F450" s="70" t="s">
        <v>787</v>
      </c>
      <c r="G450" s="70" t="s">
        <v>1649</v>
      </c>
      <c r="H450" s="70" t="s">
        <v>1650</v>
      </c>
      <c r="I450" s="148"/>
      <c r="J450" s="71">
        <v>196.22347740957309</v>
      </c>
      <c r="K450" s="71">
        <v>4.8587173466543927</v>
      </c>
      <c r="L450" s="71">
        <v>14.27775513481321</v>
      </c>
      <c r="M450" s="71">
        <v>12.707045721976</v>
      </c>
      <c r="N450" s="71">
        <v>24.793591765525971</v>
      </c>
      <c r="O450" s="71">
        <v>17.658141284349419</v>
      </c>
      <c r="P450" s="71">
        <v>35.25374347428771</v>
      </c>
      <c r="Q450" s="71">
        <v>1.1268979320177901</v>
      </c>
      <c r="R450" s="71">
        <v>0</v>
      </c>
      <c r="S450" s="71">
        <v>0.91764701597389065</v>
      </c>
      <c r="T450" s="72"/>
      <c r="U450" s="71">
        <v>5509259</v>
      </c>
      <c r="V450" s="71">
        <v>889</v>
      </c>
      <c r="W450" s="71">
        <v>167</v>
      </c>
      <c r="X450" s="71">
        <v>4261</v>
      </c>
      <c r="Y450" s="71">
        <v>5304</v>
      </c>
      <c r="Z450" s="71">
        <v>7263</v>
      </c>
      <c r="AA450" s="71">
        <v>8560</v>
      </c>
      <c r="AB450" s="71">
        <v>18297</v>
      </c>
      <c r="AC450" s="71">
        <v>0</v>
      </c>
      <c r="AD450" s="71">
        <v>0.91764701597389065</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2186</v>
      </c>
      <c r="B451" s="70">
        <v>444</v>
      </c>
      <c r="C451" s="70">
        <v>2</v>
      </c>
      <c r="D451" s="70">
        <v>27</v>
      </c>
      <c r="E451" s="70">
        <v>2005</v>
      </c>
      <c r="F451" s="70" t="s">
        <v>789</v>
      </c>
      <c r="G451" s="70" t="s">
        <v>1649</v>
      </c>
      <c r="H451" s="70" t="s">
        <v>1650</v>
      </c>
      <c r="I451" s="148"/>
      <c r="J451" s="71">
        <v>187.61526474375549</v>
      </c>
      <c r="K451" s="71">
        <v>2.7111480313488978</v>
      </c>
      <c r="L451" s="71">
        <v>25.788620757287131</v>
      </c>
      <c r="M451" s="71">
        <v>18.910434218781798</v>
      </c>
      <c r="N451" s="71">
        <v>30.513292115521971</v>
      </c>
      <c r="O451" s="71">
        <v>22.652875971051419</v>
      </c>
      <c r="P451" s="71">
        <v>26.948607739555388</v>
      </c>
      <c r="Q451" s="71">
        <v>0.98575435104805897</v>
      </c>
      <c r="R451" s="71">
        <v>0</v>
      </c>
      <c r="S451" s="71">
        <v>0</v>
      </c>
      <c r="T451" s="72"/>
      <c r="U451" s="71">
        <v>5794568</v>
      </c>
      <c r="V451" s="71">
        <v>827</v>
      </c>
      <c r="W451" s="71">
        <v>229</v>
      </c>
      <c r="X451" s="71">
        <v>3071</v>
      </c>
      <c r="Y451" s="71">
        <v>6221</v>
      </c>
      <c r="Z451" s="71">
        <v>10782</v>
      </c>
      <c r="AA451" s="71">
        <v>5359</v>
      </c>
      <c r="AB451" s="71">
        <v>16732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2187</v>
      </c>
      <c r="B452" s="70">
        <v>445</v>
      </c>
      <c r="C452" s="70">
        <v>3</v>
      </c>
      <c r="D452" s="70">
        <v>27</v>
      </c>
      <c r="E452" s="70">
        <v>2006</v>
      </c>
      <c r="F452" s="70" t="s">
        <v>790</v>
      </c>
      <c r="G452" s="70" t="s">
        <v>1649</v>
      </c>
      <c r="H452" s="70" t="s">
        <v>1650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2188</v>
      </c>
      <c r="B453" s="70">
        <v>446</v>
      </c>
      <c r="C453" s="70">
        <v>4</v>
      </c>
      <c r="D453" s="70">
        <v>27</v>
      </c>
      <c r="E453" s="70">
        <v>2007</v>
      </c>
      <c r="F453" s="70" t="s">
        <v>791</v>
      </c>
      <c r="G453" s="70" t="s">
        <v>1649</v>
      </c>
      <c r="H453" s="70" t="s">
        <v>1650</v>
      </c>
      <c r="I453" s="148"/>
      <c r="J453" s="71">
        <v>179.04523817946949</v>
      </c>
      <c r="K453" s="71">
        <v>2.2030806157324072</v>
      </c>
      <c r="L453" s="71">
        <v>45.137849116295037</v>
      </c>
      <c r="M453" s="71">
        <v>22.1178309364089</v>
      </c>
      <c r="N453" s="71">
        <v>30.154361561815531</v>
      </c>
      <c r="O453" s="71">
        <v>21.594964247625001</v>
      </c>
      <c r="P453" s="71">
        <v>26.998072956720218</v>
      </c>
      <c r="Q453" s="71">
        <v>1.0218189583319</v>
      </c>
      <c r="R453" s="71">
        <v>0</v>
      </c>
      <c r="S453" s="71">
        <v>1.669864052575903</v>
      </c>
      <c r="T453" s="72"/>
      <c r="U453" s="71">
        <v>5879884</v>
      </c>
      <c r="V453" s="71">
        <v>733</v>
      </c>
      <c r="W453" s="71">
        <v>550</v>
      </c>
      <c r="X453" s="71">
        <v>4499</v>
      </c>
      <c r="Y453" s="71">
        <v>6164</v>
      </c>
      <c r="Z453" s="71">
        <v>10685</v>
      </c>
      <c r="AA453" s="71">
        <v>5287</v>
      </c>
      <c r="AB453" s="71">
        <v>16427</v>
      </c>
      <c r="AC453" s="71">
        <v>0</v>
      </c>
      <c r="AD453" s="71">
        <v>1.669864052575903</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2189</v>
      </c>
      <c r="B454" s="70">
        <v>447</v>
      </c>
      <c r="C454" s="70">
        <v>5</v>
      </c>
      <c r="D454" s="70">
        <v>27</v>
      </c>
      <c r="E454" s="70">
        <v>2008</v>
      </c>
      <c r="F454" s="70" t="s">
        <v>792</v>
      </c>
      <c r="G454" s="70" t="s">
        <v>1649</v>
      </c>
      <c r="H454" s="70" t="s">
        <v>1650</v>
      </c>
      <c r="I454" s="148"/>
      <c r="J454" s="71">
        <v>179.96111403208619</v>
      </c>
      <c r="K454" s="71">
        <v>1.933550169168976</v>
      </c>
      <c r="L454" s="71">
        <v>38.974829122398859</v>
      </c>
      <c r="M454" s="71">
        <v>25.880003986266871</v>
      </c>
      <c r="N454" s="71">
        <v>30.535448559781312</v>
      </c>
      <c r="O454" s="71">
        <v>20.9896334222048</v>
      </c>
      <c r="P454" s="71">
        <v>25.717637616246758</v>
      </c>
      <c r="Q454" s="71">
        <v>0.99182082325554699</v>
      </c>
      <c r="R454" s="71">
        <v>0</v>
      </c>
      <c r="S454" s="71">
        <v>1.468419866645746</v>
      </c>
      <c r="T454" s="72"/>
      <c r="U454" s="71">
        <v>6209536</v>
      </c>
      <c r="V454" s="71">
        <v>733</v>
      </c>
      <c r="W454" s="71">
        <v>550</v>
      </c>
      <c r="X454" s="71">
        <v>4499</v>
      </c>
      <c r="Y454" s="71">
        <v>6159</v>
      </c>
      <c r="Z454" s="71">
        <v>10750</v>
      </c>
      <c r="AA454" s="71">
        <v>5042</v>
      </c>
      <c r="AB454" s="71">
        <v>16207</v>
      </c>
      <c r="AC454" s="71">
        <v>0</v>
      </c>
      <c r="AD454" s="71">
        <v>1.468419866645746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2190</v>
      </c>
      <c r="B455" s="70">
        <v>448</v>
      </c>
      <c r="C455" s="70">
        <v>6</v>
      </c>
      <c r="D455" s="70">
        <v>27</v>
      </c>
      <c r="E455" s="70">
        <v>2009</v>
      </c>
      <c r="F455" s="70" t="s">
        <v>176</v>
      </c>
      <c r="G455" s="70" t="s">
        <v>1649</v>
      </c>
      <c r="H455" s="70" t="s">
        <v>1650</v>
      </c>
      <c r="I455" s="148"/>
      <c r="J455" s="71">
        <v>196.85546857699711</v>
      </c>
      <c r="K455" s="71">
        <v>1.4473355618879991</v>
      </c>
      <c r="L455" s="71">
        <v>46.626979954449453</v>
      </c>
      <c r="M455" s="71">
        <v>20.269239068390181</v>
      </c>
      <c r="N455" s="71">
        <v>26.50458812097186</v>
      </c>
      <c r="O455" s="71">
        <v>21.476707123673631</v>
      </c>
      <c r="P455" s="71">
        <v>25.314287795340871</v>
      </c>
      <c r="Q455" s="71">
        <v>0.94173552689242701</v>
      </c>
      <c r="R455" s="71">
        <v>0</v>
      </c>
      <c r="S455" s="71">
        <v>1.581049852388976</v>
      </c>
      <c r="T455" s="72"/>
      <c r="U455" s="71">
        <v>6859445</v>
      </c>
      <c r="V455" s="71">
        <v>672</v>
      </c>
      <c r="W455" s="71">
        <v>754</v>
      </c>
      <c r="X455" s="71">
        <v>4450</v>
      </c>
      <c r="Y455" s="71">
        <v>6224</v>
      </c>
      <c r="Z455" s="71">
        <v>10857</v>
      </c>
      <c r="AA455" s="71">
        <v>5095</v>
      </c>
      <c r="AB455" s="71">
        <v>16154</v>
      </c>
      <c r="AC455" s="71">
        <v>0</v>
      </c>
      <c r="AD455" s="71">
        <v>1.581049852388976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70.3</v>
      </c>
      <c r="BK455" s="71">
        <v>0</v>
      </c>
      <c r="BL455" s="71">
        <v>5.944</v>
      </c>
      <c r="BM455" s="71">
        <v>0</v>
      </c>
      <c r="BN455" s="72"/>
      <c r="BO455" s="71">
        <v>0</v>
      </c>
      <c r="BP455" s="71">
        <v>0</v>
      </c>
      <c r="BQ455" s="71">
        <v>3</v>
      </c>
      <c r="BR455" s="71">
        <v>0</v>
      </c>
      <c r="BS455" s="71">
        <v>1</v>
      </c>
      <c r="BT455" s="71">
        <v>0</v>
      </c>
      <c r="BU455"/>
      <c r="BV455" s="70">
        <v>70.3</v>
      </c>
      <c r="BW455" s="70">
        <v>0</v>
      </c>
      <c r="BX455" s="70">
        <v>5.944</v>
      </c>
      <c r="BY455" s="70">
        <v>0</v>
      </c>
      <c r="BZ455" s="70">
        <v>0</v>
      </c>
      <c r="CA455" s="70">
        <v>0</v>
      </c>
      <c r="CB455" s="70">
        <v>0</v>
      </c>
      <c r="CC455" s="70">
        <v>0</v>
      </c>
      <c r="CD455" s="70">
        <v>0</v>
      </c>
    </row>
    <row r="456" spans="1:82">
      <c r="A456" s="70" t="s">
        <v>2191</v>
      </c>
      <c r="B456" s="70">
        <v>449</v>
      </c>
      <c r="C456" s="70">
        <v>7</v>
      </c>
      <c r="D456" s="70">
        <v>27</v>
      </c>
      <c r="E456" s="70">
        <v>2010</v>
      </c>
      <c r="F456" s="70" t="s">
        <v>177</v>
      </c>
      <c r="G456" s="70" t="s">
        <v>1649</v>
      </c>
      <c r="H456" s="70" t="s">
        <v>1650</v>
      </c>
      <c r="I456" s="148"/>
      <c r="J456" s="71">
        <v>170.69901122940101</v>
      </c>
      <c r="K456" s="71">
        <v>1.5094352665986031</v>
      </c>
      <c r="L456" s="71">
        <v>42.449307606438651</v>
      </c>
      <c r="M456" s="71">
        <v>18.143795873229429</v>
      </c>
      <c r="N456" s="71">
        <v>26.332894051755641</v>
      </c>
      <c r="O456" s="71">
        <v>21.402967692660329</v>
      </c>
      <c r="P456" s="71">
        <v>25.769034295318011</v>
      </c>
      <c r="Q456" s="71">
        <v>0.97956819480292601</v>
      </c>
      <c r="R456" s="71">
        <v>0</v>
      </c>
      <c r="S456" s="71">
        <v>1.6465072028298109</v>
      </c>
      <c r="T456" s="72"/>
      <c r="U456" s="71">
        <v>6658315</v>
      </c>
      <c r="V456" s="71">
        <v>672</v>
      </c>
      <c r="W456" s="71">
        <v>754</v>
      </c>
      <c r="X456" s="71">
        <v>4450</v>
      </c>
      <c r="Y456" s="71">
        <v>6289</v>
      </c>
      <c r="Z456" s="71">
        <v>10870</v>
      </c>
      <c r="AA456" s="71">
        <v>5057</v>
      </c>
      <c r="AB456" s="71">
        <v>16101</v>
      </c>
      <c r="AC456" s="71">
        <v>0</v>
      </c>
      <c r="AD456" s="71">
        <v>1.6465072028298109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45.256</v>
      </c>
      <c r="BK456" s="71">
        <v>0</v>
      </c>
      <c r="BL456" s="71">
        <v>5.5759999999999996</v>
      </c>
      <c r="BM456" s="71">
        <v>0</v>
      </c>
      <c r="BN456" s="72"/>
      <c r="BO456" s="71">
        <v>0</v>
      </c>
      <c r="BP456" s="71">
        <v>0</v>
      </c>
      <c r="BQ456" s="71">
        <v>2</v>
      </c>
      <c r="BR456" s="71">
        <v>0</v>
      </c>
      <c r="BS456" s="71">
        <v>1</v>
      </c>
      <c r="BT456" s="71">
        <v>0</v>
      </c>
      <c r="BU456"/>
      <c r="BV456" s="70">
        <v>45.256</v>
      </c>
      <c r="BW456" s="70">
        <v>0</v>
      </c>
      <c r="BX456" s="70">
        <v>5.5759999999999996</v>
      </c>
      <c r="BY456" s="70">
        <v>0</v>
      </c>
      <c r="BZ456" s="70">
        <v>0</v>
      </c>
      <c r="CA456" s="70">
        <v>0</v>
      </c>
      <c r="CB456" s="70">
        <v>0</v>
      </c>
      <c r="CC456" s="70">
        <v>0</v>
      </c>
      <c r="CD456" s="70">
        <v>0</v>
      </c>
    </row>
    <row r="457" spans="1:82">
      <c r="A457" s="70" t="s">
        <v>2192</v>
      </c>
      <c r="B457" s="70">
        <v>450</v>
      </c>
      <c r="C457" s="70">
        <v>8</v>
      </c>
      <c r="D457" s="70">
        <v>27</v>
      </c>
      <c r="E457" s="70">
        <v>2011</v>
      </c>
      <c r="F457" s="70" t="s">
        <v>178</v>
      </c>
      <c r="G457" s="70" t="s">
        <v>1649</v>
      </c>
      <c r="H457" s="70" t="s">
        <v>1650</v>
      </c>
      <c r="I457" s="148"/>
      <c r="J457" s="71">
        <v>195.3380986462831</v>
      </c>
      <c r="K457" s="71">
        <v>2.1149995733840461</v>
      </c>
      <c r="L457" s="71">
        <v>39.608297058861162</v>
      </c>
      <c r="M457" s="71">
        <v>22.92071521567016</v>
      </c>
      <c r="N457" s="71">
        <v>31.580426358073471</v>
      </c>
      <c r="O457" s="71">
        <v>21.169494791670818</v>
      </c>
      <c r="P457" s="71">
        <v>24.851154761206192</v>
      </c>
      <c r="Q457" s="71">
        <v>1.1219203673148701</v>
      </c>
      <c r="R457" s="71">
        <v>0</v>
      </c>
      <c r="S457" s="71">
        <v>1.6017629092617369</v>
      </c>
      <c r="T457" s="72"/>
      <c r="U457" s="71">
        <v>7175915</v>
      </c>
      <c r="V457" s="71">
        <v>672</v>
      </c>
      <c r="W457" s="71">
        <v>754</v>
      </c>
      <c r="X457" s="71">
        <v>4450</v>
      </c>
      <c r="Y457" s="71">
        <v>6266</v>
      </c>
      <c r="Z457" s="71">
        <v>10985</v>
      </c>
      <c r="AA457" s="71">
        <v>5022</v>
      </c>
      <c r="AB457" s="71">
        <v>15987</v>
      </c>
      <c r="AC457" s="71">
        <v>0</v>
      </c>
      <c r="AD457" s="71">
        <v>1.6017629092617369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59.003</v>
      </c>
      <c r="BK457" s="71">
        <v>0</v>
      </c>
      <c r="BL457" s="71">
        <v>5.43</v>
      </c>
      <c r="BM457" s="71">
        <v>0</v>
      </c>
      <c r="BN457" s="72"/>
      <c r="BO457" s="71">
        <v>0</v>
      </c>
      <c r="BP457" s="71">
        <v>0</v>
      </c>
      <c r="BQ457" s="71">
        <v>3</v>
      </c>
      <c r="BR457" s="71">
        <v>0</v>
      </c>
      <c r="BS457" s="71">
        <v>1</v>
      </c>
      <c r="BT457" s="71">
        <v>0</v>
      </c>
      <c r="BU457"/>
      <c r="BV457" s="70">
        <v>59.003</v>
      </c>
      <c r="BW457" s="70">
        <v>0</v>
      </c>
      <c r="BX457" s="70">
        <v>5.43</v>
      </c>
      <c r="BY457" s="70">
        <v>0</v>
      </c>
      <c r="BZ457" s="70">
        <v>0</v>
      </c>
      <c r="CA457" s="70">
        <v>0</v>
      </c>
      <c r="CB457" s="70">
        <v>0</v>
      </c>
      <c r="CC457" s="70">
        <v>0</v>
      </c>
      <c r="CD457" s="70">
        <v>0</v>
      </c>
    </row>
    <row r="458" spans="1:82">
      <c r="A458" s="70" t="s">
        <v>2193</v>
      </c>
      <c r="B458" s="70">
        <v>451</v>
      </c>
      <c r="C458" s="70">
        <v>9</v>
      </c>
      <c r="D458" s="70">
        <v>27</v>
      </c>
      <c r="E458" s="70">
        <v>2012</v>
      </c>
      <c r="F458" s="70" t="s">
        <v>179</v>
      </c>
      <c r="G458" s="70" t="s">
        <v>1649</v>
      </c>
      <c r="H458" s="70" t="s">
        <v>1650</v>
      </c>
      <c r="I458" s="148"/>
      <c r="J458" s="71">
        <v>195.09543047811209</v>
      </c>
      <c r="K458" s="71">
        <v>2.3826288191936471</v>
      </c>
      <c r="L458" s="71">
        <v>39.963593948235122</v>
      </c>
      <c r="M458" s="71">
        <v>28.467455471027499</v>
      </c>
      <c r="N458" s="71">
        <v>35.649211853782489</v>
      </c>
      <c r="O458" s="71">
        <v>21.266759628312549</v>
      </c>
      <c r="P458" s="71">
        <v>25.116960813179357</v>
      </c>
      <c r="Q458" s="71">
        <v>1.22428108833377</v>
      </c>
      <c r="R458" s="71">
        <v>0</v>
      </c>
      <c r="S458" s="71">
        <v>1.8113785002211691</v>
      </c>
      <c r="T458" s="72"/>
      <c r="U458" s="71">
        <v>6866965</v>
      </c>
      <c r="V458" s="71">
        <v>672</v>
      </c>
      <c r="W458" s="71">
        <v>754</v>
      </c>
      <c r="X458" s="71">
        <v>4450</v>
      </c>
      <c r="Y458" s="71">
        <v>6439</v>
      </c>
      <c r="Z458" s="71">
        <v>11123</v>
      </c>
      <c r="AA458" s="71">
        <v>5047</v>
      </c>
      <c r="AB458" s="71">
        <v>16057</v>
      </c>
      <c r="AC458" s="71">
        <v>0</v>
      </c>
      <c r="AD458" s="71">
        <v>1.8113785002211691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63.683999999999997</v>
      </c>
      <c r="BK458" s="71">
        <v>0</v>
      </c>
      <c r="BL458" s="71">
        <v>0</v>
      </c>
      <c r="BM458" s="71">
        <v>0</v>
      </c>
      <c r="BN458" s="72"/>
      <c r="BO458" s="71">
        <v>0</v>
      </c>
      <c r="BP458" s="71">
        <v>0</v>
      </c>
      <c r="BQ458" s="71">
        <v>3</v>
      </c>
      <c r="BR458" s="71">
        <v>0</v>
      </c>
      <c r="BS458" s="71">
        <v>0</v>
      </c>
      <c r="BT458" s="71">
        <v>0</v>
      </c>
      <c r="BU458"/>
      <c r="BV458" s="70">
        <v>63.683999999999997</v>
      </c>
      <c r="BW458" s="70">
        <v>0</v>
      </c>
      <c r="BX458" s="70">
        <v>0</v>
      </c>
      <c r="BY458" s="70">
        <v>0</v>
      </c>
      <c r="BZ458" s="70">
        <v>0</v>
      </c>
      <c r="CA458" s="70">
        <v>0</v>
      </c>
      <c r="CB458" s="70">
        <v>0</v>
      </c>
      <c r="CC458" s="70">
        <v>0</v>
      </c>
      <c r="CD458" s="70">
        <v>0</v>
      </c>
    </row>
    <row r="459" spans="1:82">
      <c r="A459" s="70" t="s">
        <v>2194</v>
      </c>
      <c r="B459" s="70">
        <v>452</v>
      </c>
      <c r="C459" s="70">
        <v>10</v>
      </c>
      <c r="D459" s="70">
        <v>27</v>
      </c>
      <c r="E459" s="70">
        <v>2013</v>
      </c>
      <c r="F459" s="70" t="s">
        <v>180</v>
      </c>
      <c r="G459" s="70" t="s">
        <v>1649</v>
      </c>
      <c r="H459" s="70" t="s">
        <v>1650</v>
      </c>
      <c r="I459" s="148"/>
      <c r="J459" s="71">
        <v>196.01716544420671</v>
      </c>
      <c r="K459" s="71">
        <v>1.9692508461308551</v>
      </c>
      <c r="L459" s="71">
        <v>35.291004650487849</v>
      </c>
      <c r="M459" s="71">
        <v>26.47541419370723</v>
      </c>
      <c r="N459" s="71">
        <v>35.07465266250238</v>
      </c>
      <c r="O459" s="71">
        <v>20.522542557706558</v>
      </c>
      <c r="P459" s="71">
        <v>25.311508982069103</v>
      </c>
      <c r="Q459" s="71">
        <v>1.2362085577858599</v>
      </c>
      <c r="R459" s="71">
        <v>0</v>
      </c>
      <c r="S459" s="71">
        <v>1.883295810386681</v>
      </c>
      <c r="T459" s="72"/>
      <c r="U459" s="71">
        <v>7025015</v>
      </c>
      <c r="V459" s="71">
        <v>672</v>
      </c>
      <c r="W459" s="71">
        <v>754</v>
      </c>
      <c r="X459" s="71">
        <v>4450</v>
      </c>
      <c r="Y459" s="71">
        <v>6537</v>
      </c>
      <c r="Z459" s="71">
        <v>11213</v>
      </c>
      <c r="AA459" s="71">
        <v>5067</v>
      </c>
      <c r="AB459" s="71">
        <v>15981</v>
      </c>
      <c r="AC459" s="71">
        <v>0</v>
      </c>
      <c r="AD459" s="71">
        <v>1.883295810386681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67.569999999999993</v>
      </c>
      <c r="BK459" s="71">
        <v>0</v>
      </c>
      <c r="BL459" s="71">
        <v>0</v>
      </c>
      <c r="BM459" s="71">
        <v>0</v>
      </c>
      <c r="BN459" s="72"/>
      <c r="BO459" s="71">
        <v>0</v>
      </c>
      <c r="BP459" s="71">
        <v>0</v>
      </c>
      <c r="BQ459" s="71">
        <v>3</v>
      </c>
      <c r="BR459" s="71">
        <v>0</v>
      </c>
      <c r="BS459" s="71">
        <v>0</v>
      </c>
      <c r="BT459" s="71">
        <v>0</v>
      </c>
      <c r="BU459"/>
      <c r="BV459" s="70">
        <v>67.569999999999993</v>
      </c>
      <c r="BW459" s="70">
        <v>0</v>
      </c>
      <c r="BX459" s="70">
        <v>0</v>
      </c>
      <c r="BY459" s="70">
        <v>0</v>
      </c>
      <c r="BZ459" s="70">
        <v>0</v>
      </c>
      <c r="CA459" s="70">
        <v>0</v>
      </c>
      <c r="CB459" s="70">
        <v>0</v>
      </c>
      <c r="CC459" s="70">
        <v>0</v>
      </c>
      <c r="CD459" s="70">
        <v>0</v>
      </c>
    </row>
    <row r="460" spans="1:82">
      <c r="A460" s="70" t="s">
        <v>2195</v>
      </c>
      <c r="B460" s="70">
        <v>453</v>
      </c>
      <c r="C460" s="70">
        <v>11</v>
      </c>
      <c r="D460" s="70">
        <v>27</v>
      </c>
      <c r="E460" s="70">
        <v>2014</v>
      </c>
      <c r="F460" s="70" t="s">
        <v>181</v>
      </c>
      <c r="G460" s="70" t="s">
        <v>1649</v>
      </c>
      <c r="H460" s="70" t="s">
        <v>1650</v>
      </c>
      <c r="I460" s="148"/>
      <c r="J460" s="71">
        <v>173.59946760180651</v>
      </c>
      <c r="K460" s="71">
        <v>1.935913571213062</v>
      </c>
      <c r="L460" s="71">
        <v>38.333159775656483</v>
      </c>
      <c r="M460" s="71">
        <v>29.268874257915929</v>
      </c>
      <c r="N460" s="71">
        <v>37.28156535971668</v>
      </c>
      <c r="O460" s="71">
        <v>19.617545466894889</v>
      </c>
      <c r="P460" s="71">
        <v>25.56860756642028</v>
      </c>
      <c r="Q460" s="71">
        <v>1.17612334517524</v>
      </c>
      <c r="R460" s="71">
        <v>0</v>
      </c>
      <c r="S460" s="71">
        <v>1.583420197595979</v>
      </c>
      <c r="T460" s="72"/>
      <c r="U460" s="71">
        <v>6909801</v>
      </c>
      <c r="V460" s="71">
        <v>574</v>
      </c>
      <c r="W460" s="71">
        <v>836</v>
      </c>
      <c r="X460" s="71">
        <v>4677</v>
      </c>
      <c r="Y460" s="71">
        <v>6562</v>
      </c>
      <c r="Z460" s="71">
        <v>11289</v>
      </c>
      <c r="AA460" s="71">
        <v>5092</v>
      </c>
      <c r="AB460" s="71">
        <v>15847</v>
      </c>
      <c r="AC460" s="71">
        <v>0</v>
      </c>
      <c r="AD460" s="71">
        <v>1.583420197595979</v>
      </c>
      <c r="AE460" s="72"/>
      <c r="AF460" s="71"/>
      <c r="AG460" s="71"/>
      <c r="AH460" s="71"/>
      <c r="AI460" s="71"/>
      <c r="AJ460" s="71"/>
      <c r="AK460" s="71"/>
      <c r="AL460" s="71"/>
      <c r="AM460" s="71"/>
      <c r="AN460" s="71"/>
      <c r="AO460" s="71"/>
      <c r="AP460" s="71"/>
      <c r="AQ460" s="72"/>
      <c r="AR460" s="71">
        <v>261</v>
      </c>
      <c r="AS460" s="71">
        <v>57</v>
      </c>
      <c r="AT460" s="71">
        <v>0</v>
      </c>
      <c r="AU460" s="71">
        <v>0</v>
      </c>
      <c r="AV460" s="71">
        <v>0</v>
      </c>
      <c r="AW460" s="71">
        <v>3</v>
      </c>
      <c r="AX460" s="71"/>
      <c r="AY460" s="72"/>
      <c r="AZ460" s="71">
        <v>2030.8440000000001</v>
      </c>
      <c r="BA460" s="71">
        <v>3599.9</v>
      </c>
      <c r="BB460" s="71">
        <v>0</v>
      </c>
      <c r="BC460" s="71">
        <v>0</v>
      </c>
      <c r="BD460" s="71">
        <v>0</v>
      </c>
      <c r="BE460" s="71">
        <v>350</v>
      </c>
      <c r="BF460" s="71"/>
      <c r="BG460" s="72"/>
      <c r="BH460" s="71">
        <v>0</v>
      </c>
      <c r="BI460" s="71">
        <v>0</v>
      </c>
      <c r="BJ460" s="71">
        <v>66.242999999999995</v>
      </c>
      <c r="BK460" s="71">
        <v>0</v>
      </c>
      <c r="BL460" s="71">
        <v>0</v>
      </c>
      <c r="BM460" s="71">
        <v>0</v>
      </c>
      <c r="BN460" s="72"/>
      <c r="BO460" s="71">
        <v>0</v>
      </c>
      <c r="BP460" s="71">
        <v>0</v>
      </c>
      <c r="BQ460" s="71">
        <v>3</v>
      </c>
      <c r="BR460" s="71">
        <v>0</v>
      </c>
      <c r="BS460" s="71">
        <v>0</v>
      </c>
      <c r="BT460" s="71">
        <v>0</v>
      </c>
      <c r="BU460"/>
      <c r="BV460" s="70">
        <v>66.242999999999995</v>
      </c>
      <c r="BW460" s="70">
        <v>0</v>
      </c>
      <c r="BX460" s="70">
        <v>0</v>
      </c>
      <c r="BY460" s="70">
        <v>0</v>
      </c>
      <c r="BZ460" s="70">
        <v>0</v>
      </c>
      <c r="CA460" s="70">
        <v>0</v>
      </c>
      <c r="CB460" s="70">
        <v>0</v>
      </c>
      <c r="CC460" s="70">
        <v>0</v>
      </c>
      <c r="CD460" s="70">
        <v>0</v>
      </c>
    </row>
    <row r="461" spans="1:82">
      <c r="A461" s="70" t="s">
        <v>2196</v>
      </c>
      <c r="B461" s="70">
        <v>454</v>
      </c>
      <c r="C461" s="70">
        <v>12</v>
      </c>
      <c r="D461" s="70">
        <v>27</v>
      </c>
      <c r="E461" s="70">
        <v>2015</v>
      </c>
      <c r="F461" s="70" t="s">
        <v>182</v>
      </c>
      <c r="G461" s="70" t="s">
        <v>1649</v>
      </c>
      <c r="H461" s="70" t="s">
        <v>1650</v>
      </c>
      <c r="I461" s="148"/>
      <c r="J461" s="71">
        <v>197.4390136896277</v>
      </c>
      <c r="K461" s="71">
        <v>1.856339871180297</v>
      </c>
      <c r="L461" s="71">
        <v>40.349649722206927</v>
      </c>
      <c r="M461" s="71">
        <v>28.31976783585484</v>
      </c>
      <c r="N461" s="71">
        <v>34.653822660663558</v>
      </c>
      <c r="O461" s="71">
        <v>19.597503219777177</v>
      </c>
      <c r="P461" s="71">
        <v>26.196869100970186</v>
      </c>
      <c r="Q461" s="71">
        <v>1.14030553740218</v>
      </c>
      <c r="R461" s="71">
        <v>0</v>
      </c>
      <c r="S461" s="71">
        <v>1.8588982489538419</v>
      </c>
      <c r="T461" s="72"/>
      <c r="U461" s="71">
        <v>7879205</v>
      </c>
      <c r="V461" s="71">
        <v>574</v>
      </c>
      <c r="W461" s="71">
        <v>836</v>
      </c>
      <c r="X461" s="71">
        <v>4677</v>
      </c>
      <c r="Y461" s="71">
        <v>6627</v>
      </c>
      <c r="Z461" s="71">
        <v>11386</v>
      </c>
      <c r="AA461" s="71">
        <v>5213</v>
      </c>
      <c r="AB461" s="71">
        <v>15695</v>
      </c>
      <c r="AC461" s="71">
        <v>0</v>
      </c>
      <c r="AD461" s="71">
        <v>1.8588982489538419</v>
      </c>
      <c r="AE461" s="72"/>
      <c r="AF461" s="71">
        <v>60806193.223431937</v>
      </c>
      <c r="AG461" s="71">
        <v>1236730.503559778</v>
      </c>
      <c r="AH461" s="71">
        <v>5217284.9363803072</v>
      </c>
      <c r="AI461" s="71">
        <v>29746099.605063438</v>
      </c>
      <c r="AJ461" s="71">
        <v>29351298.591664091</v>
      </c>
      <c r="AK461" s="71">
        <v>0</v>
      </c>
      <c r="AL461" s="71">
        <v>0</v>
      </c>
      <c r="AM461" s="71">
        <v>2150933.9119512159</v>
      </c>
      <c r="AN461" s="71">
        <v>0</v>
      </c>
      <c r="AO461" s="71">
        <v>0</v>
      </c>
      <c r="AP461" s="71">
        <v>128508540.77205077</v>
      </c>
      <c r="AQ461" s="72"/>
      <c r="AR461" s="71">
        <v>293</v>
      </c>
      <c r="AS461" s="71">
        <v>61</v>
      </c>
      <c r="AT461" s="71">
        <v>0</v>
      </c>
      <c r="AU461" s="71">
        <v>0</v>
      </c>
      <c r="AV461" s="71">
        <v>0</v>
      </c>
      <c r="AW461" s="71">
        <v>4</v>
      </c>
      <c r="AX461" s="71"/>
      <c r="AY461" s="72"/>
      <c r="AZ461" s="71">
        <v>2313.3519999999999</v>
      </c>
      <c r="BA461" s="71">
        <v>4492.2</v>
      </c>
      <c r="BB461" s="71">
        <v>0</v>
      </c>
      <c r="BC461" s="71">
        <v>0</v>
      </c>
      <c r="BD461" s="71">
        <v>0</v>
      </c>
      <c r="BE461" s="71">
        <v>2138</v>
      </c>
      <c r="BF461" s="71"/>
      <c r="BG461" s="72"/>
      <c r="BH461" s="71">
        <v>0</v>
      </c>
      <c r="BI461" s="71">
        <v>0</v>
      </c>
      <c r="BJ461" s="71">
        <v>65.457999999999998</v>
      </c>
      <c r="BK461" s="71">
        <v>0</v>
      </c>
      <c r="BL461" s="71">
        <v>4.2469999999999999</v>
      </c>
      <c r="BM461" s="71">
        <v>0</v>
      </c>
      <c r="BN461" s="72"/>
      <c r="BO461" s="71">
        <v>0</v>
      </c>
      <c r="BP461" s="71">
        <v>0</v>
      </c>
      <c r="BQ461" s="71">
        <v>3</v>
      </c>
      <c r="BR461" s="71">
        <v>0</v>
      </c>
      <c r="BS461" s="71">
        <v>1</v>
      </c>
      <c r="BT461" s="71">
        <v>0</v>
      </c>
      <c r="BU461"/>
      <c r="BV461" s="70">
        <v>69.704999999999998</v>
      </c>
      <c r="BW461" s="70">
        <v>0</v>
      </c>
      <c r="BX461" s="70">
        <v>0</v>
      </c>
      <c r="BY461" s="70">
        <v>0</v>
      </c>
      <c r="BZ461" s="70">
        <v>0</v>
      </c>
      <c r="CA461" s="70">
        <v>0</v>
      </c>
      <c r="CB461" s="70">
        <v>0</v>
      </c>
      <c r="CC461" s="70">
        <v>0</v>
      </c>
      <c r="CD461" s="70">
        <v>0</v>
      </c>
    </row>
    <row r="462" spans="1:82">
      <c r="A462" s="70" t="s">
        <v>2197</v>
      </c>
      <c r="B462" s="70">
        <v>455</v>
      </c>
      <c r="C462" s="70">
        <v>13</v>
      </c>
      <c r="D462" s="70">
        <v>27</v>
      </c>
      <c r="E462" s="70">
        <v>2016</v>
      </c>
      <c r="F462" s="70" t="s">
        <v>155</v>
      </c>
      <c r="G462" s="1064" t="s">
        <v>1649</v>
      </c>
      <c r="H462" s="70" t="s">
        <v>1650</v>
      </c>
      <c r="I462" s="148"/>
      <c r="J462" s="71">
        <v>207.07653841175696</v>
      </c>
      <c r="K462" s="71">
        <v>1.7510446688284722</v>
      </c>
      <c r="L462" s="71">
        <v>43.38992214781171</v>
      </c>
      <c r="M462" s="71">
        <v>24.280916570837856</v>
      </c>
      <c r="N462" s="71">
        <v>35.33636740951399</v>
      </c>
      <c r="O462" s="71">
        <v>19.405429184860726</v>
      </c>
      <c r="P462" s="71">
        <v>29.497300861682621</v>
      </c>
      <c r="Q462" s="71">
        <v>1.0945845356116903</v>
      </c>
      <c r="R462" s="71">
        <v>0</v>
      </c>
      <c r="S462" s="71">
        <v>1.9857095737128427</v>
      </c>
      <c r="T462" s="72"/>
      <c r="U462" s="71">
        <v>7866031</v>
      </c>
      <c r="V462" s="71">
        <v>574</v>
      </c>
      <c r="W462" s="71">
        <v>836</v>
      </c>
      <c r="X462" s="71">
        <v>4677</v>
      </c>
      <c r="Y462" s="71">
        <v>6645</v>
      </c>
      <c r="Z462" s="71">
        <v>11413</v>
      </c>
      <c r="AA462" s="71">
        <v>6071</v>
      </c>
      <c r="AB462" s="71">
        <v>15497</v>
      </c>
      <c r="AC462" s="71">
        <v>0</v>
      </c>
      <c r="AD462" s="71">
        <v>1.985709573712843</v>
      </c>
      <c r="AE462" s="72"/>
      <c r="AF462" s="71">
        <v>64890790.442926757</v>
      </c>
      <c r="AG462" s="71">
        <v>1178857.0945684011</v>
      </c>
      <c r="AH462" s="71">
        <v>4421906.068443154</v>
      </c>
      <c r="AI462" s="71">
        <v>29692538.109981582</v>
      </c>
      <c r="AJ462" s="71">
        <v>29233549.801426221</v>
      </c>
      <c r="AK462" s="71">
        <v>0</v>
      </c>
      <c r="AL462" s="71">
        <v>0</v>
      </c>
      <c r="AM462" s="71">
        <v>2125448.8258453491</v>
      </c>
      <c r="AN462" s="71">
        <v>0</v>
      </c>
      <c r="AO462" s="71">
        <v>0</v>
      </c>
      <c r="AP462" s="71">
        <v>131543090.34319146</v>
      </c>
      <c r="AQ462" s="72"/>
      <c r="AR462" s="71">
        <v>367</v>
      </c>
      <c r="AS462" s="71">
        <v>93</v>
      </c>
      <c r="AT462" s="71">
        <v>0</v>
      </c>
      <c r="AU462" s="71">
        <v>0</v>
      </c>
      <c r="AV462" s="71">
        <v>0</v>
      </c>
      <c r="AW462" s="71">
        <v>4</v>
      </c>
      <c r="AX462" s="71"/>
      <c r="AY462" s="72"/>
      <c r="AZ462" s="71">
        <v>3004.7620000000002</v>
      </c>
      <c r="BA462" s="71">
        <v>5985.2</v>
      </c>
      <c r="BB462" s="71">
        <v>0</v>
      </c>
      <c r="BC462" s="71">
        <v>0</v>
      </c>
      <c r="BD462" s="71">
        <v>0</v>
      </c>
      <c r="BE462" s="71">
        <v>2138</v>
      </c>
      <c r="BF462" s="71"/>
      <c r="BG462" s="72"/>
      <c r="BH462" s="71">
        <v>0</v>
      </c>
      <c r="BI462" s="71">
        <v>0</v>
      </c>
      <c r="BJ462" s="71">
        <v>60.969000000000001</v>
      </c>
      <c r="BK462" s="71">
        <v>0</v>
      </c>
      <c r="BL462" s="71">
        <v>10.381</v>
      </c>
      <c r="BM462" s="71">
        <v>0</v>
      </c>
      <c r="BN462" s="72"/>
      <c r="BO462" s="71">
        <v>0</v>
      </c>
      <c r="BP462" s="71">
        <v>0</v>
      </c>
      <c r="BQ462" s="71">
        <v>3</v>
      </c>
      <c r="BR462" s="71">
        <v>0</v>
      </c>
      <c r="BS462" s="71">
        <v>1</v>
      </c>
      <c r="BT462" s="71">
        <v>0</v>
      </c>
      <c r="BU462"/>
      <c r="BV462" s="70">
        <v>65.286000000000001</v>
      </c>
      <c r="BW462" s="70">
        <v>0</v>
      </c>
      <c r="BX462" s="70">
        <v>6.0640000000000001</v>
      </c>
      <c r="BY462" s="70">
        <v>0</v>
      </c>
      <c r="BZ462" s="70">
        <v>0</v>
      </c>
      <c r="CA462" s="70">
        <v>0</v>
      </c>
      <c r="CB462" s="70">
        <v>0</v>
      </c>
      <c r="CC462" s="70">
        <v>0</v>
      </c>
      <c r="CD462" s="70">
        <v>0</v>
      </c>
    </row>
    <row r="463" spans="1:82">
      <c r="A463" s="70" t="s">
        <v>2198</v>
      </c>
      <c r="B463" s="70">
        <v>456</v>
      </c>
      <c r="C463" s="70">
        <v>14</v>
      </c>
      <c r="D463" s="70">
        <v>27</v>
      </c>
      <c r="E463" s="70">
        <v>2017</v>
      </c>
      <c r="F463" s="70" t="s">
        <v>156</v>
      </c>
      <c r="G463" s="1064" t="s">
        <v>1649</v>
      </c>
      <c r="H463" s="70" t="s">
        <v>1650</v>
      </c>
      <c r="I463" s="148"/>
      <c r="J463" s="71">
        <v>192.49122124518934</v>
      </c>
      <c r="K463" s="71">
        <v>1.7893054710985481</v>
      </c>
      <c r="L463" s="71">
        <v>39.168519010870433</v>
      </c>
      <c r="M463" s="71">
        <v>24.346231519790141</v>
      </c>
      <c r="N463" s="71">
        <v>34.698360788884187</v>
      </c>
      <c r="O463" s="71">
        <v>19.274431534832924</v>
      </c>
      <c r="P463" s="71">
        <v>30.010497825340671</v>
      </c>
      <c r="Q463" s="71">
        <v>1.0502912811134499</v>
      </c>
      <c r="R463" s="71">
        <v>0</v>
      </c>
      <c r="S463" s="71">
        <v>2.5428825867688194</v>
      </c>
      <c r="T463" s="72"/>
      <c r="U463" s="71">
        <v>7194863</v>
      </c>
      <c r="V463" s="71">
        <v>574</v>
      </c>
      <c r="W463" s="71">
        <v>836</v>
      </c>
      <c r="X463" s="71">
        <v>4677</v>
      </c>
      <c r="Y463" s="71">
        <v>6668</v>
      </c>
      <c r="Z463" s="71">
        <v>11524</v>
      </c>
      <c r="AA463" s="71">
        <v>6216</v>
      </c>
      <c r="AB463" s="71">
        <v>15377</v>
      </c>
      <c r="AC463" s="71">
        <v>0</v>
      </c>
      <c r="AD463" s="71">
        <v>2.542882586768819</v>
      </c>
      <c r="AE463" s="72"/>
      <c r="AF463" s="71">
        <v>58323526.463703729</v>
      </c>
      <c r="AG463" s="71">
        <v>1182282.320638089</v>
      </c>
      <c r="AH463" s="71">
        <v>5401826.1143012047</v>
      </c>
      <c r="AI463" s="71">
        <v>28957926.026763432</v>
      </c>
      <c r="AJ463" s="71">
        <v>26600742.819463789</v>
      </c>
      <c r="AK463" s="71">
        <v>0</v>
      </c>
      <c r="AL463" s="71">
        <v>0</v>
      </c>
      <c r="AM463" s="71">
        <v>2112290.547211573</v>
      </c>
      <c r="AN463" s="71">
        <v>0</v>
      </c>
      <c r="AO463" s="71">
        <v>0</v>
      </c>
      <c r="AP463" s="71">
        <v>122578594.29208182</v>
      </c>
      <c r="AQ463" s="72"/>
      <c r="AR463" s="71">
        <v>421</v>
      </c>
      <c r="AS463" s="71">
        <v>163</v>
      </c>
      <c r="AT463" s="71">
        <v>0</v>
      </c>
      <c r="AU463" s="71">
        <v>0</v>
      </c>
      <c r="AV463" s="71">
        <v>0</v>
      </c>
      <c r="AW463" s="71">
        <v>5</v>
      </c>
      <c r="AX463" s="71"/>
      <c r="AY463" s="72"/>
      <c r="AZ463" s="71">
        <v>3481.6779999999999</v>
      </c>
      <c r="BA463" s="71">
        <v>7932.8000000000029</v>
      </c>
      <c r="BB463" s="71">
        <v>0</v>
      </c>
      <c r="BC463" s="71">
        <v>0</v>
      </c>
      <c r="BD463" s="71">
        <v>0</v>
      </c>
      <c r="BE463" s="71">
        <v>2288</v>
      </c>
      <c r="BF463" s="71"/>
      <c r="BG463" s="72"/>
      <c r="BH463" s="71">
        <v>0</v>
      </c>
      <c r="BI463" s="71">
        <v>0</v>
      </c>
      <c r="BJ463" s="71">
        <v>59.677</v>
      </c>
      <c r="BK463" s="71">
        <v>0</v>
      </c>
      <c r="BL463" s="71">
        <v>9.9659999999999993</v>
      </c>
      <c r="BM463" s="71">
        <v>0</v>
      </c>
      <c r="BN463" s="72"/>
      <c r="BO463" s="71">
        <v>0</v>
      </c>
      <c r="BP463" s="71">
        <v>0</v>
      </c>
      <c r="BQ463" s="71">
        <v>3</v>
      </c>
      <c r="BR463" s="71">
        <v>0</v>
      </c>
      <c r="BS463" s="71">
        <v>1</v>
      </c>
      <c r="BT463" s="71">
        <v>0</v>
      </c>
      <c r="BU463"/>
      <c r="BV463" s="70">
        <v>63.598999999999997</v>
      </c>
      <c r="BW463" s="70">
        <v>0</v>
      </c>
      <c r="BX463" s="70">
        <v>6.0439999999999996</v>
      </c>
      <c r="BY463" s="70">
        <v>0</v>
      </c>
      <c r="BZ463" s="70">
        <v>0</v>
      </c>
      <c r="CA463" s="70">
        <v>0</v>
      </c>
      <c r="CB463" s="70">
        <v>0</v>
      </c>
      <c r="CC463" s="70">
        <v>0</v>
      </c>
      <c r="CD463" s="70">
        <v>0</v>
      </c>
    </row>
    <row r="464" spans="1:82">
      <c r="A464" s="70" t="s">
        <v>2199</v>
      </c>
      <c r="B464" s="70">
        <v>457</v>
      </c>
      <c r="C464" s="70">
        <v>15</v>
      </c>
      <c r="D464" s="70">
        <v>27</v>
      </c>
      <c r="E464" s="70">
        <v>2018</v>
      </c>
      <c r="F464" s="70" t="s">
        <v>183</v>
      </c>
      <c r="G464" s="70" t="s">
        <v>1649</v>
      </c>
      <c r="H464" s="70" t="s">
        <v>1650</v>
      </c>
      <c r="I464" s="148"/>
      <c r="J464" s="71">
        <v>195.90377200119306</v>
      </c>
      <c r="K464" s="71">
        <v>1.6653587528432423</v>
      </c>
      <c r="L464" s="71">
        <v>35.932071149218096</v>
      </c>
      <c r="M464" s="71">
        <v>24.46630899321341</v>
      </c>
      <c r="N464" s="71">
        <v>32.046805061504386</v>
      </c>
      <c r="O464" s="71">
        <v>18.958258489207509</v>
      </c>
      <c r="P464" s="71">
        <v>30.089377135092363</v>
      </c>
      <c r="Q464" s="71">
        <v>0.96155062321100204</v>
      </c>
      <c r="R464" s="71">
        <v>0</v>
      </c>
      <c r="S464" s="71">
        <v>2.3487151632960255</v>
      </c>
      <c r="T464" s="72"/>
      <c r="U464" s="71">
        <v>7651059</v>
      </c>
      <c r="V464" s="71">
        <v>574</v>
      </c>
      <c r="W464" s="71">
        <v>836</v>
      </c>
      <c r="X464" s="71">
        <v>4677</v>
      </c>
      <c r="Y464" s="71">
        <v>6689</v>
      </c>
      <c r="Z464" s="71">
        <v>11552</v>
      </c>
      <c r="AA464" s="71">
        <v>6295</v>
      </c>
      <c r="AB464" s="71">
        <v>15171</v>
      </c>
      <c r="AC464" s="71">
        <v>0</v>
      </c>
      <c r="AD464" s="71">
        <v>2.348715163296025</v>
      </c>
      <c r="AE464" s="72"/>
      <c r="AF464" s="71">
        <v>62258760.850149177</v>
      </c>
      <c r="AG464" s="71">
        <v>1069682.6723911341</v>
      </c>
      <c r="AH464" s="71">
        <v>5091221.777394047</v>
      </c>
      <c r="AI464" s="71">
        <v>29600915.47623574</v>
      </c>
      <c r="AJ464" s="71">
        <v>24788270.33678332</v>
      </c>
      <c r="AK464" s="71">
        <v>0</v>
      </c>
      <c r="AL464" s="71">
        <v>0</v>
      </c>
      <c r="AM464" s="71">
        <v>2088305.0006064251</v>
      </c>
      <c r="AN464" s="71">
        <v>0</v>
      </c>
      <c r="AO464" s="71">
        <v>0</v>
      </c>
      <c r="AP464" s="71">
        <v>124897156.11355984</v>
      </c>
      <c r="AQ464" s="72"/>
      <c r="AR464" s="71">
        <v>471</v>
      </c>
      <c r="AS464" s="71">
        <v>184</v>
      </c>
      <c r="AT464" s="71">
        <v>0</v>
      </c>
      <c r="AU464" s="71">
        <v>0</v>
      </c>
      <c r="AV464" s="71">
        <v>0</v>
      </c>
      <c r="AW464" s="71">
        <v>6</v>
      </c>
      <c r="AX464" s="71"/>
      <c r="AY464" s="72"/>
      <c r="AZ464" s="71">
        <v>3913.1780000000017</v>
      </c>
      <c r="BA464" s="71">
        <v>9269.2000000000007</v>
      </c>
      <c r="BB464" s="71">
        <v>0</v>
      </c>
      <c r="BC464" s="71">
        <v>0</v>
      </c>
      <c r="BD464" s="71">
        <v>0</v>
      </c>
      <c r="BE464" s="71">
        <v>2588</v>
      </c>
      <c r="BF464" s="71"/>
      <c r="BG464" s="72"/>
      <c r="BH464" s="71">
        <v>0</v>
      </c>
      <c r="BI464" s="71">
        <v>0</v>
      </c>
      <c r="BJ464" s="71">
        <v>61.868000000000002</v>
      </c>
      <c r="BK464" s="71">
        <v>0</v>
      </c>
      <c r="BL464" s="71">
        <v>9.3689999999999998</v>
      </c>
      <c r="BM464" s="71">
        <v>0</v>
      </c>
      <c r="BN464" s="72"/>
      <c r="BO464" s="71">
        <v>0</v>
      </c>
      <c r="BP464" s="71">
        <v>0</v>
      </c>
      <c r="BQ464" s="71">
        <v>3</v>
      </c>
      <c r="BR464" s="71">
        <v>0</v>
      </c>
      <c r="BS464" s="71">
        <v>1</v>
      </c>
      <c r="BT464" s="71">
        <v>0</v>
      </c>
      <c r="BU464"/>
      <c r="BV464" s="70">
        <v>65.725999999999999</v>
      </c>
      <c r="BW464" s="70">
        <v>0</v>
      </c>
      <c r="BX464" s="70">
        <v>5.5110000000000001</v>
      </c>
      <c r="BY464" s="70">
        <v>0</v>
      </c>
      <c r="BZ464" s="70">
        <v>0</v>
      </c>
      <c r="CA464" s="70">
        <v>0</v>
      </c>
      <c r="CB464" s="70">
        <v>0</v>
      </c>
      <c r="CC464" s="70">
        <v>0</v>
      </c>
      <c r="CD464" s="70">
        <v>0</v>
      </c>
    </row>
    <row r="465" spans="1:82">
      <c r="A465" s="70" t="s">
        <v>2200</v>
      </c>
      <c r="B465" s="70">
        <v>458</v>
      </c>
      <c r="C465" s="70">
        <v>16</v>
      </c>
      <c r="D465" s="70">
        <v>27</v>
      </c>
      <c r="E465" s="70">
        <v>2019</v>
      </c>
      <c r="F465" s="70" t="s">
        <v>158</v>
      </c>
      <c r="G465" s="70" t="s">
        <v>1649</v>
      </c>
      <c r="H465" s="70" t="s">
        <v>1650</v>
      </c>
      <c r="I465" s="148"/>
      <c r="J465" s="71">
        <v>198.11414441647736</v>
      </c>
      <c r="K465" s="71">
        <v>1.5453302935874029</v>
      </c>
      <c r="L465" s="71">
        <v>36.093059088386468</v>
      </c>
      <c r="M465" s="71">
        <v>21.948500779927464</v>
      </c>
      <c r="N465" s="71">
        <v>32.626891802443041</v>
      </c>
      <c r="O465" s="71">
        <v>18.263220608323941</v>
      </c>
      <c r="P465" s="71">
        <v>26.174594564990944</v>
      </c>
      <c r="Q465" s="71">
        <v>0.92602355447687901</v>
      </c>
      <c r="R465" s="71">
        <v>0</v>
      </c>
      <c r="S465" s="71">
        <v>1.9155086933024403</v>
      </c>
      <c r="T465" s="72"/>
      <c r="U465" s="71">
        <v>8139341</v>
      </c>
      <c r="V465" s="71">
        <v>574</v>
      </c>
      <c r="W465" s="71">
        <v>836</v>
      </c>
      <c r="X465" s="71">
        <v>4677</v>
      </c>
      <c r="Y465" s="71">
        <v>6727</v>
      </c>
      <c r="Z465" s="71">
        <v>11434</v>
      </c>
      <c r="AA465" s="71">
        <v>5435</v>
      </c>
      <c r="AB465" s="71">
        <v>15006</v>
      </c>
      <c r="AC465" s="71">
        <v>0</v>
      </c>
      <c r="AD465" s="71">
        <v>1.9155086933024399</v>
      </c>
      <c r="AE465" s="72"/>
      <c r="AF465" s="71">
        <v>64991255.062744163</v>
      </c>
      <c r="AG465" s="71">
        <v>1069365.909331437</v>
      </c>
      <c r="AH465" s="71">
        <v>5496998.7606889838</v>
      </c>
      <c r="AI465" s="71">
        <v>29006439.83989162</v>
      </c>
      <c r="AJ465" s="71">
        <v>26296331.32270075</v>
      </c>
      <c r="AK465" s="71">
        <v>0</v>
      </c>
      <c r="AL465" s="71">
        <v>0</v>
      </c>
      <c r="AM465" s="71">
        <v>2043704.234892481</v>
      </c>
      <c r="AN465" s="71">
        <v>0</v>
      </c>
      <c r="AO465" s="71">
        <v>0</v>
      </c>
      <c r="AP465" s="71">
        <v>128904095.13024946</v>
      </c>
      <c r="AQ465" s="72"/>
      <c r="AR465" s="71">
        <v>493</v>
      </c>
      <c r="AS465" s="71">
        <v>190</v>
      </c>
      <c r="AT465" s="71">
        <v>0</v>
      </c>
      <c r="AU465" s="71">
        <v>0</v>
      </c>
      <c r="AV465" s="71">
        <v>0</v>
      </c>
      <c r="AW465" s="71">
        <v>8</v>
      </c>
      <c r="AX465" s="71"/>
      <c r="AY465" s="72"/>
      <c r="AZ465" s="71">
        <v>4073.3240000000101</v>
      </c>
      <c r="BA465" s="71">
        <v>9565.7999999999993</v>
      </c>
      <c r="BB465" s="71">
        <v>0</v>
      </c>
      <c r="BC465" s="71">
        <v>0</v>
      </c>
      <c r="BD465" s="71">
        <v>0</v>
      </c>
      <c r="BE465" s="71">
        <v>3120</v>
      </c>
      <c r="BF465" s="71"/>
      <c r="BG465" s="72"/>
      <c r="BH465" s="71">
        <v>0</v>
      </c>
      <c r="BI465" s="71">
        <v>0</v>
      </c>
      <c r="BJ465" s="71">
        <v>58.808999999999997</v>
      </c>
      <c r="BK465" s="71">
        <v>0</v>
      </c>
      <c r="BL465" s="71">
        <v>9.2720000000000002</v>
      </c>
      <c r="BM465" s="71">
        <v>0</v>
      </c>
      <c r="BN465" s="72"/>
      <c r="BO465" s="71">
        <v>0</v>
      </c>
      <c r="BP465" s="71">
        <v>0</v>
      </c>
      <c r="BQ465" s="71">
        <v>3</v>
      </c>
      <c r="BR465" s="71">
        <v>0</v>
      </c>
      <c r="BS465" s="71">
        <v>1</v>
      </c>
      <c r="BT465" s="71">
        <v>0</v>
      </c>
      <c r="BU465"/>
      <c r="BV465" s="70">
        <v>62.578000000000003</v>
      </c>
      <c r="BW465" s="70">
        <v>0</v>
      </c>
      <c r="BX465" s="70">
        <v>5.5030000000000001</v>
      </c>
      <c r="BY465" s="70">
        <v>0</v>
      </c>
      <c r="BZ465" s="70">
        <v>0</v>
      </c>
      <c r="CA465" s="70">
        <v>0</v>
      </c>
      <c r="CB465" s="70">
        <v>0</v>
      </c>
      <c r="CC465" s="70">
        <v>0</v>
      </c>
      <c r="CD465" s="70">
        <v>0</v>
      </c>
    </row>
    <row r="466" spans="1:82">
      <c r="A466" s="70" t="s">
        <v>2201</v>
      </c>
      <c r="B466" s="70">
        <v>459</v>
      </c>
      <c r="C466" s="70">
        <v>17</v>
      </c>
      <c r="D466" s="70">
        <v>27</v>
      </c>
      <c r="E466" s="70">
        <v>2020</v>
      </c>
      <c r="F466" s="70" t="s">
        <v>159</v>
      </c>
      <c r="G466" s="70" t="s">
        <v>1649</v>
      </c>
      <c r="H466" s="70" t="s">
        <v>1650</v>
      </c>
      <c r="I466" s="148"/>
      <c r="J466" s="71">
        <v>176.6358362006614</v>
      </c>
      <c r="K466" s="71">
        <v>1.5422514246456509</v>
      </c>
      <c r="L466" s="71">
        <v>51.843194686133224</v>
      </c>
      <c r="M466" s="71">
        <v>19.796600869895869</v>
      </c>
      <c r="N466" s="71">
        <v>30.148886853336379</v>
      </c>
      <c r="O466" s="71">
        <v>16.078132399944188</v>
      </c>
      <c r="P466" s="71">
        <v>24.951994299304701</v>
      </c>
      <c r="Q466" s="71">
        <v>0.87421064583578501</v>
      </c>
      <c r="R466" s="71">
        <v>0</v>
      </c>
      <c r="S466" s="71">
        <v>1.530232231633202</v>
      </c>
      <c r="T466" s="72"/>
      <c r="U466" s="71">
        <v>8226363</v>
      </c>
      <c r="V466" s="71">
        <v>530</v>
      </c>
      <c r="W466" s="71">
        <v>1067</v>
      </c>
      <c r="X466" s="71">
        <v>4436</v>
      </c>
      <c r="Y466" s="71">
        <v>6782</v>
      </c>
      <c r="Z466" s="71">
        <v>11489</v>
      </c>
      <c r="AA466" s="71">
        <v>5507</v>
      </c>
      <c r="AB466" s="71">
        <v>14827</v>
      </c>
      <c r="AC466" s="71">
        <v>0</v>
      </c>
      <c r="AD466" s="71">
        <v>1.530232231633202</v>
      </c>
      <c r="AE466" s="72"/>
      <c r="AF466" s="71">
        <v>64230680.824107051</v>
      </c>
      <c r="AG466" s="71">
        <v>988121.40685768926</v>
      </c>
      <c r="AH466" s="71">
        <v>7602715.7493335158</v>
      </c>
      <c r="AI466" s="71">
        <v>25470099.835173365</v>
      </c>
      <c r="AJ466" s="71">
        <v>27850200.399008349</v>
      </c>
      <c r="AK466" s="71"/>
      <c r="AL466" s="71"/>
      <c r="AM466" s="71">
        <v>1935088.2314058107</v>
      </c>
      <c r="AN466" s="71"/>
      <c r="AO466" s="71"/>
      <c r="AP466" s="71">
        <v>128076906.44588578</v>
      </c>
      <c r="AQ466" s="72"/>
      <c r="AR466" s="71">
        <v>505</v>
      </c>
      <c r="AS466" s="71">
        <v>210</v>
      </c>
      <c r="AT466" s="71">
        <v>0</v>
      </c>
      <c r="AU466" s="71">
        <v>0</v>
      </c>
      <c r="AV466" s="71">
        <v>0</v>
      </c>
      <c r="AW466" s="71">
        <v>8</v>
      </c>
      <c r="AX466" s="71"/>
      <c r="AY466" s="72"/>
      <c r="AZ466" s="71">
        <v>4163.6420000000098</v>
      </c>
      <c r="BA466" s="71">
        <v>14393.9</v>
      </c>
      <c r="BB466" s="71">
        <v>0</v>
      </c>
      <c r="BC466" s="71">
        <v>0</v>
      </c>
      <c r="BD466" s="71">
        <v>0</v>
      </c>
      <c r="BE466" s="71">
        <v>3120</v>
      </c>
      <c r="BF466" s="71"/>
      <c r="BG466" s="72"/>
      <c r="BH466" s="71">
        <v>0</v>
      </c>
      <c r="BI466" s="71">
        <v>0</v>
      </c>
      <c r="BJ466" s="71">
        <v>57.012999999999998</v>
      </c>
      <c r="BK466" s="71">
        <v>0</v>
      </c>
      <c r="BL466" s="71">
        <v>8.9030000000000005</v>
      </c>
      <c r="BM466" s="71">
        <v>0</v>
      </c>
      <c r="BN466" s="72"/>
      <c r="BO466" s="71">
        <v>0</v>
      </c>
      <c r="BP466" s="71">
        <v>0</v>
      </c>
      <c r="BQ466" s="71">
        <v>3</v>
      </c>
      <c r="BR466" s="71">
        <v>0</v>
      </c>
      <c r="BS466" s="71">
        <v>1</v>
      </c>
      <c r="BT466" s="71">
        <v>0</v>
      </c>
      <c r="BU466"/>
      <c r="BV466" s="70">
        <v>60.524000000000001</v>
      </c>
      <c r="BW466" s="70">
        <v>0</v>
      </c>
      <c r="BX466" s="70">
        <v>5.3920000000000003</v>
      </c>
      <c r="BY466" s="70">
        <v>0</v>
      </c>
      <c r="BZ466" s="70">
        <v>0</v>
      </c>
      <c r="CA466" s="70">
        <v>0</v>
      </c>
      <c r="CB466" s="70">
        <v>0</v>
      </c>
      <c r="CC466" s="70">
        <v>0</v>
      </c>
      <c r="CD466" s="70">
        <v>0</v>
      </c>
    </row>
    <row r="467" spans="1:82">
      <c r="A467" s="70" t="s">
        <v>2202</v>
      </c>
      <c r="B467" s="70">
        <v>459</v>
      </c>
      <c r="C467" s="70">
        <v>18</v>
      </c>
      <c r="D467" s="70">
        <v>27</v>
      </c>
      <c r="E467" s="70">
        <v>2021</v>
      </c>
      <c r="F467" s="70" t="s">
        <v>160</v>
      </c>
      <c r="G467" s="70" t="s">
        <v>1649</v>
      </c>
      <c r="H467" s="70" t="s">
        <v>1650</v>
      </c>
      <c r="I467" s="148"/>
      <c r="J467" s="71">
        <v>177.52160823834367</v>
      </c>
      <c r="K467" s="71">
        <v>1.4856162246082745</v>
      </c>
      <c r="L467" s="71">
        <v>47.311526279439235</v>
      </c>
      <c r="M467" s="71">
        <v>20.105754364293187</v>
      </c>
      <c r="N467" s="71">
        <v>29.724349012927188</v>
      </c>
      <c r="O467" s="71">
        <v>15.54987116898034</v>
      </c>
      <c r="P467" s="71">
        <v>25.760805294625335</v>
      </c>
      <c r="Q467" s="71">
        <v>0.84999950949187397</v>
      </c>
      <c r="R467" s="71">
        <v>0</v>
      </c>
      <c r="S467" s="71">
        <v>1.404114834727493</v>
      </c>
      <c r="T467" s="72"/>
      <c r="U467" s="71">
        <v>8490274</v>
      </c>
      <c r="V467" s="71">
        <v>530</v>
      </c>
      <c r="W467" s="71">
        <v>1067</v>
      </c>
      <c r="X467" s="71">
        <v>4436</v>
      </c>
      <c r="Y467" s="71">
        <v>6768</v>
      </c>
      <c r="Z467" s="71">
        <v>11441</v>
      </c>
      <c r="AA467" s="71">
        <v>5544</v>
      </c>
      <c r="AB467" s="71">
        <v>14558</v>
      </c>
      <c r="AC467" s="71">
        <v>0</v>
      </c>
      <c r="AD467" s="71">
        <v>1.404114834727493</v>
      </c>
      <c r="AE467" s="72"/>
      <c r="AF467" s="71">
        <v>65031844.324151151</v>
      </c>
      <c r="AG467" s="71">
        <v>1005184.712535075</v>
      </c>
      <c r="AH467" s="71">
        <v>6816277.1198191466</v>
      </c>
      <c r="AI467" s="71">
        <v>27948249.644904654</v>
      </c>
      <c r="AJ467" s="71">
        <v>27073379.710426651</v>
      </c>
      <c r="AK467" s="71">
        <v>0</v>
      </c>
      <c r="AL467" s="71">
        <v>0</v>
      </c>
      <c r="AM467" s="71">
        <v>1910939.678705995</v>
      </c>
      <c r="AN467" s="71">
        <v>0</v>
      </c>
      <c r="AO467" s="71">
        <v>0</v>
      </c>
      <c r="AP467" s="71">
        <v>129785875.19054267</v>
      </c>
      <c r="AQ467" s="72"/>
      <c r="AR467" s="71">
        <v>508</v>
      </c>
      <c r="AS467" s="71">
        <v>225</v>
      </c>
      <c r="AT467" s="71">
        <v>0</v>
      </c>
      <c r="AU467" s="71">
        <v>0</v>
      </c>
      <c r="AV467" s="71">
        <v>0</v>
      </c>
      <c r="AW467" s="71">
        <v>8</v>
      </c>
      <c r="AX467" s="71"/>
      <c r="AY467" s="72"/>
      <c r="AZ467" s="71">
        <v>4188.8650000000107</v>
      </c>
      <c r="BA467" s="71">
        <v>15136.8</v>
      </c>
      <c r="BB467" s="71">
        <v>0</v>
      </c>
      <c r="BC467" s="71">
        <v>0</v>
      </c>
      <c r="BD467" s="71">
        <v>0</v>
      </c>
      <c r="BE467" s="71">
        <v>3120</v>
      </c>
      <c r="BF467" s="71"/>
      <c r="BG467" s="72"/>
      <c r="BH467" s="71">
        <v>0</v>
      </c>
      <c r="BI467" s="71">
        <v>0</v>
      </c>
      <c r="BJ467" s="71">
        <v>57.34</v>
      </c>
      <c r="BK467" s="71">
        <v>0</v>
      </c>
      <c r="BL467" s="71">
        <v>20.498000000000001</v>
      </c>
      <c r="BM467" s="71">
        <v>0</v>
      </c>
      <c r="BN467" s="72"/>
      <c r="BO467" s="71">
        <v>0</v>
      </c>
      <c r="BP467" s="71">
        <v>0</v>
      </c>
      <c r="BQ467" s="71">
        <v>3</v>
      </c>
      <c r="BR467" s="71">
        <v>0</v>
      </c>
      <c r="BS467" s="71">
        <v>2</v>
      </c>
      <c r="BT467" s="71">
        <v>0</v>
      </c>
      <c r="BU467"/>
      <c r="BV467" s="70">
        <v>61.116999999999997</v>
      </c>
      <c r="BW467" s="70">
        <v>0</v>
      </c>
      <c r="BX467" s="70">
        <v>16.72</v>
      </c>
      <c r="BY467" s="70">
        <v>0</v>
      </c>
      <c r="BZ467" s="70">
        <v>1E-3</v>
      </c>
      <c r="CA467" s="70">
        <v>0</v>
      </c>
      <c r="CB467" s="70">
        <v>0</v>
      </c>
      <c r="CC467" s="70">
        <v>0</v>
      </c>
      <c r="CD467" s="70">
        <v>0</v>
      </c>
    </row>
    <row r="468" spans="1:82">
      <c r="A468" s="70" t="s">
        <v>1651</v>
      </c>
      <c r="B468" s="70">
        <v>459</v>
      </c>
      <c r="C468" s="70">
        <v>19</v>
      </c>
      <c r="D468" s="70">
        <v>27</v>
      </c>
      <c r="E468" s="70">
        <v>2022</v>
      </c>
      <c r="F468" s="70" t="s">
        <v>161</v>
      </c>
      <c r="G468" s="70" t="s">
        <v>1649</v>
      </c>
      <c r="H468" s="70" t="s">
        <v>1650</v>
      </c>
      <c r="I468" s="148"/>
      <c r="J468" s="71">
        <v>141.50174913280574</v>
      </c>
      <c r="K468" s="71">
        <v>1.4210722567351084</v>
      </c>
      <c r="L468" s="71">
        <v>42.421029927667867</v>
      </c>
      <c r="M468" s="71">
        <v>20.498870752755753</v>
      </c>
      <c r="N468" s="71">
        <v>29.485575383954544</v>
      </c>
      <c r="O468" s="71">
        <v>16.229098576551213</v>
      </c>
      <c r="P468" s="71">
        <v>25.607412220940049</v>
      </c>
      <c r="Q468" s="71">
        <v>0.84607737651181514</v>
      </c>
      <c r="R468" s="71">
        <v>0</v>
      </c>
      <c r="S468" s="71">
        <v>1.084823130684667</v>
      </c>
      <c r="T468" s="72"/>
      <c r="U468" s="71">
        <v>8323527</v>
      </c>
      <c r="V468" s="71">
        <v>530</v>
      </c>
      <c r="W468" s="71">
        <v>1067</v>
      </c>
      <c r="X468" s="71">
        <v>4436</v>
      </c>
      <c r="Y468" s="71">
        <v>6817</v>
      </c>
      <c r="Z468" s="71">
        <v>11345</v>
      </c>
      <c r="AA468" s="71">
        <v>5595</v>
      </c>
      <c r="AB468" s="71">
        <v>14372</v>
      </c>
      <c r="AC468" s="71">
        <v>0</v>
      </c>
      <c r="AD468" s="71">
        <v>1.084823130684667</v>
      </c>
      <c r="AE468" s="72"/>
      <c r="AF468" s="71">
        <v>56837418.797761686</v>
      </c>
      <c r="AG468" s="71">
        <v>1014014.8297565248</v>
      </c>
      <c r="AH468" s="71">
        <v>7566130.2662636153</v>
      </c>
      <c r="AI468" s="71">
        <v>27756087.973243359</v>
      </c>
      <c r="AJ468" s="71">
        <v>27757901.549491487</v>
      </c>
      <c r="AK468" s="71">
        <v>0</v>
      </c>
      <c r="AL468" s="71">
        <v>0</v>
      </c>
      <c r="AM468" s="71">
        <v>1855817.4752190649</v>
      </c>
      <c r="AN468" s="71">
        <v>0</v>
      </c>
      <c r="AO468" s="71">
        <v>0</v>
      </c>
      <c r="AP468" s="71">
        <v>122787370.89173573</v>
      </c>
      <c r="AQ468" s="72"/>
      <c r="AR468" s="71">
        <v>521</v>
      </c>
      <c r="AS468" s="71">
        <v>233</v>
      </c>
      <c r="AT468" s="71">
        <v>0</v>
      </c>
      <c r="AU468" s="71">
        <v>0</v>
      </c>
      <c r="AV468" s="71">
        <v>0</v>
      </c>
      <c r="AW468" s="71">
        <v>8</v>
      </c>
      <c r="AX468" s="71"/>
      <c r="AY468" s="72"/>
      <c r="AZ468" s="71">
        <v>4293.7650000000103</v>
      </c>
      <c r="BA468" s="71">
        <v>15534.399999999998</v>
      </c>
      <c r="BB468" s="71">
        <v>0</v>
      </c>
      <c r="BC468" s="71">
        <v>0</v>
      </c>
      <c r="BD468" s="71">
        <v>0</v>
      </c>
      <c r="BE468" s="71">
        <v>3120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2203</v>
      </c>
      <c r="B469" s="70">
        <v>459</v>
      </c>
      <c r="C469" s="70">
        <v>20</v>
      </c>
      <c r="D469" s="70">
        <v>27</v>
      </c>
      <c r="E469" s="70">
        <v>2023</v>
      </c>
      <c r="F469" s="70" t="s">
        <v>1539</v>
      </c>
      <c r="G469" s="70" t="s">
        <v>1649</v>
      </c>
      <c r="H469" s="70" t="s">
        <v>1650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531</v>
      </c>
      <c r="AS469" s="71">
        <v>234</v>
      </c>
      <c r="AT469" s="71">
        <v>0</v>
      </c>
      <c r="AU469" s="71">
        <v>0</v>
      </c>
      <c r="AV469" s="71">
        <v>0</v>
      </c>
      <c r="AW469" s="71">
        <v>8</v>
      </c>
      <c r="AX469" s="71"/>
      <c r="AY469" s="72"/>
      <c r="AZ469" s="71">
        <v>4368.8070000000116</v>
      </c>
      <c r="BA469" s="71">
        <v>15613.499999999998</v>
      </c>
      <c r="BB469" s="71">
        <v>0</v>
      </c>
      <c r="BC469" s="71">
        <v>0</v>
      </c>
      <c r="BD469" s="71">
        <v>0</v>
      </c>
      <c r="BE469" s="71">
        <v>3120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1648</v>
      </c>
      <c r="B470" s="70">
        <v>459</v>
      </c>
      <c r="C470" s="70">
        <v>21</v>
      </c>
      <c r="D470" s="70">
        <v>27</v>
      </c>
      <c r="E470" s="70">
        <v>2024</v>
      </c>
      <c r="F470" s="70" t="s">
        <v>1554</v>
      </c>
      <c r="G470" s="70" t="s">
        <v>1649</v>
      </c>
      <c r="H470" s="70" t="s">
        <v>1650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2204</v>
      </c>
      <c r="B471" s="70">
        <v>256</v>
      </c>
      <c r="C471" s="70">
        <v>1</v>
      </c>
      <c r="D471" s="70">
        <v>16</v>
      </c>
      <c r="E471" s="70">
        <v>1990</v>
      </c>
      <c r="F471" s="70" t="s">
        <v>787</v>
      </c>
      <c r="G471" s="70" t="s">
        <v>2205</v>
      </c>
      <c r="H471" s="70" t="s">
        <v>2206</v>
      </c>
      <c r="I471" s="148"/>
      <c r="J471" s="71">
        <v>98.650566856086002</v>
      </c>
      <c r="K471" s="71">
        <v>2.1192880920591719</v>
      </c>
      <c r="L471" s="71">
        <v>1.6158173929730371</v>
      </c>
      <c r="M471" s="71">
        <v>8.2146736465946706</v>
      </c>
      <c r="N471" s="71">
        <v>17.651174322510879</v>
      </c>
      <c r="O471" s="71">
        <v>12.23889346350199</v>
      </c>
      <c r="P471" s="71">
        <v>18.887110697790121</v>
      </c>
      <c r="Q471" s="71">
        <v>0.91367605735825796</v>
      </c>
      <c r="R471" s="71">
        <v>0</v>
      </c>
      <c r="S471" s="71">
        <v>0.82366731569090246</v>
      </c>
      <c r="T471" s="72"/>
      <c r="U471" s="71">
        <v>14686816</v>
      </c>
      <c r="V471" s="71">
        <v>618</v>
      </c>
      <c r="W471" s="71">
        <v>23</v>
      </c>
      <c r="X471" s="71">
        <v>2827</v>
      </c>
      <c r="Y471" s="71">
        <v>4387</v>
      </c>
      <c r="Z471" s="71">
        <v>5034</v>
      </c>
      <c r="AA471" s="71">
        <v>4586</v>
      </c>
      <c r="AB471" s="71">
        <v>14835</v>
      </c>
      <c r="AC471" s="71">
        <v>0</v>
      </c>
      <c r="AD471" s="71">
        <v>0.82366731569090246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2207</v>
      </c>
      <c r="B472" s="70">
        <v>257</v>
      </c>
      <c r="C472" s="70">
        <v>2</v>
      </c>
      <c r="D472" s="70">
        <v>16</v>
      </c>
      <c r="E472" s="70">
        <v>2005</v>
      </c>
      <c r="F472" s="70" t="s">
        <v>789</v>
      </c>
      <c r="G472" s="70" t="s">
        <v>2205</v>
      </c>
      <c r="H472" s="70" t="s">
        <v>2206</v>
      </c>
      <c r="I472" s="148"/>
      <c r="J472" s="71">
        <v>71.019099966871849</v>
      </c>
      <c r="K472" s="71">
        <v>1.9654244528727629</v>
      </c>
      <c r="L472" s="71">
        <v>6.9549047425552386</v>
      </c>
      <c r="M472" s="71">
        <v>15.992282557973139</v>
      </c>
      <c r="N472" s="71">
        <v>30.124200410422588</v>
      </c>
      <c r="O472" s="71">
        <v>19.1799392264634</v>
      </c>
      <c r="P472" s="71">
        <v>22.251836023051428</v>
      </c>
      <c r="Q472" s="71">
        <v>0.91841528678509399</v>
      </c>
      <c r="R472" s="71">
        <v>0</v>
      </c>
      <c r="S472" s="71">
        <v>1.7915095354395101</v>
      </c>
      <c r="T472" s="72"/>
      <c r="U472" s="71">
        <v>12796701</v>
      </c>
      <c r="V472" s="71">
        <v>755</v>
      </c>
      <c r="W472" s="71">
        <v>93</v>
      </c>
      <c r="X472" s="71">
        <v>2935</v>
      </c>
      <c r="Y472" s="71">
        <v>5629</v>
      </c>
      <c r="Z472" s="71">
        <v>9129</v>
      </c>
      <c r="AA472" s="71">
        <v>4425</v>
      </c>
      <c r="AB472" s="71">
        <v>15589</v>
      </c>
      <c r="AC472" s="71">
        <v>0</v>
      </c>
      <c r="AD472" s="71">
        <v>1.7915095354395101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2208</v>
      </c>
      <c r="B473" s="70">
        <v>258</v>
      </c>
      <c r="C473" s="70">
        <v>3</v>
      </c>
      <c r="D473" s="70">
        <v>16</v>
      </c>
      <c r="E473" s="70">
        <v>2006</v>
      </c>
      <c r="F473" s="70" t="s">
        <v>790</v>
      </c>
      <c r="G473" s="70" t="s">
        <v>2205</v>
      </c>
      <c r="H473" s="70" t="s">
        <v>2206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2209</v>
      </c>
      <c r="B474" s="70">
        <v>259</v>
      </c>
      <c r="C474" s="70">
        <v>4</v>
      </c>
      <c r="D474" s="70">
        <v>16</v>
      </c>
      <c r="E474" s="70">
        <v>2007</v>
      </c>
      <c r="F474" s="70" t="s">
        <v>791</v>
      </c>
      <c r="G474" s="70" t="s">
        <v>2205</v>
      </c>
      <c r="H474" s="70" t="s">
        <v>2206</v>
      </c>
      <c r="I474" s="148"/>
      <c r="J474" s="71">
        <v>60.955903693168459</v>
      </c>
      <c r="K474" s="71">
        <v>1.546660559537864</v>
      </c>
      <c r="L474" s="71">
        <v>6.2020714827356276</v>
      </c>
      <c r="M474" s="71">
        <v>15.70476233000069</v>
      </c>
      <c r="N474" s="71">
        <v>26.613410337485639</v>
      </c>
      <c r="O474" s="71">
        <v>18.753362026552399</v>
      </c>
      <c r="P474" s="71">
        <v>22.090725101337551</v>
      </c>
      <c r="Q474" s="71">
        <v>0.96372077198734796</v>
      </c>
      <c r="R474" s="71">
        <v>0</v>
      </c>
      <c r="S474" s="71">
        <v>2.1166038547891781</v>
      </c>
      <c r="T474" s="72"/>
      <c r="U474" s="71">
        <v>11236362</v>
      </c>
      <c r="V474" s="71">
        <v>578</v>
      </c>
      <c r="W474" s="71">
        <v>101</v>
      </c>
      <c r="X474" s="71">
        <v>3363</v>
      </c>
      <c r="Y474" s="71">
        <v>5665</v>
      </c>
      <c r="Z474" s="71">
        <v>9279</v>
      </c>
      <c r="AA474" s="71">
        <v>4326</v>
      </c>
      <c r="AB474" s="71">
        <v>15493</v>
      </c>
      <c r="AC474" s="71">
        <v>0</v>
      </c>
      <c r="AD474" s="71">
        <v>2.1166038547891781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2210</v>
      </c>
      <c r="B475" s="70">
        <v>260</v>
      </c>
      <c r="C475" s="70">
        <v>5</v>
      </c>
      <c r="D475" s="70">
        <v>16</v>
      </c>
      <c r="E475" s="70">
        <v>2008</v>
      </c>
      <c r="F475" s="70" t="s">
        <v>792</v>
      </c>
      <c r="G475" s="70" t="s">
        <v>2205</v>
      </c>
      <c r="H475" s="70" t="s">
        <v>2206</v>
      </c>
      <c r="I475" s="148"/>
      <c r="J475" s="71">
        <v>46.744985144673237</v>
      </c>
      <c r="K475" s="71">
        <v>1.1465172767837339</v>
      </c>
      <c r="L475" s="71">
        <v>5.6347258101342153</v>
      </c>
      <c r="M475" s="71">
        <v>16.98947340237936</v>
      </c>
      <c r="N475" s="71">
        <v>24.063690389693761</v>
      </c>
      <c r="O475" s="71">
        <v>18.148710945059872</v>
      </c>
      <c r="P475" s="71">
        <v>21.606488088540519</v>
      </c>
      <c r="Q475" s="71">
        <v>0.94243479225861804</v>
      </c>
      <c r="R475" s="71">
        <v>0</v>
      </c>
      <c r="S475" s="71">
        <v>1.777801696813686</v>
      </c>
      <c r="T475" s="72"/>
      <c r="U475" s="71">
        <v>9999055</v>
      </c>
      <c r="V475" s="71">
        <v>578</v>
      </c>
      <c r="W475" s="71">
        <v>101</v>
      </c>
      <c r="X475" s="71">
        <v>3363</v>
      </c>
      <c r="Y475" s="71">
        <v>5636</v>
      </c>
      <c r="Z475" s="71">
        <v>9295</v>
      </c>
      <c r="AA475" s="71">
        <v>4236</v>
      </c>
      <c r="AB475" s="71">
        <v>15400</v>
      </c>
      <c r="AC475" s="71">
        <v>0</v>
      </c>
      <c r="AD475" s="71">
        <v>1.777801696813686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2211</v>
      </c>
      <c r="B476" s="70">
        <v>261</v>
      </c>
      <c r="C476" s="70">
        <v>6</v>
      </c>
      <c r="D476" s="70">
        <v>16</v>
      </c>
      <c r="E476" s="70">
        <v>2009</v>
      </c>
      <c r="F476" s="70" t="s">
        <v>176</v>
      </c>
      <c r="G476" s="70" t="s">
        <v>2205</v>
      </c>
      <c r="H476" s="70" t="s">
        <v>2206</v>
      </c>
      <c r="I476" s="148"/>
      <c r="J476" s="71">
        <v>42.37644535870507</v>
      </c>
      <c r="K476" s="71">
        <v>1.061999251470426</v>
      </c>
      <c r="L476" s="71">
        <v>5.086157631722628</v>
      </c>
      <c r="M476" s="71">
        <v>18.059606584898209</v>
      </c>
      <c r="N476" s="71">
        <v>24.598856381641841</v>
      </c>
      <c r="O476" s="71">
        <v>18.39871538705798</v>
      </c>
      <c r="P476" s="71">
        <v>20.753244380988971</v>
      </c>
      <c r="Q476" s="71">
        <v>0.89772102133319798</v>
      </c>
      <c r="R476" s="71">
        <v>0</v>
      </c>
      <c r="S476" s="71">
        <v>2.0559017719390331</v>
      </c>
      <c r="T476" s="72"/>
      <c r="U476" s="71">
        <v>6733710</v>
      </c>
      <c r="V476" s="71">
        <v>513</v>
      </c>
      <c r="W476" s="71">
        <v>127</v>
      </c>
      <c r="X476" s="71">
        <v>3645</v>
      </c>
      <c r="Y476" s="71">
        <v>5717</v>
      </c>
      <c r="Z476" s="71">
        <v>9301</v>
      </c>
      <c r="AA476" s="71">
        <v>4177</v>
      </c>
      <c r="AB476" s="71">
        <v>15399</v>
      </c>
      <c r="AC476" s="71">
        <v>0</v>
      </c>
      <c r="AD476" s="71">
        <v>2.0559017719390331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110.8737</v>
      </c>
      <c r="BK476" s="71">
        <v>0</v>
      </c>
      <c r="BL476" s="71">
        <v>0</v>
      </c>
      <c r="BM476" s="71">
        <v>0</v>
      </c>
      <c r="BN476" s="72"/>
      <c r="BO476" s="71">
        <v>0</v>
      </c>
      <c r="BP476" s="71">
        <v>0</v>
      </c>
      <c r="BQ476" s="71">
        <v>4</v>
      </c>
      <c r="BR476" s="71">
        <v>0</v>
      </c>
      <c r="BS476" s="71">
        <v>0</v>
      </c>
      <c r="BT476" s="71">
        <v>0</v>
      </c>
      <c r="BU476"/>
      <c r="BV476" s="70">
        <v>107.0737</v>
      </c>
      <c r="BW476" s="70">
        <v>0</v>
      </c>
      <c r="BX476" s="70">
        <v>0</v>
      </c>
      <c r="BY476" s="70">
        <v>0</v>
      </c>
      <c r="BZ476" s="70">
        <v>0</v>
      </c>
      <c r="CA476" s="70">
        <v>0</v>
      </c>
      <c r="CB476" s="70">
        <v>3.8</v>
      </c>
      <c r="CC476" s="70">
        <v>0</v>
      </c>
      <c r="CD476" s="70">
        <v>0</v>
      </c>
    </row>
    <row r="477" spans="1:82">
      <c r="A477" s="70" t="s">
        <v>2212</v>
      </c>
      <c r="B477" s="70">
        <v>262</v>
      </c>
      <c r="C477" s="70">
        <v>7</v>
      </c>
      <c r="D477" s="70">
        <v>16</v>
      </c>
      <c r="E477" s="70">
        <v>2010</v>
      </c>
      <c r="F477" s="70" t="s">
        <v>177</v>
      </c>
      <c r="G477" s="70" t="s">
        <v>2205</v>
      </c>
      <c r="H477" s="70" t="s">
        <v>2206</v>
      </c>
      <c r="I477" s="148"/>
      <c r="J477" s="71">
        <v>44.333099622712112</v>
      </c>
      <c r="K477" s="71">
        <v>1.137707817770893</v>
      </c>
      <c r="L477" s="71">
        <v>5.1794592527998704</v>
      </c>
      <c r="M477" s="71">
        <v>18.65913693117254</v>
      </c>
      <c r="N477" s="71">
        <v>26.21634764091241</v>
      </c>
      <c r="O477" s="71">
        <v>18.382530485618851</v>
      </c>
      <c r="P477" s="71">
        <v>20.90262580173907</v>
      </c>
      <c r="Q477" s="71">
        <v>0.93253967392952297</v>
      </c>
      <c r="R477" s="71">
        <v>0</v>
      </c>
      <c r="S477" s="71">
        <v>1.421815581812937</v>
      </c>
      <c r="T477" s="72"/>
      <c r="U477" s="71">
        <v>8226358</v>
      </c>
      <c r="V477" s="71">
        <v>513</v>
      </c>
      <c r="W477" s="71">
        <v>127</v>
      </c>
      <c r="X477" s="71">
        <v>3645</v>
      </c>
      <c r="Y477" s="71">
        <v>5725</v>
      </c>
      <c r="Z477" s="71">
        <v>9336</v>
      </c>
      <c r="AA477" s="71">
        <v>4102</v>
      </c>
      <c r="AB477" s="71">
        <v>15328</v>
      </c>
      <c r="AC477" s="71">
        <v>0</v>
      </c>
      <c r="AD477" s="71">
        <v>1.421815581812937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113.274</v>
      </c>
      <c r="BK477" s="71">
        <v>0</v>
      </c>
      <c r="BL477" s="71">
        <v>0</v>
      </c>
      <c r="BM477" s="71">
        <v>0</v>
      </c>
      <c r="BN477" s="72"/>
      <c r="BO477" s="71">
        <v>0</v>
      </c>
      <c r="BP477" s="71">
        <v>0</v>
      </c>
      <c r="BQ477" s="71">
        <v>4</v>
      </c>
      <c r="BR477" s="71">
        <v>0</v>
      </c>
      <c r="BS477" s="71">
        <v>0</v>
      </c>
      <c r="BT477" s="71">
        <v>0</v>
      </c>
      <c r="BU477"/>
      <c r="BV477" s="70">
        <v>103.574</v>
      </c>
      <c r="BW477" s="70">
        <v>0</v>
      </c>
      <c r="BX477" s="70">
        <v>0</v>
      </c>
      <c r="BY477" s="70">
        <v>0</v>
      </c>
      <c r="BZ477" s="70">
        <v>0</v>
      </c>
      <c r="CA477" s="70">
        <v>0</v>
      </c>
      <c r="CB477" s="70">
        <v>9.6999999999999993</v>
      </c>
      <c r="CC477" s="70">
        <v>0</v>
      </c>
      <c r="CD477" s="70">
        <v>0</v>
      </c>
    </row>
    <row r="478" spans="1:82">
      <c r="A478" s="70" t="s">
        <v>2213</v>
      </c>
      <c r="B478" s="70">
        <v>263</v>
      </c>
      <c r="C478" s="70">
        <v>8</v>
      </c>
      <c r="D478" s="70">
        <v>16</v>
      </c>
      <c r="E478" s="70">
        <v>2011</v>
      </c>
      <c r="F478" s="70" t="s">
        <v>178</v>
      </c>
      <c r="G478" s="70" t="s">
        <v>2205</v>
      </c>
      <c r="H478" s="70" t="s">
        <v>2206</v>
      </c>
      <c r="I478" s="148"/>
      <c r="J478" s="71">
        <v>45.11591953201917</v>
      </c>
      <c r="K478" s="71">
        <v>1.427971274234658</v>
      </c>
      <c r="L478" s="71">
        <v>4.621431554103629</v>
      </c>
      <c r="M478" s="71">
        <v>20.534604898806631</v>
      </c>
      <c r="N478" s="71">
        <v>24.378041406597049</v>
      </c>
      <c r="O478" s="71">
        <v>18.086090907585859</v>
      </c>
      <c r="P478" s="71">
        <v>20.328264388497622</v>
      </c>
      <c r="Q478" s="71">
        <v>1.0673928058334401</v>
      </c>
      <c r="R478" s="71">
        <v>0</v>
      </c>
      <c r="S478" s="71">
        <v>1.7573926891458651</v>
      </c>
      <c r="T478" s="72"/>
      <c r="U478" s="71">
        <v>7938405</v>
      </c>
      <c r="V478" s="71">
        <v>513</v>
      </c>
      <c r="W478" s="71">
        <v>127</v>
      </c>
      <c r="X478" s="71">
        <v>3645</v>
      </c>
      <c r="Y478" s="71">
        <v>5669</v>
      </c>
      <c r="Z478" s="71">
        <v>9385</v>
      </c>
      <c r="AA478" s="71">
        <v>4108</v>
      </c>
      <c r="AB478" s="71">
        <v>15210</v>
      </c>
      <c r="AC478" s="71">
        <v>0</v>
      </c>
      <c r="AD478" s="71">
        <v>1.7573926891458651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102.607</v>
      </c>
      <c r="BK478" s="71">
        <v>0</v>
      </c>
      <c r="BL478" s="71">
        <v>0</v>
      </c>
      <c r="BM478" s="71">
        <v>0</v>
      </c>
      <c r="BN478" s="72"/>
      <c r="BO478" s="71">
        <v>0</v>
      </c>
      <c r="BP478" s="71">
        <v>0</v>
      </c>
      <c r="BQ478" s="71">
        <v>4</v>
      </c>
      <c r="BR478" s="71">
        <v>0</v>
      </c>
      <c r="BS478" s="71">
        <v>0</v>
      </c>
      <c r="BT478" s="71">
        <v>0</v>
      </c>
      <c r="BU478"/>
      <c r="BV478" s="70">
        <v>93.007000000000005</v>
      </c>
      <c r="BW478" s="70">
        <v>0</v>
      </c>
      <c r="BX478" s="70">
        <v>0</v>
      </c>
      <c r="BY478" s="70">
        <v>0</v>
      </c>
      <c r="BZ478" s="70">
        <v>0</v>
      </c>
      <c r="CA478" s="70">
        <v>0</v>
      </c>
      <c r="CB478" s="70">
        <v>9.6</v>
      </c>
      <c r="CC478" s="70">
        <v>0</v>
      </c>
      <c r="CD478" s="70">
        <v>0</v>
      </c>
    </row>
    <row r="479" spans="1:82">
      <c r="A479" s="70" t="s">
        <v>2214</v>
      </c>
      <c r="B479" s="70">
        <v>264</v>
      </c>
      <c r="C479" s="70">
        <v>9</v>
      </c>
      <c r="D479" s="70">
        <v>16</v>
      </c>
      <c r="E479" s="70">
        <v>2012</v>
      </c>
      <c r="F479" s="70" t="s">
        <v>179</v>
      </c>
      <c r="G479" s="70" t="s">
        <v>2205</v>
      </c>
      <c r="H479" s="70" t="s">
        <v>2206</v>
      </c>
      <c r="I479" s="148"/>
      <c r="J479" s="71">
        <v>32.791900586050623</v>
      </c>
      <c r="K479" s="71">
        <v>1.2889247386682381</v>
      </c>
      <c r="L479" s="71">
        <v>4.698899499005873</v>
      </c>
      <c r="M479" s="71">
        <v>18.487486643418482</v>
      </c>
      <c r="N479" s="71">
        <v>24.087379128985141</v>
      </c>
      <c r="O479" s="71">
        <v>17.964800275791131</v>
      </c>
      <c r="P479" s="71">
        <v>20.195091535542268</v>
      </c>
      <c r="Q479" s="71">
        <v>1.16313184296766</v>
      </c>
      <c r="R479" s="71">
        <v>0</v>
      </c>
      <c r="S479" s="71">
        <v>1.3153889418938169</v>
      </c>
      <c r="T479" s="72"/>
      <c r="U479" s="71">
        <v>5920414</v>
      </c>
      <c r="V479" s="71">
        <v>513</v>
      </c>
      <c r="W479" s="71">
        <v>127</v>
      </c>
      <c r="X479" s="71">
        <v>3645</v>
      </c>
      <c r="Y479" s="71">
        <v>5783</v>
      </c>
      <c r="Z479" s="71">
        <v>9396</v>
      </c>
      <c r="AA479" s="71">
        <v>4058</v>
      </c>
      <c r="AB479" s="71">
        <v>15255</v>
      </c>
      <c r="AC479" s="71">
        <v>0</v>
      </c>
      <c r="AD479" s="71">
        <v>1.3153889418938169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79.872</v>
      </c>
      <c r="BK479" s="71">
        <v>0</v>
      </c>
      <c r="BL479" s="71">
        <v>0</v>
      </c>
      <c r="BM479" s="71">
        <v>0</v>
      </c>
      <c r="BN479" s="72"/>
      <c r="BO479" s="71">
        <v>0</v>
      </c>
      <c r="BP479" s="71">
        <v>0</v>
      </c>
      <c r="BQ479" s="71">
        <v>4</v>
      </c>
      <c r="BR479" s="71">
        <v>0</v>
      </c>
      <c r="BS479" s="71">
        <v>0</v>
      </c>
      <c r="BT479" s="71">
        <v>0</v>
      </c>
      <c r="BU479"/>
      <c r="BV479" s="70">
        <v>76.272000000000006</v>
      </c>
      <c r="BW479" s="70">
        <v>0</v>
      </c>
      <c r="BX479" s="70">
        <v>0</v>
      </c>
      <c r="BY479" s="70">
        <v>0</v>
      </c>
      <c r="BZ479" s="70">
        <v>0</v>
      </c>
      <c r="CA479" s="70">
        <v>0</v>
      </c>
      <c r="CB479" s="70">
        <v>3.6</v>
      </c>
      <c r="CC479" s="70">
        <v>0</v>
      </c>
      <c r="CD479" s="70">
        <v>0</v>
      </c>
    </row>
    <row r="480" spans="1:82">
      <c r="A480" s="70" t="s">
        <v>2215</v>
      </c>
      <c r="B480" s="70">
        <v>265</v>
      </c>
      <c r="C480" s="70">
        <v>10</v>
      </c>
      <c r="D480" s="70">
        <v>16</v>
      </c>
      <c r="E480" s="70">
        <v>2013</v>
      </c>
      <c r="F480" s="70" t="s">
        <v>180</v>
      </c>
      <c r="G480" s="70" t="s">
        <v>2205</v>
      </c>
      <c r="H480" s="70" t="s">
        <v>2206</v>
      </c>
      <c r="I480" s="148"/>
      <c r="J480" s="71">
        <v>31.402580579811751</v>
      </c>
      <c r="K480" s="71">
        <v>1.060250339527705</v>
      </c>
      <c r="L480" s="71">
        <v>4.776602004653526</v>
      </c>
      <c r="M480" s="71">
        <v>17.822282421737569</v>
      </c>
      <c r="N480" s="71">
        <v>25.984900920398211</v>
      </c>
      <c r="O480" s="71">
        <v>17.495316535192813</v>
      </c>
      <c r="P480" s="71">
        <v>20.451019888018731</v>
      </c>
      <c r="Q480" s="71">
        <v>1.1782697423311499</v>
      </c>
      <c r="R480" s="71">
        <v>0</v>
      </c>
      <c r="S480" s="71">
        <v>1.7169501263653559</v>
      </c>
      <c r="T480" s="72"/>
      <c r="U480" s="71">
        <v>5630116</v>
      </c>
      <c r="V480" s="71">
        <v>513</v>
      </c>
      <c r="W480" s="71">
        <v>127</v>
      </c>
      <c r="X480" s="71">
        <v>3645</v>
      </c>
      <c r="Y480" s="71">
        <v>5829</v>
      </c>
      <c r="Z480" s="71">
        <v>9559</v>
      </c>
      <c r="AA480" s="71">
        <v>4094</v>
      </c>
      <c r="AB480" s="71">
        <v>15232</v>
      </c>
      <c r="AC480" s="71">
        <v>0</v>
      </c>
      <c r="AD480" s="71">
        <v>1.7169501263653559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80.671000000000006</v>
      </c>
      <c r="BK480" s="71">
        <v>0</v>
      </c>
      <c r="BL480" s="71">
        <v>0</v>
      </c>
      <c r="BM480" s="71">
        <v>0</v>
      </c>
      <c r="BN480" s="72"/>
      <c r="BO480" s="71">
        <v>0</v>
      </c>
      <c r="BP480" s="71">
        <v>0</v>
      </c>
      <c r="BQ480" s="71">
        <v>4</v>
      </c>
      <c r="BR480" s="71">
        <v>0</v>
      </c>
      <c r="BS480" s="71">
        <v>0</v>
      </c>
      <c r="BT480" s="71">
        <v>0</v>
      </c>
      <c r="BU480"/>
      <c r="BV480" s="70">
        <v>76.471000000000004</v>
      </c>
      <c r="BW480" s="70">
        <v>0</v>
      </c>
      <c r="BX480" s="70">
        <v>0</v>
      </c>
      <c r="BY480" s="70">
        <v>0</v>
      </c>
      <c r="BZ480" s="70">
        <v>0</v>
      </c>
      <c r="CA480" s="70">
        <v>0</v>
      </c>
      <c r="CB480" s="70">
        <v>4.2</v>
      </c>
      <c r="CC480" s="70">
        <v>0</v>
      </c>
      <c r="CD480" s="70">
        <v>0</v>
      </c>
    </row>
    <row r="481" spans="1:82">
      <c r="A481" s="70" t="s">
        <v>2216</v>
      </c>
      <c r="B481" s="70">
        <v>266</v>
      </c>
      <c r="C481" s="70">
        <v>11</v>
      </c>
      <c r="D481" s="70">
        <v>16</v>
      </c>
      <c r="E481" s="70">
        <v>2014</v>
      </c>
      <c r="F481" s="70" t="s">
        <v>181</v>
      </c>
      <c r="G481" s="70" t="s">
        <v>2205</v>
      </c>
      <c r="H481" s="70" t="s">
        <v>2206</v>
      </c>
      <c r="I481" s="148"/>
      <c r="J481" s="71">
        <v>34.555215256759944</v>
      </c>
      <c r="K481" s="71">
        <v>0.98051573514311419</v>
      </c>
      <c r="L481" s="71">
        <v>5.1192343520413424</v>
      </c>
      <c r="M481" s="71">
        <v>17.494323985646279</v>
      </c>
      <c r="N481" s="71">
        <v>25.973243023810241</v>
      </c>
      <c r="O481" s="71">
        <v>16.670308589239319</v>
      </c>
      <c r="P481" s="71">
        <v>20.426766610408034</v>
      </c>
      <c r="Q481" s="71">
        <v>1.1225383729270799</v>
      </c>
      <c r="R481" s="71">
        <v>0</v>
      </c>
      <c r="S481" s="71">
        <v>1.736921445823242</v>
      </c>
      <c r="T481" s="72"/>
      <c r="U481" s="71">
        <v>6781804</v>
      </c>
      <c r="V481" s="71">
        <v>404</v>
      </c>
      <c r="W481" s="71">
        <v>189</v>
      </c>
      <c r="X481" s="71">
        <v>3594</v>
      </c>
      <c r="Y481" s="71">
        <v>5877</v>
      </c>
      <c r="Z481" s="71">
        <v>9593</v>
      </c>
      <c r="AA481" s="71">
        <v>4068</v>
      </c>
      <c r="AB481" s="71">
        <v>15125</v>
      </c>
      <c r="AC481" s="71">
        <v>0</v>
      </c>
      <c r="AD481" s="71">
        <v>1.736921445823242</v>
      </c>
      <c r="AE481" s="72"/>
      <c r="AF481" s="71"/>
      <c r="AG481" s="71"/>
      <c r="AH481" s="71"/>
      <c r="AI481" s="71"/>
      <c r="AJ481" s="71"/>
      <c r="AK481" s="71"/>
      <c r="AL481" s="71"/>
      <c r="AM481" s="71"/>
      <c r="AN481" s="71"/>
      <c r="AO481" s="71"/>
      <c r="AP481" s="71"/>
      <c r="AQ481" s="72"/>
      <c r="AR481" s="71">
        <v>493</v>
      </c>
      <c r="AS481" s="71">
        <v>87</v>
      </c>
      <c r="AT481" s="71">
        <v>0</v>
      </c>
      <c r="AU481" s="71">
        <v>0</v>
      </c>
      <c r="AV481" s="71">
        <v>0</v>
      </c>
      <c r="AW481" s="71">
        <v>0</v>
      </c>
      <c r="AX481" s="71"/>
      <c r="AY481" s="72"/>
      <c r="AZ481" s="71">
        <v>2094.6999999999998</v>
      </c>
      <c r="BA481" s="71">
        <v>12275.1</v>
      </c>
      <c r="BB481" s="71">
        <v>0</v>
      </c>
      <c r="BC481" s="71">
        <v>0</v>
      </c>
      <c r="BD481" s="71">
        <v>0</v>
      </c>
      <c r="BE481" s="71">
        <v>0</v>
      </c>
      <c r="BF481" s="71"/>
      <c r="BG481" s="72"/>
      <c r="BH481" s="71">
        <v>0</v>
      </c>
      <c r="BI481" s="71">
        <v>0</v>
      </c>
      <c r="BJ481" s="71">
        <v>78.448999999999998</v>
      </c>
      <c r="BK481" s="71">
        <v>0</v>
      </c>
      <c r="BL481" s="71">
        <v>0</v>
      </c>
      <c r="BM481" s="71">
        <v>0</v>
      </c>
      <c r="BN481" s="72"/>
      <c r="BO481" s="71">
        <v>0</v>
      </c>
      <c r="BP481" s="71">
        <v>0</v>
      </c>
      <c r="BQ481" s="71">
        <v>4</v>
      </c>
      <c r="BR481" s="71">
        <v>0</v>
      </c>
      <c r="BS481" s="71">
        <v>0</v>
      </c>
      <c r="BT481" s="71">
        <v>0</v>
      </c>
      <c r="BU481"/>
      <c r="BV481" s="70">
        <v>73.058000000000007</v>
      </c>
      <c r="BW481" s="70">
        <v>0</v>
      </c>
      <c r="BX481" s="70">
        <v>0</v>
      </c>
      <c r="BY481" s="70">
        <v>0</v>
      </c>
      <c r="BZ481" s="70">
        <v>0</v>
      </c>
      <c r="CA481" s="70">
        <v>0</v>
      </c>
      <c r="CB481" s="70">
        <v>4.7030000000000003</v>
      </c>
      <c r="CC481" s="70">
        <v>0.68799999999999994</v>
      </c>
      <c r="CD481" s="70">
        <v>0</v>
      </c>
    </row>
    <row r="482" spans="1:82">
      <c r="A482" s="70" t="s">
        <v>2217</v>
      </c>
      <c r="B482" s="70">
        <v>267</v>
      </c>
      <c r="C482" s="70">
        <v>12</v>
      </c>
      <c r="D482" s="70">
        <v>16</v>
      </c>
      <c r="E482" s="70">
        <v>2015</v>
      </c>
      <c r="F482" s="70" t="s">
        <v>182</v>
      </c>
      <c r="G482" s="1064" t="s">
        <v>2205</v>
      </c>
      <c r="H482" s="70" t="s">
        <v>2206</v>
      </c>
      <c r="I482" s="148"/>
      <c r="J482" s="71">
        <v>29.562287173683121</v>
      </c>
      <c r="K482" s="71">
        <v>0.9124665707295937</v>
      </c>
      <c r="L482" s="71">
        <v>5.522878617684122</v>
      </c>
      <c r="M482" s="71">
        <v>18.649807264299831</v>
      </c>
      <c r="N482" s="71">
        <v>22.212200667941801</v>
      </c>
      <c r="O482" s="71">
        <v>16.633608915855142</v>
      </c>
      <c r="P482" s="71">
        <v>20.473056726904382</v>
      </c>
      <c r="Q482" s="71">
        <v>1.09068281156302</v>
      </c>
      <c r="R482" s="71">
        <v>0</v>
      </c>
      <c r="S482" s="71">
        <v>2.0593011192889561</v>
      </c>
      <c r="T482" s="72"/>
      <c r="U482" s="71">
        <v>6262800</v>
      </c>
      <c r="V482" s="71">
        <v>404</v>
      </c>
      <c r="W482" s="71">
        <v>189</v>
      </c>
      <c r="X482" s="71">
        <v>3594</v>
      </c>
      <c r="Y482" s="71">
        <v>5864</v>
      </c>
      <c r="Z482" s="71">
        <v>9664</v>
      </c>
      <c r="AA482" s="71">
        <v>4074</v>
      </c>
      <c r="AB482" s="71">
        <v>15012</v>
      </c>
      <c r="AC482" s="71">
        <v>0</v>
      </c>
      <c r="AD482" s="71">
        <v>2.0593011192889561</v>
      </c>
      <c r="AE482" s="72"/>
      <c r="AF482" s="71">
        <v>42536232.823382609</v>
      </c>
      <c r="AG482" s="71">
        <v>701521.96721871209</v>
      </c>
      <c r="AH482" s="71">
        <v>1161426.5602329189</v>
      </c>
      <c r="AI482" s="71">
        <v>23339533.45828009</v>
      </c>
      <c r="AJ482" s="71">
        <v>28827236.444403678</v>
      </c>
      <c r="AK482" s="71">
        <v>0</v>
      </c>
      <c r="AL482" s="71">
        <v>0</v>
      </c>
      <c r="AM482" s="71">
        <v>2057331.627028459</v>
      </c>
      <c r="AN482" s="71">
        <v>0</v>
      </c>
      <c r="AO482" s="71">
        <v>0</v>
      </c>
      <c r="AP482" s="71">
        <v>98623282.88054648</v>
      </c>
      <c r="AQ482" s="72"/>
      <c r="AR482" s="71">
        <v>523</v>
      </c>
      <c r="AS482" s="71">
        <v>124</v>
      </c>
      <c r="AT482" s="71">
        <v>0</v>
      </c>
      <c r="AU482" s="71">
        <v>0</v>
      </c>
      <c r="AV482" s="71">
        <v>0</v>
      </c>
      <c r="AW482" s="71">
        <v>0</v>
      </c>
      <c r="AX482" s="71"/>
      <c r="AY482" s="72"/>
      <c r="AZ482" s="71">
        <v>2263.8000000000002</v>
      </c>
      <c r="BA482" s="71">
        <v>19169.599999999999</v>
      </c>
      <c r="BB482" s="71">
        <v>0</v>
      </c>
      <c r="BC482" s="71">
        <v>0</v>
      </c>
      <c r="BD482" s="71">
        <v>0</v>
      </c>
      <c r="BE482" s="71">
        <v>0</v>
      </c>
      <c r="BF482" s="71"/>
      <c r="BG482" s="72"/>
      <c r="BH482" s="71">
        <v>0</v>
      </c>
      <c r="BI482" s="71">
        <v>0</v>
      </c>
      <c r="BJ482" s="71">
        <v>78.518000000000001</v>
      </c>
      <c r="BK482" s="71">
        <v>0</v>
      </c>
      <c r="BL482" s="71">
        <v>0</v>
      </c>
      <c r="BM482" s="71">
        <v>0</v>
      </c>
      <c r="BN482" s="72"/>
      <c r="BO482" s="71">
        <v>0</v>
      </c>
      <c r="BP482" s="71">
        <v>0</v>
      </c>
      <c r="BQ482" s="71">
        <v>4</v>
      </c>
      <c r="BR482" s="71">
        <v>0</v>
      </c>
      <c r="BS482" s="71">
        <v>0</v>
      </c>
      <c r="BT482" s="71">
        <v>0</v>
      </c>
      <c r="BU482"/>
      <c r="BV482" s="70">
        <v>73.387</v>
      </c>
      <c r="BW482" s="70">
        <v>0</v>
      </c>
      <c r="BX482" s="70">
        <v>0</v>
      </c>
      <c r="BY482" s="70">
        <v>0</v>
      </c>
      <c r="BZ482" s="70">
        <v>0</v>
      </c>
      <c r="CA482" s="70">
        <v>0</v>
      </c>
      <c r="CB482" s="70">
        <v>5.1310000000000002</v>
      </c>
      <c r="CC482" s="70">
        <v>0</v>
      </c>
      <c r="CD482" s="70">
        <v>0</v>
      </c>
    </row>
    <row r="483" spans="1:82">
      <c r="A483" s="70" t="s">
        <v>2218</v>
      </c>
      <c r="B483" s="70">
        <v>268</v>
      </c>
      <c r="C483" s="70">
        <v>13</v>
      </c>
      <c r="D483" s="70">
        <v>16</v>
      </c>
      <c r="E483" s="70">
        <v>2016</v>
      </c>
      <c r="F483" s="70" t="s">
        <v>155</v>
      </c>
      <c r="G483" s="1064" t="s">
        <v>2205</v>
      </c>
      <c r="H483" s="70" t="s">
        <v>2206</v>
      </c>
      <c r="I483" s="148"/>
      <c r="J483" s="71">
        <v>33.241375338853352</v>
      </c>
      <c r="K483" s="71">
        <v>0.91794974590330891</v>
      </c>
      <c r="L483" s="71">
        <v>5.3076386789884946</v>
      </c>
      <c r="M483" s="71">
        <v>15.076249830634026</v>
      </c>
      <c r="N483" s="71">
        <v>23.86990448547159</v>
      </c>
      <c r="O483" s="71">
        <v>16.462224250225319</v>
      </c>
      <c r="P483" s="71">
        <v>20.100532641209192</v>
      </c>
      <c r="Q483" s="71">
        <v>1.0563726085441336</v>
      </c>
      <c r="R483" s="71">
        <v>0</v>
      </c>
      <c r="S483" s="71">
        <v>1.7291807730237492</v>
      </c>
      <c r="T483" s="72"/>
      <c r="U483" s="71">
        <v>6988642</v>
      </c>
      <c r="V483" s="71">
        <v>404</v>
      </c>
      <c r="W483" s="71">
        <v>189</v>
      </c>
      <c r="X483" s="71">
        <v>3594</v>
      </c>
      <c r="Y483" s="71">
        <v>5919</v>
      </c>
      <c r="Z483" s="71">
        <v>9682</v>
      </c>
      <c r="AA483" s="71">
        <v>4137</v>
      </c>
      <c r="AB483" s="71">
        <v>14956</v>
      </c>
      <c r="AC483" s="71">
        <v>0</v>
      </c>
      <c r="AD483" s="71">
        <v>1.729180773023749</v>
      </c>
      <c r="AE483" s="72"/>
      <c r="AF483" s="71">
        <v>48828702.004045263</v>
      </c>
      <c r="AG483" s="71">
        <v>678338.82400424697</v>
      </c>
      <c r="AH483" s="71">
        <v>866805.80690256646</v>
      </c>
      <c r="AI483" s="71">
        <v>22705519.49720984</v>
      </c>
      <c r="AJ483" s="71">
        <v>29061252.354048371</v>
      </c>
      <c r="AK483" s="71">
        <v>0</v>
      </c>
      <c r="AL483" s="71">
        <v>0</v>
      </c>
      <c r="AM483" s="71">
        <v>2051249.4443662029</v>
      </c>
      <c r="AN483" s="71">
        <v>0</v>
      </c>
      <c r="AO483" s="71">
        <v>0</v>
      </c>
      <c r="AP483" s="71">
        <v>104191867.93057649</v>
      </c>
      <c r="AQ483" s="72"/>
      <c r="AR483" s="71">
        <v>556</v>
      </c>
      <c r="AS483" s="71">
        <v>134</v>
      </c>
      <c r="AT483" s="71">
        <v>0</v>
      </c>
      <c r="AU483" s="71">
        <v>0</v>
      </c>
      <c r="AV483" s="71">
        <v>0</v>
      </c>
      <c r="AW483" s="71">
        <v>0</v>
      </c>
      <c r="AX483" s="71"/>
      <c r="AY483" s="72"/>
      <c r="AZ483" s="71">
        <v>2449.1999999999998</v>
      </c>
      <c r="BA483" s="71">
        <v>19882.5</v>
      </c>
      <c r="BB483" s="71">
        <v>0</v>
      </c>
      <c r="BC483" s="71">
        <v>0</v>
      </c>
      <c r="BD483" s="71">
        <v>0</v>
      </c>
      <c r="BE483" s="71">
        <v>0</v>
      </c>
      <c r="BF483" s="71"/>
      <c r="BG483" s="72"/>
      <c r="BH483" s="71">
        <v>0</v>
      </c>
      <c r="BI483" s="71">
        <v>0</v>
      </c>
      <c r="BJ483" s="71">
        <v>84.459000000000003</v>
      </c>
      <c r="BK483" s="71">
        <v>0</v>
      </c>
      <c r="BL483" s="71">
        <v>0</v>
      </c>
      <c r="BM483" s="71">
        <v>0</v>
      </c>
      <c r="BN483" s="72"/>
      <c r="BO483" s="71">
        <v>0</v>
      </c>
      <c r="BP483" s="71">
        <v>0</v>
      </c>
      <c r="BQ483" s="71">
        <v>4</v>
      </c>
      <c r="BR483" s="71">
        <v>0</v>
      </c>
      <c r="BS483" s="71">
        <v>0</v>
      </c>
      <c r="BT483" s="71">
        <v>0</v>
      </c>
      <c r="BU483"/>
      <c r="BV483" s="70">
        <v>76.358999999999995</v>
      </c>
      <c r="BW483" s="70">
        <v>0</v>
      </c>
      <c r="BX483" s="70">
        <v>0</v>
      </c>
      <c r="BY483" s="70">
        <v>0</v>
      </c>
      <c r="BZ483" s="70">
        <v>0</v>
      </c>
      <c r="CA483" s="70">
        <v>0</v>
      </c>
      <c r="CB483" s="70">
        <v>8.1</v>
      </c>
      <c r="CC483" s="70">
        <v>0</v>
      </c>
      <c r="CD483" s="70">
        <v>0</v>
      </c>
    </row>
    <row r="484" spans="1:82">
      <c r="A484" s="70" t="s">
        <v>2219</v>
      </c>
      <c r="B484" s="70">
        <v>269</v>
      </c>
      <c r="C484" s="70">
        <v>14</v>
      </c>
      <c r="D484" s="70">
        <v>16</v>
      </c>
      <c r="E484" s="70">
        <v>2017</v>
      </c>
      <c r="F484" s="70" t="s">
        <v>156</v>
      </c>
      <c r="G484" s="70" t="s">
        <v>2205</v>
      </c>
      <c r="H484" s="70" t="s">
        <v>2206</v>
      </c>
      <c r="I484" s="148"/>
      <c r="J484" s="71">
        <v>33.611038863047739</v>
      </c>
      <c r="K484" s="71">
        <v>0.90526184301938439</v>
      </c>
      <c r="L484" s="71">
        <v>5.2194513809900105</v>
      </c>
      <c r="M484" s="71">
        <v>14.322402265468611</v>
      </c>
      <c r="N484" s="71">
        <v>24.712966585496211</v>
      </c>
      <c r="O484" s="71">
        <v>16.265519496377145</v>
      </c>
      <c r="P484" s="71">
        <v>19.86698818392485</v>
      </c>
      <c r="Q484" s="71">
        <v>1.00999266266662</v>
      </c>
      <c r="R484" s="71">
        <v>0</v>
      </c>
      <c r="S484" s="71">
        <v>1.9124079102947791</v>
      </c>
      <c r="T484" s="72"/>
      <c r="U484" s="71">
        <v>7501821.0000000009</v>
      </c>
      <c r="V484" s="71">
        <v>404</v>
      </c>
      <c r="W484" s="71">
        <v>189</v>
      </c>
      <c r="X484" s="71">
        <v>3594</v>
      </c>
      <c r="Y484" s="71">
        <v>5948</v>
      </c>
      <c r="Z484" s="71">
        <v>9725</v>
      </c>
      <c r="AA484" s="71">
        <v>4115</v>
      </c>
      <c r="AB484" s="71">
        <v>14787</v>
      </c>
      <c r="AC484" s="71">
        <v>0</v>
      </c>
      <c r="AD484" s="71">
        <v>1.9124079102947791</v>
      </c>
      <c r="AE484" s="72"/>
      <c r="AF484" s="71">
        <v>50044639.465913177</v>
      </c>
      <c r="AG484" s="71">
        <v>676520.20379324758</v>
      </c>
      <c r="AH484" s="71">
        <v>1117913.1540112421</v>
      </c>
      <c r="AI484" s="71">
        <v>22489492.55557128</v>
      </c>
      <c r="AJ484" s="71">
        <v>29119719.56407132</v>
      </c>
      <c r="AK484" s="71">
        <v>0</v>
      </c>
      <c r="AL484" s="71">
        <v>0</v>
      </c>
      <c r="AM484" s="71">
        <v>2031244.0867280699</v>
      </c>
      <c r="AN484" s="71">
        <v>0</v>
      </c>
      <c r="AO484" s="71">
        <v>0</v>
      </c>
      <c r="AP484" s="71">
        <v>105479529.03008834</v>
      </c>
      <c r="AQ484" s="72"/>
      <c r="AR484" s="71">
        <v>578</v>
      </c>
      <c r="AS484" s="71">
        <v>143</v>
      </c>
      <c r="AT484" s="71">
        <v>0</v>
      </c>
      <c r="AU484" s="71">
        <v>0</v>
      </c>
      <c r="AV484" s="71">
        <v>0</v>
      </c>
      <c r="AW484" s="71">
        <v>0</v>
      </c>
      <c r="AX484" s="71"/>
      <c r="AY484" s="72"/>
      <c r="AZ484" s="71">
        <v>2571.8000000000002</v>
      </c>
      <c r="BA484" s="71">
        <v>21098.799999999999</v>
      </c>
      <c r="BB484" s="71">
        <v>0</v>
      </c>
      <c r="BC484" s="71">
        <v>0</v>
      </c>
      <c r="BD484" s="71">
        <v>0</v>
      </c>
      <c r="BE484" s="71">
        <v>0</v>
      </c>
      <c r="BF484" s="71"/>
      <c r="BG484" s="72"/>
      <c r="BH484" s="71">
        <v>0</v>
      </c>
      <c r="BI484" s="71">
        <v>0</v>
      </c>
      <c r="BJ484" s="71">
        <v>92.245000000000005</v>
      </c>
      <c r="BK484" s="71">
        <v>0</v>
      </c>
      <c r="BL484" s="71">
        <v>0</v>
      </c>
      <c r="BM484" s="71">
        <v>0</v>
      </c>
      <c r="BN484" s="72"/>
      <c r="BO484" s="71">
        <v>0</v>
      </c>
      <c r="BP484" s="71">
        <v>0</v>
      </c>
      <c r="BQ484" s="71">
        <v>4</v>
      </c>
      <c r="BR484" s="71">
        <v>0</v>
      </c>
      <c r="BS484" s="71">
        <v>0</v>
      </c>
      <c r="BT484" s="71">
        <v>0</v>
      </c>
      <c r="BU484"/>
      <c r="BV484" s="70">
        <v>81.031000000000006</v>
      </c>
      <c r="BW484" s="70">
        <v>0</v>
      </c>
      <c r="BX484" s="70">
        <v>0</v>
      </c>
      <c r="BY484" s="70">
        <v>0</v>
      </c>
      <c r="BZ484" s="70">
        <v>0</v>
      </c>
      <c r="CA484" s="70">
        <v>0</v>
      </c>
      <c r="CB484" s="70">
        <v>11.214</v>
      </c>
      <c r="CC484" s="70">
        <v>0</v>
      </c>
      <c r="CD484" s="70">
        <v>0</v>
      </c>
    </row>
    <row r="485" spans="1:82">
      <c r="A485" s="70" t="s">
        <v>2220</v>
      </c>
      <c r="B485" s="70">
        <v>270</v>
      </c>
      <c r="C485" s="70">
        <v>15</v>
      </c>
      <c r="D485" s="70">
        <v>16</v>
      </c>
      <c r="E485" s="70">
        <v>2018</v>
      </c>
      <c r="F485" s="70" t="s">
        <v>183</v>
      </c>
      <c r="G485" s="70" t="s">
        <v>2205</v>
      </c>
      <c r="H485" s="70" t="s">
        <v>2206</v>
      </c>
      <c r="I485" s="148"/>
      <c r="J485" s="71">
        <v>20.926028321677887</v>
      </c>
      <c r="K485" s="71">
        <v>0.84945840403720663</v>
      </c>
      <c r="L485" s="71">
        <v>4.6792351888241983</v>
      </c>
      <c r="M485" s="71">
        <v>13.938814346946433</v>
      </c>
      <c r="N485" s="71">
        <v>23.956246085173273</v>
      </c>
      <c r="O485" s="71">
        <v>15.945155772259362</v>
      </c>
      <c r="P485" s="71">
        <v>19.841303334037868</v>
      </c>
      <c r="Q485" s="71">
        <v>0.92478973985048596</v>
      </c>
      <c r="R485" s="71">
        <v>0</v>
      </c>
      <c r="S485" s="71">
        <v>1.7764254952838467</v>
      </c>
      <c r="T485" s="72"/>
      <c r="U485" s="71">
        <v>5021292</v>
      </c>
      <c r="V485" s="71">
        <v>404</v>
      </c>
      <c r="W485" s="71">
        <v>189</v>
      </c>
      <c r="X485" s="71">
        <v>3594</v>
      </c>
      <c r="Y485" s="71">
        <v>5949</v>
      </c>
      <c r="Z485" s="71">
        <v>9716</v>
      </c>
      <c r="AA485" s="71">
        <v>4151</v>
      </c>
      <c r="AB485" s="71">
        <v>14591</v>
      </c>
      <c r="AC485" s="71">
        <v>0</v>
      </c>
      <c r="AD485" s="71">
        <v>1.776425495283847</v>
      </c>
      <c r="AE485" s="72"/>
      <c r="AF485" s="71">
        <v>32028973.159606159</v>
      </c>
      <c r="AG485" s="71">
        <v>600948.82402085478</v>
      </c>
      <c r="AH485" s="71">
        <v>1056346.2623957761</v>
      </c>
      <c r="AI485" s="71">
        <v>21481516.896679152</v>
      </c>
      <c r="AJ485" s="71">
        <v>27951290.21258137</v>
      </c>
      <c r="AK485" s="71">
        <v>0</v>
      </c>
      <c r="AL485" s="71">
        <v>0</v>
      </c>
      <c r="AM485" s="71">
        <v>2008467.356393669</v>
      </c>
      <c r="AN485" s="71">
        <v>0</v>
      </c>
      <c r="AO485" s="71">
        <v>0</v>
      </c>
      <c r="AP485" s="71">
        <v>85127542.71167697</v>
      </c>
      <c r="AQ485" s="72"/>
      <c r="AR485" s="71">
        <v>600</v>
      </c>
      <c r="AS485" s="71">
        <v>169</v>
      </c>
      <c r="AT485" s="71">
        <v>0</v>
      </c>
      <c r="AU485" s="71">
        <v>0</v>
      </c>
      <c r="AV485" s="71">
        <v>0</v>
      </c>
      <c r="AW485" s="71">
        <v>0</v>
      </c>
      <c r="AX485" s="71"/>
      <c r="AY485" s="72"/>
      <c r="AZ485" s="71">
        <v>2697.5</v>
      </c>
      <c r="BA485" s="71">
        <v>22076</v>
      </c>
      <c r="BB485" s="71">
        <v>0</v>
      </c>
      <c r="BC485" s="71">
        <v>0</v>
      </c>
      <c r="BD485" s="71">
        <v>0</v>
      </c>
      <c r="BE485" s="71">
        <v>0</v>
      </c>
      <c r="BF485" s="71"/>
      <c r="BG485" s="72"/>
      <c r="BH485" s="71">
        <v>0</v>
      </c>
      <c r="BI485" s="71">
        <v>0</v>
      </c>
      <c r="BJ485" s="71">
        <v>81.287999999999997</v>
      </c>
      <c r="BK485" s="71">
        <v>0</v>
      </c>
      <c r="BL485" s="71">
        <v>0</v>
      </c>
      <c r="BM485" s="71">
        <v>0</v>
      </c>
      <c r="BN485" s="72"/>
      <c r="BO485" s="71">
        <v>0</v>
      </c>
      <c r="BP485" s="71">
        <v>0</v>
      </c>
      <c r="BQ485" s="71">
        <v>4</v>
      </c>
      <c r="BR485" s="71">
        <v>0</v>
      </c>
      <c r="BS485" s="71">
        <v>0</v>
      </c>
      <c r="BT485" s="71">
        <v>0</v>
      </c>
      <c r="BU485"/>
      <c r="BV485" s="70">
        <v>77.626000000000005</v>
      </c>
      <c r="BW485" s="70">
        <v>0</v>
      </c>
      <c r="BX485" s="70">
        <v>0</v>
      </c>
      <c r="BY485" s="70">
        <v>0</v>
      </c>
      <c r="BZ485" s="70">
        <v>0</v>
      </c>
      <c r="CA485" s="70">
        <v>0</v>
      </c>
      <c r="CB485" s="70">
        <v>3.6619999999999999</v>
      </c>
      <c r="CC485" s="70">
        <v>0</v>
      </c>
      <c r="CD485" s="70">
        <v>0</v>
      </c>
    </row>
    <row r="486" spans="1:82">
      <c r="A486" s="70" t="s">
        <v>2221</v>
      </c>
      <c r="B486" s="70">
        <v>271</v>
      </c>
      <c r="C486" s="70">
        <v>16</v>
      </c>
      <c r="D486" s="70">
        <v>16</v>
      </c>
      <c r="E486" s="70">
        <v>2019</v>
      </c>
      <c r="F486" s="70" t="s">
        <v>158</v>
      </c>
      <c r="G486" s="70" t="s">
        <v>2205</v>
      </c>
      <c r="H486" s="70" t="s">
        <v>2206</v>
      </c>
      <c r="I486" s="148"/>
      <c r="J486" s="71">
        <v>19.961059329861548</v>
      </c>
      <c r="K486" s="71">
        <v>0.77106931370820286</v>
      </c>
      <c r="L486" s="71">
        <v>4.7047053605408724</v>
      </c>
      <c r="M486" s="71">
        <v>13.347896637998399</v>
      </c>
      <c r="N486" s="71">
        <v>21.431098310994695</v>
      </c>
      <c r="O486" s="71">
        <v>15.461603593543447</v>
      </c>
      <c r="P486" s="71">
        <v>19.750140259618743</v>
      </c>
      <c r="Q486" s="71">
        <v>0.89288516658176498</v>
      </c>
      <c r="R486" s="71">
        <v>0</v>
      </c>
      <c r="S486" s="71">
        <v>2.0492964147742021</v>
      </c>
      <c r="T486" s="72"/>
      <c r="U486" s="71">
        <v>4855188</v>
      </c>
      <c r="V486" s="71">
        <v>404</v>
      </c>
      <c r="W486" s="71">
        <v>189</v>
      </c>
      <c r="X486" s="71">
        <v>3594</v>
      </c>
      <c r="Y486" s="71">
        <v>5996</v>
      </c>
      <c r="Z486" s="71">
        <v>9680</v>
      </c>
      <c r="AA486" s="71">
        <v>4101</v>
      </c>
      <c r="AB486" s="71">
        <v>14469</v>
      </c>
      <c r="AC486" s="71">
        <v>0</v>
      </c>
      <c r="AD486" s="71">
        <v>2.0492964147742021</v>
      </c>
      <c r="AE486" s="72"/>
      <c r="AF486" s="71">
        <v>32423308.164303262</v>
      </c>
      <c r="AG486" s="71">
        <v>581877.64904856519</v>
      </c>
      <c r="AH486" s="71">
        <v>1115768.192253541</v>
      </c>
      <c r="AI486" s="71">
        <v>22013176.309462249</v>
      </c>
      <c r="AJ486" s="71">
        <v>27370008.665698308</v>
      </c>
      <c r="AK486" s="71">
        <v>0</v>
      </c>
      <c r="AL486" s="71">
        <v>0</v>
      </c>
      <c r="AM486" s="71">
        <v>1970568.8774263167</v>
      </c>
      <c r="AN486" s="71">
        <v>0</v>
      </c>
      <c r="AO486" s="71">
        <v>0</v>
      </c>
      <c r="AP486" s="71">
        <v>85474707.858192235</v>
      </c>
      <c r="AQ486" s="72"/>
      <c r="AR486" s="71">
        <v>622</v>
      </c>
      <c r="AS486" s="71">
        <v>185</v>
      </c>
      <c r="AT486" s="71">
        <v>0</v>
      </c>
      <c r="AU486" s="71">
        <v>0</v>
      </c>
      <c r="AV486" s="71">
        <v>0</v>
      </c>
      <c r="AW486" s="71">
        <v>0</v>
      </c>
      <c r="AX486" s="71"/>
      <c r="AY486" s="72"/>
      <c r="AZ486" s="71">
        <v>2803.1</v>
      </c>
      <c r="BA486" s="71">
        <v>22705.200000000001</v>
      </c>
      <c r="BB486" s="71">
        <v>0</v>
      </c>
      <c r="BC486" s="71">
        <v>0</v>
      </c>
      <c r="BD486" s="71">
        <v>0</v>
      </c>
      <c r="BE486" s="71">
        <v>0</v>
      </c>
      <c r="BF486" s="71"/>
      <c r="BG486" s="72"/>
      <c r="BH486" s="71">
        <v>0</v>
      </c>
      <c r="BI486" s="71">
        <v>0</v>
      </c>
      <c r="BJ486" s="71">
        <v>73.593000000000004</v>
      </c>
      <c r="BK486" s="71">
        <v>0</v>
      </c>
      <c r="BL486" s="71">
        <v>0</v>
      </c>
      <c r="BM486" s="71">
        <v>0</v>
      </c>
      <c r="BN486" s="72"/>
      <c r="BO486" s="71">
        <v>0</v>
      </c>
      <c r="BP486" s="71">
        <v>0</v>
      </c>
      <c r="BQ486" s="71">
        <v>4</v>
      </c>
      <c r="BR486" s="71">
        <v>0</v>
      </c>
      <c r="BS486" s="71">
        <v>0</v>
      </c>
      <c r="BT486" s="71">
        <v>0</v>
      </c>
      <c r="BU486"/>
      <c r="BV486" s="70">
        <v>73.593000000000004</v>
      </c>
      <c r="BW486" s="70">
        <v>0</v>
      </c>
      <c r="BX486" s="70">
        <v>0</v>
      </c>
      <c r="BY486" s="70">
        <v>0</v>
      </c>
      <c r="BZ486" s="70">
        <v>0</v>
      </c>
      <c r="CA486" s="70">
        <v>0</v>
      </c>
      <c r="CB486" s="70">
        <v>0</v>
      </c>
      <c r="CC486" s="70">
        <v>0</v>
      </c>
      <c r="CD486" s="70">
        <v>0</v>
      </c>
    </row>
    <row r="487" spans="1:82">
      <c r="A487" s="70" t="s">
        <v>2222</v>
      </c>
      <c r="B487" s="70">
        <v>272</v>
      </c>
      <c r="C487" s="70">
        <v>17</v>
      </c>
      <c r="D487" s="70">
        <v>16</v>
      </c>
      <c r="E487" s="70">
        <v>2020</v>
      </c>
      <c r="F487" s="70" t="s">
        <v>159</v>
      </c>
      <c r="G487" s="70" t="s">
        <v>2205</v>
      </c>
      <c r="H487" s="70" t="s">
        <v>2206</v>
      </c>
      <c r="I487" s="148"/>
      <c r="J487" s="71">
        <v>21.02853812452754</v>
      </c>
      <c r="K487" s="71">
        <v>0.76568328921247053</v>
      </c>
      <c r="L487" s="71">
        <v>8.7848722801683312</v>
      </c>
      <c r="M487" s="71">
        <v>14.921209718910031</v>
      </c>
      <c r="N487" s="71">
        <v>21.213273433663662</v>
      </c>
      <c r="O487" s="71">
        <v>13.661304594677969</v>
      </c>
      <c r="P487" s="71">
        <v>18.58599611689629</v>
      </c>
      <c r="Q487" s="71">
        <v>0.848562731157255</v>
      </c>
      <c r="R487" s="71">
        <v>0</v>
      </c>
      <c r="S487" s="71">
        <v>1.543431506749553</v>
      </c>
      <c r="T487" s="72"/>
      <c r="U487" s="71">
        <v>5203872</v>
      </c>
      <c r="V487" s="71">
        <v>351</v>
      </c>
      <c r="W487" s="71">
        <v>395</v>
      </c>
      <c r="X487" s="71">
        <v>4464</v>
      </c>
      <c r="Y487" s="71">
        <v>6054</v>
      </c>
      <c r="Z487" s="71">
        <v>9762</v>
      </c>
      <c r="AA487" s="71">
        <v>4102</v>
      </c>
      <c r="AB487" s="71">
        <v>14392</v>
      </c>
      <c r="AC487" s="71">
        <v>0</v>
      </c>
      <c r="AD487" s="71">
        <v>1.543431506749553</v>
      </c>
      <c r="AE487" s="72"/>
      <c r="AF487" s="71">
        <v>35082349.642489217</v>
      </c>
      <c r="AG487" s="71">
        <v>552118.47756909055</v>
      </c>
      <c r="AH487" s="71">
        <v>2260453.9435596499</v>
      </c>
      <c r="AI487" s="71">
        <v>25794194.260704067</v>
      </c>
      <c r="AJ487" s="71">
        <v>27653282.318609878</v>
      </c>
      <c r="AK487" s="71"/>
      <c r="AL487" s="71"/>
      <c r="AM487" s="71">
        <v>1878315.8984550096</v>
      </c>
      <c r="AN487" s="71"/>
      <c r="AO487" s="71"/>
      <c r="AP487" s="71">
        <v>93220714.541386917</v>
      </c>
      <c r="AQ487" s="72"/>
      <c r="AR487" s="71">
        <v>639</v>
      </c>
      <c r="AS487" s="71">
        <v>198</v>
      </c>
      <c r="AT487" s="71">
        <v>0</v>
      </c>
      <c r="AU487" s="71">
        <v>0</v>
      </c>
      <c r="AV487" s="71">
        <v>0</v>
      </c>
      <c r="AW487" s="71">
        <v>0</v>
      </c>
      <c r="AX487" s="71"/>
      <c r="AY487" s="72"/>
      <c r="AZ487" s="71">
        <v>2893.1</v>
      </c>
      <c r="BA487" s="71">
        <v>39083.19999999999</v>
      </c>
      <c r="BB487" s="71">
        <v>0</v>
      </c>
      <c r="BC487" s="71">
        <v>0</v>
      </c>
      <c r="BD487" s="71">
        <v>0</v>
      </c>
      <c r="BE487" s="71">
        <v>0</v>
      </c>
      <c r="BF487" s="71"/>
      <c r="BG487" s="72"/>
      <c r="BH487" s="71">
        <v>0</v>
      </c>
      <c r="BI487" s="71">
        <v>0</v>
      </c>
      <c r="BJ487" s="71">
        <v>70.423000000000002</v>
      </c>
      <c r="BK487" s="71">
        <v>0</v>
      </c>
      <c r="BL487" s="71">
        <v>0</v>
      </c>
      <c r="BM487" s="71">
        <v>0</v>
      </c>
      <c r="BN487" s="72"/>
      <c r="BO487" s="71">
        <v>0</v>
      </c>
      <c r="BP487" s="71">
        <v>0</v>
      </c>
      <c r="BQ487" s="71">
        <v>4</v>
      </c>
      <c r="BR487" s="71">
        <v>0</v>
      </c>
      <c r="BS487" s="71">
        <v>0</v>
      </c>
      <c r="BT487" s="71">
        <v>0</v>
      </c>
      <c r="BU487"/>
      <c r="BV487" s="70">
        <v>70.423000000000002</v>
      </c>
      <c r="BW487" s="70">
        <v>0</v>
      </c>
      <c r="BX487" s="70">
        <v>0</v>
      </c>
      <c r="BY487" s="70">
        <v>0</v>
      </c>
      <c r="BZ487" s="70">
        <v>0</v>
      </c>
      <c r="CA487" s="70">
        <v>0</v>
      </c>
      <c r="CB487" s="70">
        <v>0</v>
      </c>
      <c r="CC487" s="70">
        <v>0</v>
      </c>
      <c r="CD487" s="70">
        <v>0</v>
      </c>
    </row>
    <row r="488" spans="1:82">
      <c r="A488" s="70" t="s">
        <v>2223</v>
      </c>
      <c r="B488" s="70">
        <v>272</v>
      </c>
      <c r="C488" s="70">
        <v>18</v>
      </c>
      <c r="D488" s="70">
        <v>16</v>
      </c>
      <c r="E488" s="70">
        <v>2021</v>
      </c>
      <c r="F488" s="70" t="s">
        <v>160</v>
      </c>
      <c r="G488" s="70" t="s">
        <v>2205</v>
      </c>
      <c r="H488" s="70" t="s">
        <v>2206</v>
      </c>
      <c r="I488" s="148"/>
      <c r="J488" s="71">
        <v>18.468412385884218</v>
      </c>
      <c r="K488" s="71">
        <v>0.82105273571177328</v>
      </c>
      <c r="L488" s="71">
        <v>11.525058531851998</v>
      </c>
      <c r="M488" s="71">
        <v>16.878131428677165</v>
      </c>
      <c r="N488" s="71">
        <v>23.442162333006628</v>
      </c>
      <c r="O488" s="71">
        <v>13.25565016266631</v>
      </c>
      <c r="P488" s="71">
        <v>19.227671772936439</v>
      </c>
      <c r="Q488" s="71">
        <v>0.83645370057566903</v>
      </c>
      <c r="R488" s="71">
        <v>0</v>
      </c>
      <c r="S488" s="71">
        <v>2.511145302291951</v>
      </c>
      <c r="T488" s="72"/>
      <c r="U488" s="71">
        <v>4834044</v>
      </c>
      <c r="V488" s="71">
        <v>351</v>
      </c>
      <c r="W488" s="71">
        <v>395</v>
      </c>
      <c r="X488" s="71">
        <v>4464</v>
      </c>
      <c r="Y488" s="71">
        <v>6128</v>
      </c>
      <c r="Z488" s="71">
        <v>9753</v>
      </c>
      <c r="AA488" s="71">
        <v>4138</v>
      </c>
      <c r="AB488" s="71">
        <v>14326</v>
      </c>
      <c r="AC488" s="71">
        <v>0</v>
      </c>
      <c r="AD488" s="71">
        <v>2.511145302291951</v>
      </c>
      <c r="AE488" s="72"/>
      <c r="AF488" s="71">
        <v>29169840.465668436</v>
      </c>
      <c r="AG488" s="71">
        <v>568567.79742572911</v>
      </c>
      <c r="AH488" s="71">
        <v>2707711.6443753545</v>
      </c>
      <c r="AI488" s="71">
        <v>27604865.692696683</v>
      </c>
      <c r="AJ488" s="71">
        <v>29689128.330586258</v>
      </c>
      <c r="AK488" s="71">
        <v>0</v>
      </c>
      <c r="AL488" s="71">
        <v>0</v>
      </c>
      <c r="AM488" s="71">
        <v>1880486.4567345846</v>
      </c>
      <c r="AN488" s="71">
        <v>0</v>
      </c>
      <c r="AO488" s="71">
        <v>0</v>
      </c>
      <c r="AP488" s="71">
        <v>91620600.387487039</v>
      </c>
      <c r="AQ488" s="72"/>
      <c r="AR488" s="71">
        <v>668</v>
      </c>
      <c r="AS488" s="71">
        <v>221</v>
      </c>
      <c r="AT488" s="71">
        <v>0</v>
      </c>
      <c r="AU488" s="71">
        <v>0</v>
      </c>
      <c r="AV488" s="71">
        <v>0</v>
      </c>
      <c r="AW488" s="71">
        <v>0</v>
      </c>
      <c r="AX488" s="71"/>
      <c r="AY488" s="72"/>
      <c r="AZ488" s="71">
        <v>3069.900000000001</v>
      </c>
      <c r="BA488" s="71">
        <v>42055.699999999983</v>
      </c>
      <c r="BB488" s="71">
        <v>0</v>
      </c>
      <c r="BC488" s="71">
        <v>0</v>
      </c>
      <c r="BD488" s="71">
        <v>0</v>
      </c>
      <c r="BE488" s="71">
        <v>0</v>
      </c>
      <c r="BF488" s="71"/>
      <c r="BG488" s="72"/>
      <c r="BH488" s="71">
        <v>0</v>
      </c>
      <c r="BI488" s="71">
        <v>0</v>
      </c>
      <c r="BJ488" s="71">
        <v>67.876000000000005</v>
      </c>
      <c r="BK488" s="71">
        <v>0</v>
      </c>
      <c r="BL488" s="71">
        <v>0</v>
      </c>
      <c r="BM488" s="71">
        <v>0</v>
      </c>
      <c r="BN488" s="72"/>
      <c r="BO488" s="71">
        <v>0</v>
      </c>
      <c r="BP488" s="71">
        <v>0</v>
      </c>
      <c r="BQ488" s="71">
        <v>4</v>
      </c>
      <c r="BR488" s="71">
        <v>0</v>
      </c>
      <c r="BS488" s="71">
        <v>0</v>
      </c>
      <c r="BT488" s="71">
        <v>0</v>
      </c>
      <c r="BU488"/>
      <c r="BV488" s="70">
        <v>67.876000000000005</v>
      </c>
      <c r="BW488" s="70">
        <v>0</v>
      </c>
      <c r="BX488" s="70">
        <v>0</v>
      </c>
      <c r="BY488" s="70">
        <v>0</v>
      </c>
      <c r="BZ488" s="70">
        <v>0</v>
      </c>
      <c r="CA488" s="70">
        <v>0</v>
      </c>
      <c r="CB488" s="70">
        <v>0</v>
      </c>
      <c r="CC488" s="70">
        <v>0</v>
      </c>
      <c r="CD488" s="70">
        <v>0</v>
      </c>
    </row>
    <row r="489" spans="1:82">
      <c r="A489" s="70" t="s">
        <v>2224</v>
      </c>
      <c r="B489" s="70">
        <v>272</v>
      </c>
      <c r="C489" s="70">
        <v>19</v>
      </c>
      <c r="D489" s="70">
        <v>16</v>
      </c>
      <c r="E489" s="70">
        <v>2022</v>
      </c>
      <c r="F489" s="70" t="s">
        <v>161</v>
      </c>
      <c r="G489" s="70" t="s">
        <v>2205</v>
      </c>
      <c r="H489" s="70" t="s">
        <v>2206</v>
      </c>
      <c r="I489" s="148"/>
      <c r="J489" s="71">
        <v>18.940516269670461</v>
      </c>
      <c r="K489" s="71">
        <v>0.73970968597520148</v>
      </c>
      <c r="L489" s="71">
        <v>7.3848904704427101</v>
      </c>
      <c r="M489" s="71">
        <v>16.668090064243376</v>
      </c>
      <c r="N489" s="71">
        <v>23.088712319481559</v>
      </c>
      <c r="O489" s="71">
        <v>13.921691260202415</v>
      </c>
      <c r="P489" s="71">
        <v>19.112878183135951</v>
      </c>
      <c r="Q489" s="71">
        <v>0.83748237950578075</v>
      </c>
      <c r="R489" s="71">
        <v>0</v>
      </c>
      <c r="S489" s="71">
        <v>1.8651409556251659</v>
      </c>
      <c r="T489" s="72"/>
      <c r="U489" s="71">
        <v>5501348</v>
      </c>
      <c r="V489" s="71">
        <v>351</v>
      </c>
      <c r="W489" s="71">
        <v>395</v>
      </c>
      <c r="X489" s="71">
        <v>4464</v>
      </c>
      <c r="Y489" s="71">
        <v>6172</v>
      </c>
      <c r="Z489" s="71">
        <v>9732</v>
      </c>
      <c r="AA489" s="71">
        <v>4176</v>
      </c>
      <c r="AB489" s="71">
        <v>14226</v>
      </c>
      <c r="AC489" s="71">
        <v>0</v>
      </c>
      <c r="AD489" s="71">
        <v>1.8651409556251659</v>
      </c>
      <c r="AE489" s="72"/>
      <c r="AF489" s="71">
        <v>29484687.621684887</v>
      </c>
      <c r="AG489" s="71">
        <v>552186.64774097886</v>
      </c>
      <c r="AH489" s="71">
        <v>2113933.9976992942</v>
      </c>
      <c r="AI489" s="71">
        <v>27414656.9837614</v>
      </c>
      <c r="AJ489" s="71">
        <v>29648077.375687093</v>
      </c>
      <c r="AK489" s="71">
        <v>0</v>
      </c>
      <c r="AL489" s="71">
        <v>0</v>
      </c>
      <c r="AM489" s="71">
        <v>1836964.8902356259</v>
      </c>
      <c r="AN489" s="71">
        <v>0</v>
      </c>
      <c r="AO489" s="71">
        <v>0</v>
      </c>
      <c r="AP489" s="71">
        <v>91050507.516809285</v>
      </c>
      <c r="AQ489" s="72"/>
      <c r="AR489" s="71">
        <v>694</v>
      </c>
      <c r="AS489" s="71">
        <v>240</v>
      </c>
      <c r="AT489" s="71">
        <v>0</v>
      </c>
      <c r="AU489" s="71">
        <v>0</v>
      </c>
      <c r="AV489" s="71">
        <v>0</v>
      </c>
      <c r="AW489" s="71">
        <v>0</v>
      </c>
      <c r="AX489" s="71"/>
      <c r="AY489" s="72"/>
      <c r="AZ489" s="71">
        <v>3223.0000000000005</v>
      </c>
      <c r="BA489" s="71">
        <v>44884.899999999987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2225</v>
      </c>
      <c r="B490" s="70">
        <v>272</v>
      </c>
      <c r="C490" s="70">
        <v>20</v>
      </c>
      <c r="D490" s="70">
        <v>16</v>
      </c>
      <c r="E490" s="70">
        <v>2023</v>
      </c>
      <c r="F490" s="70" t="s">
        <v>1539</v>
      </c>
      <c r="G490" s="70" t="s">
        <v>2205</v>
      </c>
      <c r="H490" s="70" t="s">
        <v>2206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725</v>
      </c>
      <c r="AS490" s="71">
        <v>244</v>
      </c>
      <c r="AT490" s="71">
        <v>0</v>
      </c>
      <c r="AU490" s="71">
        <v>0</v>
      </c>
      <c r="AV490" s="71">
        <v>0</v>
      </c>
      <c r="AW490" s="71">
        <v>0</v>
      </c>
      <c r="AX490" s="71"/>
      <c r="AY490" s="72"/>
      <c r="AZ490" s="71">
        <v>3413.5000000000009</v>
      </c>
      <c r="BA490" s="71">
        <v>45472.099999999984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2226</v>
      </c>
      <c r="B491" s="70">
        <v>272</v>
      </c>
      <c r="C491" s="70">
        <v>21</v>
      </c>
      <c r="D491" s="70">
        <v>16</v>
      </c>
      <c r="E491" s="70">
        <v>2024</v>
      </c>
      <c r="F491" s="70" t="s">
        <v>1554</v>
      </c>
      <c r="G491" s="70" t="s">
        <v>2205</v>
      </c>
      <c r="H491" s="70" t="s">
        <v>2206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2227</v>
      </c>
      <c r="B492" s="70">
        <v>154</v>
      </c>
      <c r="C492" s="70">
        <v>1</v>
      </c>
      <c r="D492" s="70">
        <v>10</v>
      </c>
      <c r="E492" s="70">
        <v>1990</v>
      </c>
      <c r="F492" s="70" t="s">
        <v>787</v>
      </c>
      <c r="G492" s="70" t="s">
        <v>2228</v>
      </c>
      <c r="H492" s="70" t="s">
        <v>2229</v>
      </c>
      <c r="I492" s="148"/>
      <c r="J492" s="71">
        <v>17.872475528957789</v>
      </c>
      <c r="K492" s="71">
        <v>2.39760265533724</v>
      </c>
      <c r="L492" s="71">
        <v>0</v>
      </c>
      <c r="M492" s="71">
        <v>7.727415721821413</v>
      </c>
      <c r="N492" s="71">
        <v>9.3946183602540501</v>
      </c>
      <c r="O492" s="71">
        <v>10.678033391279451</v>
      </c>
      <c r="P492" s="71">
        <v>16.378988060425499</v>
      </c>
      <c r="Q492" s="71">
        <v>0.96867522953358098</v>
      </c>
      <c r="R492" s="71">
        <v>0</v>
      </c>
      <c r="S492" s="71">
        <v>1.132048319424886</v>
      </c>
      <c r="T492" s="72"/>
      <c r="U492" s="71">
        <v>2444472</v>
      </c>
      <c r="V492" s="71">
        <v>545</v>
      </c>
      <c r="W492" s="71">
        <v>0</v>
      </c>
      <c r="X492" s="71">
        <v>3103</v>
      </c>
      <c r="Y492" s="71">
        <v>3900</v>
      </c>
      <c r="Z492" s="71">
        <v>4392</v>
      </c>
      <c r="AA492" s="71">
        <v>3977</v>
      </c>
      <c r="AB492" s="71">
        <v>15728</v>
      </c>
      <c r="AC492" s="71">
        <v>0</v>
      </c>
      <c r="AD492" s="71">
        <v>1.132048319424886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2230</v>
      </c>
      <c r="B493" s="70">
        <v>155</v>
      </c>
      <c r="C493" s="70">
        <v>2</v>
      </c>
      <c r="D493" s="70">
        <v>10</v>
      </c>
      <c r="E493" s="70">
        <v>2005</v>
      </c>
      <c r="F493" s="70" t="s">
        <v>789</v>
      </c>
      <c r="G493" s="70" t="s">
        <v>2228</v>
      </c>
      <c r="H493" s="70" t="s">
        <v>2229</v>
      </c>
      <c r="I493" s="148"/>
      <c r="J493" s="71">
        <v>7.3203264884279822</v>
      </c>
      <c r="K493" s="71">
        <v>1.511084039735237</v>
      </c>
      <c r="L493" s="71">
        <v>0</v>
      </c>
      <c r="M493" s="71">
        <v>13.50331676806511</v>
      </c>
      <c r="N493" s="71">
        <v>12.867232780208861</v>
      </c>
      <c r="O493" s="71">
        <v>16.34360250220821</v>
      </c>
      <c r="P493" s="71">
        <v>15.91069133942027</v>
      </c>
      <c r="Q493" s="71">
        <v>0.92006488765942795</v>
      </c>
      <c r="R493" s="71">
        <v>0</v>
      </c>
      <c r="S493" s="71">
        <v>0.77281887478109434</v>
      </c>
      <c r="T493" s="72"/>
      <c r="U493" s="71">
        <v>1091265</v>
      </c>
      <c r="V493" s="71">
        <v>660</v>
      </c>
      <c r="W493" s="71">
        <v>0</v>
      </c>
      <c r="X493" s="71">
        <v>2952</v>
      </c>
      <c r="Y493" s="71">
        <v>4727</v>
      </c>
      <c r="Z493" s="71">
        <v>7779</v>
      </c>
      <c r="AA493" s="71">
        <v>3164</v>
      </c>
      <c r="AB493" s="71">
        <v>15617</v>
      </c>
      <c r="AC493" s="71">
        <v>0</v>
      </c>
      <c r="AD493" s="71">
        <v>0.77281887478109434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2231</v>
      </c>
      <c r="B494" s="70">
        <v>156</v>
      </c>
      <c r="C494" s="70">
        <v>3</v>
      </c>
      <c r="D494" s="70">
        <v>10</v>
      </c>
      <c r="E494" s="70">
        <v>2006</v>
      </c>
      <c r="F494" s="70" t="s">
        <v>790</v>
      </c>
      <c r="G494" s="70" t="s">
        <v>2228</v>
      </c>
      <c r="H494" s="70" t="s">
        <v>2229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2232</v>
      </c>
      <c r="B495" s="70">
        <v>157</v>
      </c>
      <c r="C495" s="70">
        <v>4</v>
      </c>
      <c r="D495" s="70">
        <v>10</v>
      </c>
      <c r="E495" s="70">
        <v>2007</v>
      </c>
      <c r="F495" s="70" t="s">
        <v>791</v>
      </c>
      <c r="G495" s="70" t="s">
        <v>2228</v>
      </c>
      <c r="H495" s="70" t="s">
        <v>2229</v>
      </c>
      <c r="I495" s="148"/>
      <c r="J495" s="71">
        <v>5.0474352245399521</v>
      </c>
      <c r="K495" s="71">
        <v>1.3997636749506071</v>
      </c>
      <c r="L495" s="71">
        <v>0</v>
      </c>
      <c r="M495" s="71">
        <v>11.635943712586419</v>
      </c>
      <c r="N495" s="71">
        <v>13.42178546207221</v>
      </c>
      <c r="O495" s="71">
        <v>16.041107275002311</v>
      </c>
      <c r="P495" s="71">
        <v>15.850580377843681</v>
      </c>
      <c r="Q495" s="71">
        <v>0.95725159492114498</v>
      </c>
      <c r="R495" s="71">
        <v>0</v>
      </c>
      <c r="S495" s="71">
        <v>1.1940938920850079</v>
      </c>
      <c r="T495" s="72"/>
      <c r="U495" s="71">
        <v>1012908</v>
      </c>
      <c r="V495" s="71">
        <v>572</v>
      </c>
      <c r="W495" s="71">
        <v>0</v>
      </c>
      <c r="X495" s="71">
        <v>3085</v>
      </c>
      <c r="Y495" s="71">
        <v>4829</v>
      </c>
      <c r="Z495" s="71">
        <v>7937</v>
      </c>
      <c r="AA495" s="71">
        <v>3104</v>
      </c>
      <c r="AB495" s="71">
        <v>15389</v>
      </c>
      <c r="AC495" s="71">
        <v>0</v>
      </c>
      <c r="AD495" s="71">
        <v>1.1940938920850079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2233</v>
      </c>
      <c r="B496" s="70">
        <v>158</v>
      </c>
      <c r="C496" s="70">
        <v>5</v>
      </c>
      <c r="D496" s="70">
        <v>10</v>
      </c>
      <c r="E496" s="70">
        <v>2008</v>
      </c>
      <c r="F496" s="70" t="s">
        <v>792</v>
      </c>
      <c r="G496" s="70" t="s">
        <v>2228</v>
      </c>
      <c r="H496" s="70" t="s">
        <v>2229</v>
      </c>
      <c r="I496" s="148"/>
      <c r="J496" s="71">
        <v>4.6314414262073296</v>
      </c>
      <c r="K496" s="71">
        <v>1.0289653148318529</v>
      </c>
      <c r="L496" s="71">
        <v>0</v>
      </c>
      <c r="M496" s="71">
        <v>12.376754819847759</v>
      </c>
      <c r="N496" s="71">
        <v>13.297715635804581</v>
      </c>
      <c r="O496" s="71">
        <v>15.721723564241209</v>
      </c>
      <c r="P496" s="71">
        <v>15.48056925135044</v>
      </c>
      <c r="Q496" s="71">
        <v>0.93919134784370195</v>
      </c>
      <c r="R496" s="71">
        <v>0</v>
      </c>
      <c r="S496" s="71">
        <v>1.0566543756507289</v>
      </c>
      <c r="T496" s="72"/>
      <c r="U496" s="71">
        <v>990130</v>
      </c>
      <c r="V496" s="71">
        <v>572</v>
      </c>
      <c r="W496" s="71">
        <v>0</v>
      </c>
      <c r="X496" s="71">
        <v>3085</v>
      </c>
      <c r="Y496" s="71">
        <v>4883</v>
      </c>
      <c r="Z496" s="71">
        <v>8052</v>
      </c>
      <c r="AA496" s="71">
        <v>3035</v>
      </c>
      <c r="AB496" s="71">
        <v>15347</v>
      </c>
      <c r="AC496" s="71">
        <v>0</v>
      </c>
      <c r="AD496" s="71">
        <v>1.0566543756507289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2234</v>
      </c>
      <c r="B497" s="70">
        <v>159</v>
      </c>
      <c r="C497" s="70">
        <v>6</v>
      </c>
      <c r="D497" s="70">
        <v>10</v>
      </c>
      <c r="E497" s="70">
        <v>2009</v>
      </c>
      <c r="F497" s="70" t="s">
        <v>176</v>
      </c>
      <c r="G497" s="70" t="s">
        <v>2228</v>
      </c>
      <c r="H497" s="70" t="s">
        <v>2229</v>
      </c>
      <c r="I497" s="148"/>
      <c r="J497" s="71">
        <v>4.95007689561821</v>
      </c>
      <c r="K497" s="71">
        <v>1.036410868252376</v>
      </c>
      <c r="L497" s="71">
        <v>1.0272330053537559</v>
      </c>
      <c r="M497" s="71">
        <v>13.165745289371429</v>
      </c>
      <c r="N497" s="71">
        <v>12.377594889892089</v>
      </c>
      <c r="O497" s="71">
        <v>16.293970394924909</v>
      </c>
      <c r="P497" s="71">
        <v>14.771222299420691</v>
      </c>
      <c r="Q497" s="71">
        <v>0.90022780774253197</v>
      </c>
      <c r="R497" s="71">
        <v>0</v>
      </c>
      <c r="S497" s="71">
        <v>1.11690610974541</v>
      </c>
      <c r="T497" s="72"/>
      <c r="U497" s="71">
        <v>914786</v>
      </c>
      <c r="V497" s="71">
        <v>548</v>
      </c>
      <c r="W497" s="71">
        <v>12</v>
      </c>
      <c r="X497" s="71">
        <v>3433</v>
      </c>
      <c r="Y497" s="71">
        <v>4996</v>
      </c>
      <c r="Z497" s="71">
        <v>8237</v>
      </c>
      <c r="AA497" s="71">
        <v>2973</v>
      </c>
      <c r="AB497" s="71">
        <v>15442</v>
      </c>
      <c r="AC497" s="71">
        <v>0</v>
      </c>
      <c r="AD497" s="71">
        <v>1.11690610974541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2235</v>
      </c>
      <c r="B498" s="70">
        <v>160</v>
      </c>
      <c r="C498" s="70">
        <v>7</v>
      </c>
      <c r="D498" s="70">
        <v>10</v>
      </c>
      <c r="E498" s="70">
        <v>2010</v>
      </c>
      <c r="F498" s="70" t="s">
        <v>177</v>
      </c>
      <c r="G498" s="70" t="s">
        <v>2228</v>
      </c>
      <c r="H498" s="70" t="s">
        <v>2229</v>
      </c>
      <c r="I498" s="148"/>
      <c r="J498" s="71">
        <v>26.236246116489969</v>
      </c>
      <c r="K498" s="71">
        <v>1.123992113745101</v>
      </c>
      <c r="L498" s="71">
        <v>0.92577837296931065</v>
      </c>
      <c r="M498" s="71">
        <v>14.12007781034451</v>
      </c>
      <c r="N498" s="71">
        <v>14.08219452428451</v>
      </c>
      <c r="O498" s="71">
        <v>16.547427827885691</v>
      </c>
      <c r="P498" s="71">
        <v>14.73171408893897</v>
      </c>
      <c r="Q498" s="71">
        <v>0.93485155464516201</v>
      </c>
      <c r="R498" s="71">
        <v>0</v>
      </c>
      <c r="S498" s="71">
        <v>1.22610084947094</v>
      </c>
      <c r="T498" s="72"/>
      <c r="U498" s="71">
        <v>5791841</v>
      </c>
      <c r="V498" s="71">
        <v>548</v>
      </c>
      <c r="W498" s="71">
        <v>12</v>
      </c>
      <c r="X498" s="71">
        <v>3433</v>
      </c>
      <c r="Y498" s="71">
        <v>5014</v>
      </c>
      <c r="Z498" s="71">
        <v>8404</v>
      </c>
      <c r="AA498" s="71">
        <v>2891</v>
      </c>
      <c r="AB498" s="71">
        <v>15366</v>
      </c>
      <c r="AC498" s="71">
        <v>0</v>
      </c>
      <c r="AD498" s="71">
        <v>1.22610084947094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2.5539999999999998</v>
      </c>
      <c r="BK498" s="71">
        <v>0</v>
      </c>
      <c r="BL498" s="71">
        <v>0</v>
      </c>
      <c r="BM498" s="71">
        <v>0</v>
      </c>
      <c r="BN498" s="72"/>
      <c r="BO498" s="71">
        <v>0</v>
      </c>
      <c r="BP498" s="71">
        <v>0</v>
      </c>
      <c r="BQ498" s="71">
        <v>1</v>
      </c>
      <c r="BR498" s="71">
        <v>0</v>
      </c>
      <c r="BS498" s="71">
        <v>0</v>
      </c>
      <c r="BT498" s="71">
        <v>0</v>
      </c>
      <c r="BU498"/>
      <c r="BV498" s="70">
        <v>2.5539999999999998</v>
      </c>
      <c r="BW498" s="70">
        <v>0</v>
      </c>
      <c r="BX498" s="70">
        <v>0</v>
      </c>
      <c r="BY498" s="70">
        <v>0</v>
      </c>
      <c r="BZ498" s="70">
        <v>0</v>
      </c>
      <c r="CA498" s="70">
        <v>0</v>
      </c>
      <c r="CB498" s="70">
        <v>0</v>
      </c>
      <c r="CC498" s="70">
        <v>0</v>
      </c>
      <c r="CD498" s="70">
        <v>0</v>
      </c>
    </row>
    <row r="499" spans="1:82">
      <c r="A499" s="70" t="s">
        <v>2236</v>
      </c>
      <c r="B499" s="70">
        <v>161</v>
      </c>
      <c r="C499" s="70">
        <v>8</v>
      </c>
      <c r="D499" s="70">
        <v>10</v>
      </c>
      <c r="E499" s="70">
        <v>2011</v>
      </c>
      <c r="F499" s="70" t="s">
        <v>178</v>
      </c>
      <c r="G499" s="70" t="s">
        <v>2228</v>
      </c>
      <c r="H499" s="70" t="s">
        <v>2229</v>
      </c>
      <c r="I499" s="148"/>
      <c r="J499" s="71">
        <v>50.582206235681547</v>
      </c>
      <c r="K499" s="71">
        <v>1.501998722429154</v>
      </c>
      <c r="L499" s="71">
        <v>0.85186852221257869</v>
      </c>
      <c r="M499" s="71">
        <v>16.364200371398582</v>
      </c>
      <c r="N499" s="71">
        <v>16.31871087585121</v>
      </c>
      <c r="O499" s="71">
        <v>16.498137907282103</v>
      </c>
      <c r="P499" s="71">
        <v>13.825990920511769</v>
      </c>
      <c r="Q499" s="71">
        <v>1.0709016579236199</v>
      </c>
      <c r="R499" s="71">
        <v>0</v>
      </c>
      <c r="S499" s="71">
        <v>1.3910859894786549</v>
      </c>
      <c r="T499" s="72"/>
      <c r="U499" s="71">
        <v>7746096</v>
      </c>
      <c r="V499" s="71">
        <v>548</v>
      </c>
      <c r="W499" s="71">
        <v>12</v>
      </c>
      <c r="X499" s="71">
        <v>3433</v>
      </c>
      <c r="Y499" s="71">
        <v>5028</v>
      </c>
      <c r="Z499" s="71">
        <v>8561</v>
      </c>
      <c r="AA499" s="71">
        <v>2794</v>
      </c>
      <c r="AB499" s="71">
        <v>15260</v>
      </c>
      <c r="AC499" s="71">
        <v>0</v>
      </c>
      <c r="AD499" s="71">
        <v>1.3910859894786549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3.1429999999999998</v>
      </c>
      <c r="BK499" s="71">
        <v>0</v>
      </c>
      <c r="BL499" s="71">
        <v>0</v>
      </c>
      <c r="BM499" s="71">
        <v>0</v>
      </c>
      <c r="BN499" s="72"/>
      <c r="BO499" s="71">
        <v>0</v>
      </c>
      <c r="BP499" s="71">
        <v>0</v>
      </c>
      <c r="BQ499" s="71">
        <v>1</v>
      </c>
      <c r="BR499" s="71">
        <v>0</v>
      </c>
      <c r="BS499" s="71">
        <v>0</v>
      </c>
      <c r="BT499" s="71">
        <v>0</v>
      </c>
      <c r="BU499"/>
      <c r="BV499" s="70">
        <v>3.1429999999999998</v>
      </c>
      <c r="BW499" s="70">
        <v>0</v>
      </c>
      <c r="BX499" s="70">
        <v>0</v>
      </c>
      <c r="BY499" s="70">
        <v>0</v>
      </c>
      <c r="BZ499" s="70">
        <v>0</v>
      </c>
      <c r="CA499" s="70">
        <v>0</v>
      </c>
      <c r="CB499" s="70">
        <v>0</v>
      </c>
      <c r="CC499" s="70">
        <v>0</v>
      </c>
      <c r="CD499" s="70">
        <v>0</v>
      </c>
    </row>
    <row r="500" spans="1:82">
      <c r="A500" s="70" t="s">
        <v>2237</v>
      </c>
      <c r="B500" s="70">
        <v>162</v>
      </c>
      <c r="C500" s="70">
        <v>9</v>
      </c>
      <c r="D500" s="70">
        <v>10</v>
      </c>
      <c r="E500" s="70">
        <v>2012</v>
      </c>
      <c r="F500" s="70" t="s">
        <v>179</v>
      </c>
      <c r="G500" s="70" t="s">
        <v>2228</v>
      </c>
      <c r="H500" s="70" t="s">
        <v>2229</v>
      </c>
      <c r="I500" s="148"/>
      <c r="J500" s="71">
        <v>120.6524612854036</v>
      </c>
      <c r="K500" s="71">
        <v>1.4516911086562641</v>
      </c>
      <c r="L500" s="71">
        <v>0.82593186754155501</v>
      </c>
      <c r="M500" s="71">
        <v>17.728054469226741</v>
      </c>
      <c r="N500" s="71">
        <v>19.039871123031769</v>
      </c>
      <c r="O500" s="71">
        <v>16.643634142269239</v>
      </c>
      <c r="P500" s="71">
        <v>13.581174174592126</v>
      </c>
      <c r="Q500" s="71">
        <v>1.1629793510839499</v>
      </c>
      <c r="R500" s="71">
        <v>0</v>
      </c>
      <c r="S500" s="71">
        <v>1.679567807901797</v>
      </c>
      <c r="T500" s="72"/>
      <c r="U500" s="71">
        <v>16546267</v>
      </c>
      <c r="V500" s="71">
        <v>548</v>
      </c>
      <c r="W500" s="71">
        <v>12</v>
      </c>
      <c r="X500" s="71">
        <v>3433</v>
      </c>
      <c r="Y500" s="71">
        <v>5070</v>
      </c>
      <c r="Z500" s="71">
        <v>8705</v>
      </c>
      <c r="AA500" s="71">
        <v>2729</v>
      </c>
      <c r="AB500" s="71">
        <v>15253</v>
      </c>
      <c r="AC500" s="71">
        <v>0</v>
      </c>
      <c r="AD500" s="71">
        <v>1.679567807901797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4.7110000000000003</v>
      </c>
      <c r="BK500" s="71">
        <v>0</v>
      </c>
      <c r="BL500" s="71">
        <v>0</v>
      </c>
      <c r="BM500" s="71">
        <v>0</v>
      </c>
      <c r="BN500" s="72"/>
      <c r="BO500" s="71">
        <v>0</v>
      </c>
      <c r="BP500" s="71">
        <v>0</v>
      </c>
      <c r="BQ500" s="71">
        <v>1</v>
      </c>
      <c r="BR500" s="71">
        <v>0</v>
      </c>
      <c r="BS500" s="71">
        <v>0</v>
      </c>
      <c r="BT500" s="71">
        <v>0</v>
      </c>
      <c r="BU500"/>
      <c r="BV500" s="70">
        <v>4.7110000000000003</v>
      </c>
      <c r="BW500" s="70">
        <v>0</v>
      </c>
      <c r="BX500" s="70">
        <v>0</v>
      </c>
      <c r="BY500" s="70">
        <v>0</v>
      </c>
      <c r="BZ500" s="70">
        <v>0</v>
      </c>
      <c r="CA500" s="70">
        <v>0</v>
      </c>
      <c r="CB500" s="70">
        <v>0</v>
      </c>
      <c r="CC500" s="70">
        <v>0</v>
      </c>
      <c r="CD500" s="70">
        <v>0</v>
      </c>
    </row>
    <row r="501" spans="1:82">
      <c r="A501" s="70" t="s">
        <v>2238</v>
      </c>
      <c r="B501" s="70">
        <v>163</v>
      </c>
      <c r="C501" s="70">
        <v>10</v>
      </c>
      <c r="D501" s="70">
        <v>10</v>
      </c>
      <c r="E501" s="70">
        <v>2013</v>
      </c>
      <c r="F501" s="70" t="s">
        <v>180</v>
      </c>
      <c r="G501" s="1064" t="s">
        <v>2228</v>
      </c>
      <c r="H501" s="70" t="s">
        <v>2229</v>
      </c>
      <c r="I501" s="148"/>
      <c r="J501" s="71">
        <v>106.11677141148409</v>
      </c>
      <c r="K501" s="71">
        <v>1.3711291029350849</v>
      </c>
      <c r="L501" s="71">
        <v>0.83811029710628848</v>
      </c>
      <c r="M501" s="71">
        <v>17.955839709591881</v>
      </c>
      <c r="N501" s="71">
        <v>18.484871196478831</v>
      </c>
      <c r="O501" s="71">
        <v>16.161067580892617</v>
      </c>
      <c r="P501" s="71">
        <v>13.372589213538383</v>
      </c>
      <c r="Q501" s="71">
        <v>1.1781923874373601</v>
      </c>
      <c r="R501" s="71">
        <v>0</v>
      </c>
      <c r="S501" s="71">
        <v>0.96445336585429609</v>
      </c>
      <c r="T501" s="72"/>
      <c r="U501" s="71">
        <v>10822491</v>
      </c>
      <c r="V501" s="71">
        <v>548</v>
      </c>
      <c r="W501" s="71">
        <v>12</v>
      </c>
      <c r="X501" s="71">
        <v>3433</v>
      </c>
      <c r="Y501" s="71">
        <v>5081</v>
      </c>
      <c r="Z501" s="71">
        <v>8830</v>
      </c>
      <c r="AA501" s="71">
        <v>2677</v>
      </c>
      <c r="AB501" s="71">
        <v>15231</v>
      </c>
      <c r="AC501" s="71">
        <v>0</v>
      </c>
      <c r="AD501" s="71">
        <v>0.96445336585429609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5.899</v>
      </c>
      <c r="BK501" s="71">
        <v>0</v>
      </c>
      <c r="BL501" s="71">
        <v>0</v>
      </c>
      <c r="BM501" s="71">
        <v>0</v>
      </c>
      <c r="BN501" s="72"/>
      <c r="BO501" s="71">
        <v>0</v>
      </c>
      <c r="BP501" s="71">
        <v>0</v>
      </c>
      <c r="BQ501" s="71">
        <v>1</v>
      </c>
      <c r="BR501" s="71">
        <v>0</v>
      </c>
      <c r="BS501" s="71">
        <v>0</v>
      </c>
      <c r="BT501" s="71">
        <v>0</v>
      </c>
      <c r="BU501"/>
      <c r="BV501" s="70">
        <v>5.899</v>
      </c>
      <c r="BW501" s="70">
        <v>0</v>
      </c>
      <c r="BX501" s="70">
        <v>0</v>
      </c>
      <c r="BY501" s="70">
        <v>0</v>
      </c>
      <c r="BZ501" s="70">
        <v>0</v>
      </c>
      <c r="CA501" s="70">
        <v>0</v>
      </c>
      <c r="CB501" s="70">
        <v>0</v>
      </c>
      <c r="CC501" s="70">
        <v>0</v>
      </c>
      <c r="CD501" s="70">
        <v>0</v>
      </c>
    </row>
    <row r="502" spans="1:82">
      <c r="A502" s="70" t="s">
        <v>2239</v>
      </c>
      <c r="B502" s="70">
        <v>164</v>
      </c>
      <c r="C502" s="70">
        <v>11</v>
      </c>
      <c r="D502" s="70">
        <v>10</v>
      </c>
      <c r="E502" s="70">
        <v>2014</v>
      </c>
      <c r="F502" s="70" t="s">
        <v>181</v>
      </c>
      <c r="G502" s="1064" t="s">
        <v>2228</v>
      </c>
      <c r="H502" s="70" t="s">
        <v>2229</v>
      </c>
      <c r="I502" s="148"/>
      <c r="J502" s="71">
        <v>76.320346851550397</v>
      </c>
      <c r="K502" s="71">
        <v>1.39497761432458</v>
      </c>
      <c r="L502" s="71">
        <v>1.623315480764008</v>
      </c>
      <c r="M502" s="71">
        <v>18.62418089047085</v>
      </c>
      <c r="N502" s="71">
        <v>17.373932451381599</v>
      </c>
      <c r="O502" s="71">
        <v>15.53902839622412</v>
      </c>
      <c r="P502" s="71">
        <v>13.130775488253935</v>
      </c>
      <c r="Q502" s="71">
        <v>1.1246906779065799</v>
      </c>
      <c r="R502" s="71">
        <v>0</v>
      </c>
      <c r="S502" s="71">
        <v>0.9364870121063209</v>
      </c>
      <c r="T502" s="72"/>
      <c r="U502" s="71">
        <v>8779990</v>
      </c>
      <c r="V502" s="71">
        <v>500</v>
      </c>
      <c r="W502" s="71">
        <v>21</v>
      </c>
      <c r="X502" s="71">
        <v>3584</v>
      </c>
      <c r="Y502" s="71">
        <v>5137</v>
      </c>
      <c r="Z502" s="71">
        <v>8942</v>
      </c>
      <c r="AA502" s="71">
        <v>2615</v>
      </c>
      <c r="AB502" s="71">
        <v>15154</v>
      </c>
      <c r="AC502" s="71">
        <v>0</v>
      </c>
      <c r="AD502" s="71">
        <v>0.9364870121063209</v>
      </c>
      <c r="AE502" s="72"/>
      <c r="AF502" s="71"/>
      <c r="AG502" s="71"/>
      <c r="AH502" s="71"/>
      <c r="AI502" s="71"/>
      <c r="AJ502" s="71"/>
      <c r="AK502" s="71"/>
      <c r="AL502" s="71"/>
      <c r="AM502" s="71"/>
      <c r="AN502" s="71"/>
      <c r="AO502" s="71"/>
      <c r="AP502" s="71"/>
      <c r="AQ502" s="72"/>
      <c r="AR502" s="71">
        <v>477</v>
      </c>
      <c r="AS502" s="71">
        <v>115</v>
      </c>
      <c r="AT502" s="71">
        <v>0</v>
      </c>
      <c r="AU502" s="71">
        <v>0</v>
      </c>
      <c r="AV502" s="71">
        <v>0</v>
      </c>
      <c r="AW502" s="71">
        <v>0</v>
      </c>
      <c r="AX502" s="71"/>
      <c r="AY502" s="72"/>
      <c r="AZ502" s="71">
        <v>2269.36</v>
      </c>
      <c r="BA502" s="71">
        <v>4615.3</v>
      </c>
      <c r="BB502" s="71">
        <v>0</v>
      </c>
      <c r="BC502" s="71">
        <v>0</v>
      </c>
      <c r="BD502" s="71">
        <v>0</v>
      </c>
      <c r="BE502" s="71">
        <v>0</v>
      </c>
      <c r="BF502" s="71"/>
      <c r="BG502" s="72"/>
      <c r="BH502" s="71">
        <v>0</v>
      </c>
      <c r="BI502" s="71">
        <v>0</v>
      </c>
      <c r="BJ502" s="71">
        <v>5.9320000000000004</v>
      </c>
      <c r="BK502" s="71">
        <v>0</v>
      </c>
      <c r="BL502" s="71">
        <v>0</v>
      </c>
      <c r="BM502" s="71">
        <v>0</v>
      </c>
      <c r="BN502" s="72"/>
      <c r="BO502" s="71">
        <v>0</v>
      </c>
      <c r="BP502" s="71">
        <v>0</v>
      </c>
      <c r="BQ502" s="71">
        <v>1</v>
      </c>
      <c r="BR502" s="71">
        <v>0</v>
      </c>
      <c r="BS502" s="71">
        <v>0</v>
      </c>
      <c r="BT502" s="71">
        <v>0</v>
      </c>
      <c r="BU502"/>
      <c r="BV502" s="70">
        <v>5.9320000000000004</v>
      </c>
      <c r="BW502" s="70">
        <v>0</v>
      </c>
      <c r="BX502" s="70">
        <v>0</v>
      </c>
      <c r="BY502" s="70">
        <v>0</v>
      </c>
      <c r="BZ502" s="70">
        <v>0</v>
      </c>
      <c r="CA502" s="70">
        <v>0</v>
      </c>
      <c r="CB502" s="70">
        <v>0</v>
      </c>
      <c r="CC502" s="70">
        <v>0</v>
      </c>
      <c r="CD502" s="70">
        <v>0</v>
      </c>
    </row>
    <row r="503" spans="1:82">
      <c r="A503" s="70" t="s">
        <v>2240</v>
      </c>
      <c r="B503" s="70">
        <v>165</v>
      </c>
      <c r="C503" s="70">
        <v>12</v>
      </c>
      <c r="D503" s="70">
        <v>10</v>
      </c>
      <c r="E503" s="70">
        <v>2015</v>
      </c>
      <c r="F503" s="70" t="s">
        <v>182</v>
      </c>
      <c r="G503" s="70" t="s">
        <v>2228</v>
      </c>
      <c r="H503" s="70" t="s">
        <v>2229</v>
      </c>
      <c r="I503" s="148"/>
      <c r="J503" s="71">
        <v>52.595544320761007</v>
      </c>
      <c r="K503" s="71">
        <v>1.167993602722698</v>
      </c>
      <c r="L503" s="71">
        <v>1.8453095965853521</v>
      </c>
      <c r="M503" s="71">
        <v>15.75947772097145</v>
      </c>
      <c r="N503" s="71">
        <v>15.300095512807159</v>
      </c>
      <c r="O503" s="71">
        <v>15.540651376371695</v>
      </c>
      <c r="P503" s="71">
        <v>13.020542459354258</v>
      </c>
      <c r="Q503" s="71">
        <v>1.0990380289444299</v>
      </c>
      <c r="R503" s="71">
        <v>0</v>
      </c>
      <c r="S503" s="71">
        <v>1.2552819222713569</v>
      </c>
      <c r="T503" s="72"/>
      <c r="U503" s="71">
        <v>7676274</v>
      </c>
      <c r="V503" s="71">
        <v>500</v>
      </c>
      <c r="W503" s="71">
        <v>21</v>
      </c>
      <c r="X503" s="71">
        <v>3584</v>
      </c>
      <c r="Y503" s="71">
        <v>5187</v>
      </c>
      <c r="Z503" s="71">
        <v>9029</v>
      </c>
      <c r="AA503" s="71">
        <v>2591</v>
      </c>
      <c r="AB503" s="71">
        <v>15127</v>
      </c>
      <c r="AC503" s="71">
        <v>0</v>
      </c>
      <c r="AD503" s="71">
        <v>1.2552819222713569</v>
      </c>
      <c r="AE503" s="72"/>
      <c r="AF503" s="71">
        <v>81970091.690599069</v>
      </c>
      <c r="AG503" s="71">
        <v>894832.47091294685</v>
      </c>
      <c r="AH503" s="71">
        <v>229368.3183971206</v>
      </c>
      <c r="AI503" s="71">
        <v>22016872.12055143</v>
      </c>
      <c r="AJ503" s="71">
        <v>24512596.658297651</v>
      </c>
      <c r="AK503" s="71">
        <v>0</v>
      </c>
      <c r="AL503" s="71">
        <v>0</v>
      </c>
      <c r="AM503" s="71">
        <v>2073091.894621603</v>
      </c>
      <c r="AN503" s="71">
        <v>0</v>
      </c>
      <c r="AO503" s="71">
        <v>0</v>
      </c>
      <c r="AP503" s="71">
        <v>131696853.15337981</v>
      </c>
      <c r="AQ503" s="72"/>
      <c r="AR503" s="71">
        <v>513</v>
      </c>
      <c r="AS503" s="71">
        <v>144</v>
      </c>
      <c r="AT503" s="71">
        <v>0</v>
      </c>
      <c r="AU503" s="71">
        <v>0</v>
      </c>
      <c r="AV503" s="71">
        <v>0</v>
      </c>
      <c r="AW503" s="71">
        <v>0</v>
      </c>
      <c r="AX503" s="71"/>
      <c r="AY503" s="72"/>
      <c r="AZ503" s="71">
        <v>2542.46</v>
      </c>
      <c r="BA503" s="71">
        <v>5658.1</v>
      </c>
      <c r="BB503" s="71">
        <v>0</v>
      </c>
      <c r="BC503" s="71">
        <v>0</v>
      </c>
      <c r="BD503" s="71">
        <v>0</v>
      </c>
      <c r="BE503" s="71">
        <v>0</v>
      </c>
      <c r="BF503" s="71"/>
      <c r="BG503" s="72"/>
      <c r="BH503" s="71">
        <v>0</v>
      </c>
      <c r="BI503" s="71">
        <v>0</v>
      </c>
      <c r="BJ503" s="71">
        <v>5.4020000000000001</v>
      </c>
      <c r="BK503" s="71">
        <v>0</v>
      </c>
      <c r="BL503" s="71">
        <v>0</v>
      </c>
      <c r="BM503" s="71">
        <v>0</v>
      </c>
      <c r="BN503" s="72"/>
      <c r="BO503" s="71">
        <v>0</v>
      </c>
      <c r="BP503" s="71">
        <v>0</v>
      </c>
      <c r="BQ503" s="71">
        <v>1</v>
      </c>
      <c r="BR503" s="71">
        <v>0</v>
      </c>
      <c r="BS503" s="71">
        <v>0</v>
      </c>
      <c r="BT503" s="71">
        <v>0</v>
      </c>
      <c r="BU503"/>
      <c r="BV503" s="70">
        <v>5.4020000000000001</v>
      </c>
      <c r="BW503" s="70">
        <v>0</v>
      </c>
      <c r="BX503" s="70">
        <v>0</v>
      </c>
      <c r="BY503" s="70">
        <v>0</v>
      </c>
      <c r="BZ503" s="70">
        <v>0</v>
      </c>
      <c r="CA503" s="70">
        <v>0</v>
      </c>
      <c r="CB503" s="70">
        <v>0</v>
      </c>
      <c r="CC503" s="70">
        <v>0</v>
      </c>
      <c r="CD503" s="70">
        <v>0</v>
      </c>
    </row>
    <row r="504" spans="1:82">
      <c r="A504" s="70" t="s">
        <v>2241</v>
      </c>
      <c r="B504" s="70">
        <v>166</v>
      </c>
      <c r="C504" s="70">
        <v>13</v>
      </c>
      <c r="D504" s="70">
        <v>10</v>
      </c>
      <c r="E504" s="70">
        <v>2016</v>
      </c>
      <c r="F504" s="70" t="s">
        <v>155</v>
      </c>
      <c r="G504" s="70" t="s">
        <v>2228</v>
      </c>
      <c r="H504" s="70" t="s">
        <v>2229</v>
      </c>
      <c r="I504" s="148"/>
      <c r="J504" s="71">
        <v>47.667107444415549</v>
      </c>
      <c r="K504" s="71">
        <v>1.1756176756346262</v>
      </c>
      <c r="L504" s="71">
        <v>1.759300752883832</v>
      </c>
      <c r="M504" s="71">
        <v>13.133369046178483</v>
      </c>
      <c r="N504" s="71">
        <v>14.045455098657008</v>
      </c>
      <c r="O504" s="71">
        <v>15.550867898426022</v>
      </c>
      <c r="P504" s="71">
        <v>12.438328151195439</v>
      </c>
      <c r="Q504" s="71">
        <v>1.0586328334353754</v>
      </c>
      <c r="R504" s="71">
        <v>0</v>
      </c>
      <c r="S504" s="71">
        <v>1.1343204930721533</v>
      </c>
      <c r="T504" s="72"/>
      <c r="U504" s="71">
        <v>7809163</v>
      </c>
      <c r="V504" s="71">
        <v>500</v>
      </c>
      <c r="W504" s="71">
        <v>21</v>
      </c>
      <c r="X504" s="71">
        <v>3584</v>
      </c>
      <c r="Y504" s="71">
        <v>5187</v>
      </c>
      <c r="Z504" s="71">
        <v>9146</v>
      </c>
      <c r="AA504" s="71">
        <v>2560</v>
      </c>
      <c r="AB504" s="71">
        <v>14988</v>
      </c>
      <c r="AC504" s="71">
        <v>0</v>
      </c>
      <c r="AD504" s="71">
        <v>1.1343204930721531</v>
      </c>
      <c r="AE504" s="72"/>
      <c r="AF504" s="71">
        <v>80889872.988123998</v>
      </c>
      <c r="AG504" s="71">
        <v>876265.58782568446</v>
      </c>
      <c r="AH504" s="71">
        <v>203471.43282243371</v>
      </c>
      <c r="AI504" s="71">
        <v>20754732.066425219</v>
      </c>
      <c r="AJ504" s="71">
        <v>22312861.380344719</v>
      </c>
      <c r="AK504" s="71">
        <v>0</v>
      </c>
      <c r="AL504" s="71">
        <v>0</v>
      </c>
      <c r="AM504" s="71">
        <v>2055638.3172078531</v>
      </c>
      <c r="AN504" s="71">
        <v>0</v>
      </c>
      <c r="AO504" s="71">
        <v>0</v>
      </c>
      <c r="AP504" s="71">
        <v>127092841.77274992</v>
      </c>
      <c r="AQ504" s="72"/>
      <c r="AR504" s="71">
        <v>538</v>
      </c>
      <c r="AS504" s="71">
        <v>182</v>
      </c>
      <c r="AT504" s="71">
        <v>0</v>
      </c>
      <c r="AU504" s="71">
        <v>0</v>
      </c>
      <c r="AV504" s="71">
        <v>0</v>
      </c>
      <c r="AW504" s="71">
        <v>0</v>
      </c>
      <c r="AX504" s="71"/>
      <c r="AY504" s="72"/>
      <c r="AZ504" s="71">
        <v>2703.75</v>
      </c>
      <c r="BA504" s="71">
        <v>7386.2</v>
      </c>
      <c r="BB504" s="71">
        <v>0</v>
      </c>
      <c r="BC504" s="71">
        <v>0</v>
      </c>
      <c r="BD504" s="71">
        <v>0</v>
      </c>
      <c r="BE504" s="71">
        <v>0</v>
      </c>
      <c r="BF504" s="71"/>
      <c r="BG504" s="72"/>
      <c r="BH504" s="71">
        <v>0</v>
      </c>
      <c r="BI504" s="71">
        <v>0</v>
      </c>
      <c r="BJ504" s="71">
        <v>4.0449999999999999</v>
      </c>
      <c r="BK504" s="71">
        <v>0</v>
      </c>
      <c r="BL504" s="71">
        <v>0</v>
      </c>
      <c r="BM504" s="71">
        <v>0</v>
      </c>
      <c r="BN504" s="72"/>
      <c r="BO504" s="71">
        <v>0</v>
      </c>
      <c r="BP504" s="71">
        <v>0</v>
      </c>
      <c r="BQ504" s="71">
        <v>1</v>
      </c>
      <c r="BR504" s="71">
        <v>0</v>
      </c>
      <c r="BS504" s="71">
        <v>0</v>
      </c>
      <c r="BT504" s="71">
        <v>0</v>
      </c>
      <c r="BU504"/>
      <c r="BV504" s="70">
        <v>4.0449999999999999</v>
      </c>
      <c r="BW504" s="70">
        <v>0</v>
      </c>
      <c r="BX504" s="70">
        <v>0</v>
      </c>
      <c r="BY504" s="70">
        <v>0</v>
      </c>
      <c r="BZ504" s="70">
        <v>0</v>
      </c>
      <c r="CA504" s="70">
        <v>0</v>
      </c>
      <c r="CB504" s="70">
        <v>0</v>
      </c>
      <c r="CC504" s="70">
        <v>0</v>
      </c>
      <c r="CD504" s="70">
        <v>0</v>
      </c>
    </row>
    <row r="505" spans="1:82">
      <c r="A505" s="70" t="s">
        <v>2242</v>
      </c>
      <c r="B505" s="70">
        <v>167</v>
      </c>
      <c r="C505" s="70">
        <v>14</v>
      </c>
      <c r="D505" s="70">
        <v>10</v>
      </c>
      <c r="E505" s="70">
        <v>2017</v>
      </c>
      <c r="F505" s="70" t="s">
        <v>156</v>
      </c>
      <c r="G505" s="70" t="s">
        <v>2228</v>
      </c>
      <c r="H505" s="70" t="s">
        <v>2229</v>
      </c>
      <c r="I505" s="148"/>
      <c r="J505" s="71">
        <v>43.571981156192358</v>
      </c>
      <c r="K505" s="71">
        <v>1.1263621155852697</v>
      </c>
      <c r="L505" s="71">
        <v>1.5271914420444577</v>
      </c>
      <c r="M505" s="71">
        <v>12.610898815860079</v>
      </c>
      <c r="N505" s="71">
        <v>14.224506937962467</v>
      </c>
      <c r="O505" s="71">
        <v>15.310495163993458</v>
      </c>
      <c r="P505" s="71">
        <v>12.296772516271348</v>
      </c>
      <c r="Q505" s="71">
        <v>1.0184622028147601</v>
      </c>
      <c r="R505" s="71">
        <v>0</v>
      </c>
      <c r="S505" s="71">
        <v>1.3214534733140653</v>
      </c>
      <c r="T505" s="72"/>
      <c r="U505" s="71">
        <v>8589212</v>
      </c>
      <c r="V505" s="71">
        <v>500</v>
      </c>
      <c r="W505" s="71">
        <v>21</v>
      </c>
      <c r="X505" s="71">
        <v>3584</v>
      </c>
      <c r="Y505" s="71">
        <v>5212</v>
      </c>
      <c r="Z505" s="71">
        <v>9154</v>
      </c>
      <c r="AA505" s="71">
        <v>2547</v>
      </c>
      <c r="AB505" s="71">
        <v>14911</v>
      </c>
      <c r="AC505" s="71">
        <v>0</v>
      </c>
      <c r="AD505" s="71">
        <v>1.321453473314065</v>
      </c>
      <c r="AE505" s="72"/>
      <c r="AF505" s="71">
        <v>79109996.336477146</v>
      </c>
      <c r="AG505" s="71">
        <v>862208.77644947462</v>
      </c>
      <c r="AH505" s="71">
        <v>239044.5704204432</v>
      </c>
      <c r="AI505" s="71">
        <v>20880358.768873751</v>
      </c>
      <c r="AJ505" s="71">
        <v>25490589.766703051</v>
      </c>
      <c r="AK505" s="71">
        <v>0</v>
      </c>
      <c r="AL505" s="71">
        <v>0</v>
      </c>
      <c r="AM505" s="71">
        <v>2048277.5801178231</v>
      </c>
      <c r="AN505" s="71">
        <v>0</v>
      </c>
      <c r="AO505" s="71">
        <v>0</v>
      </c>
      <c r="AP505" s="71">
        <v>128630475.79904169</v>
      </c>
      <c r="AQ505" s="72"/>
      <c r="AR505" s="71">
        <v>553</v>
      </c>
      <c r="AS505" s="71">
        <v>187</v>
      </c>
      <c r="AT505" s="71">
        <v>0</v>
      </c>
      <c r="AU505" s="71">
        <v>0</v>
      </c>
      <c r="AV505" s="71">
        <v>0</v>
      </c>
      <c r="AW505" s="71">
        <v>0</v>
      </c>
      <c r="AX505" s="71"/>
      <c r="AY505" s="72"/>
      <c r="AZ505" s="71">
        <v>2795.56</v>
      </c>
      <c r="BA505" s="71">
        <v>7909.699999999998</v>
      </c>
      <c r="BB505" s="71">
        <v>0</v>
      </c>
      <c r="BC505" s="71">
        <v>0</v>
      </c>
      <c r="BD505" s="71">
        <v>0</v>
      </c>
      <c r="BE505" s="71">
        <v>0</v>
      </c>
      <c r="BF505" s="71"/>
      <c r="BG505" s="72"/>
      <c r="BH505" s="71">
        <v>0</v>
      </c>
      <c r="BI505" s="71">
        <v>0</v>
      </c>
      <c r="BJ505" s="71">
        <v>3.8290000000000002</v>
      </c>
      <c r="BK505" s="71">
        <v>0</v>
      </c>
      <c r="BL505" s="71">
        <v>0</v>
      </c>
      <c r="BM505" s="71">
        <v>0</v>
      </c>
      <c r="BN505" s="72"/>
      <c r="BO505" s="71">
        <v>0</v>
      </c>
      <c r="BP505" s="71">
        <v>0</v>
      </c>
      <c r="BQ505" s="71">
        <v>1</v>
      </c>
      <c r="BR505" s="71">
        <v>0</v>
      </c>
      <c r="BS505" s="71">
        <v>0</v>
      </c>
      <c r="BT505" s="71">
        <v>0</v>
      </c>
      <c r="BU505"/>
      <c r="BV505" s="70">
        <v>3.8290000000000002</v>
      </c>
      <c r="BW505" s="70">
        <v>0</v>
      </c>
      <c r="BX505" s="70">
        <v>0</v>
      </c>
      <c r="BY505" s="70">
        <v>0</v>
      </c>
      <c r="BZ505" s="70">
        <v>0</v>
      </c>
      <c r="CA505" s="70">
        <v>0</v>
      </c>
      <c r="CB505" s="70">
        <v>0</v>
      </c>
      <c r="CC505" s="70">
        <v>0</v>
      </c>
      <c r="CD505" s="70">
        <v>0</v>
      </c>
    </row>
    <row r="506" spans="1:82">
      <c r="A506" s="70" t="s">
        <v>2243</v>
      </c>
      <c r="B506" s="70">
        <v>168</v>
      </c>
      <c r="C506" s="70">
        <v>15</v>
      </c>
      <c r="D506" s="70">
        <v>10</v>
      </c>
      <c r="E506" s="70">
        <v>2018</v>
      </c>
      <c r="F506" s="70" t="s">
        <v>183</v>
      </c>
      <c r="G506" s="70" t="s">
        <v>2228</v>
      </c>
      <c r="H506" s="70" t="s">
        <v>2229</v>
      </c>
      <c r="I506" s="148"/>
      <c r="J506" s="71">
        <v>26.566760895051349</v>
      </c>
      <c r="K506" s="71">
        <v>0.98774678330165899</v>
      </c>
      <c r="L506" s="71">
        <v>1.3771402839577895</v>
      </c>
      <c r="M506" s="71">
        <v>11.397591171241297</v>
      </c>
      <c r="N506" s="71">
        <v>10.663841670493037</v>
      </c>
      <c r="O506" s="71">
        <v>15.213214698316619</v>
      </c>
      <c r="P506" s="71">
        <v>12.06921005021576</v>
      </c>
      <c r="Q506" s="71">
        <v>0.93917718902779201</v>
      </c>
      <c r="R506" s="71">
        <v>0</v>
      </c>
      <c r="S506" s="71">
        <v>2.3025435256863038</v>
      </c>
      <c r="T506" s="72"/>
      <c r="U506" s="71">
        <v>7112631</v>
      </c>
      <c r="V506" s="71">
        <v>500</v>
      </c>
      <c r="W506" s="71">
        <v>21</v>
      </c>
      <c r="X506" s="71">
        <v>3584</v>
      </c>
      <c r="Y506" s="71">
        <v>5214</v>
      </c>
      <c r="Z506" s="71">
        <v>9270</v>
      </c>
      <c r="AA506" s="71">
        <v>2525</v>
      </c>
      <c r="AB506" s="71">
        <v>14818</v>
      </c>
      <c r="AC506" s="71">
        <v>0</v>
      </c>
      <c r="AD506" s="71">
        <v>2.3025435256863038</v>
      </c>
      <c r="AE506" s="72"/>
      <c r="AF506" s="71">
        <v>59524017.642218567</v>
      </c>
      <c r="AG506" s="71">
        <v>769789.55600176647</v>
      </c>
      <c r="AH506" s="71">
        <v>206985.46918692361</v>
      </c>
      <c r="AI506" s="71">
        <v>21724914.683480721</v>
      </c>
      <c r="AJ506" s="71">
        <v>24387029.795606721</v>
      </c>
      <c r="AK506" s="71">
        <v>0</v>
      </c>
      <c r="AL506" s="71">
        <v>0</v>
      </c>
      <c r="AM506" s="71">
        <v>2039714.158525212</v>
      </c>
      <c r="AN506" s="71">
        <v>0</v>
      </c>
      <c r="AO506" s="71">
        <v>0</v>
      </c>
      <c r="AP506" s="71">
        <v>108652451.30501992</v>
      </c>
      <c r="AQ506" s="72"/>
      <c r="AR506" s="71">
        <v>573</v>
      </c>
      <c r="AS506" s="71">
        <v>189</v>
      </c>
      <c r="AT506" s="71">
        <v>0</v>
      </c>
      <c r="AU506" s="71">
        <v>0</v>
      </c>
      <c r="AV506" s="71">
        <v>0</v>
      </c>
      <c r="AW506" s="71">
        <v>0</v>
      </c>
      <c r="AX506" s="71"/>
      <c r="AY506" s="72"/>
      <c r="AZ506" s="71">
        <v>2918.4499999999989</v>
      </c>
      <c r="BA506" s="71">
        <v>7970</v>
      </c>
      <c r="BB506" s="71">
        <v>0</v>
      </c>
      <c r="BC506" s="71">
        <v>0</v>
      </c>
      <c r="BD506" s="71">
        <v>0</v>
      </c>
      <c r="BE506" s="71">
        <v>0</v>
      </c>
      <c r="BF506" s="71"/>
      <c r="BG506" s="72"/>
      <c r="BH506" s="71">
        <v>0</v>
      </c>
      <c r="BI506" s="71">
        <v>0</v>
      </c>
      <c r="BJ506" s="71">
        <v>3.2130000000000001</v>
      </c>
      <c r="BK506" s="71">
        <v>0</v>
      </c>
      <c r="BL506" s="71">
        <v>0</v>
      </c>
      <c r="BM506" s="71">
        <v>0</v>
      </c>
      <c r="BN506" s="72"/>
      <c r="BO506" s="71">
        <v>0</v>
      </c>
      <c r="BP506" s="71">
        <v>0</v>
      </c>
      <c r="BQ506" s="71">
        <v>1</v>
      </c>
      <c r="BR506" s="71">
        <v>0</v>
      </c>
      <c r="BS506" s="71">
        <v>0</v>
      </c>
      <c r="BT506" s="71">
        <v>0</v>
      </c>
      <c r="BU506"/>
      <c r="BV506" s="70">
        <v>3.2130000000000001</v>
      </c>
      <c r="BW506" s="70">
        <v>0</v>
      </c>
      <c r="BX506" s="70">
        <v>0</v>
      </c>
      <c r="BY506" s="70">
        <v>0</v>
      </c>
      <c r="BZ506" s="70">
        <v>0</v>
      </c>
      <c r="CA506" s="70">
        <v>0</v>
      </c>
      <c r="CB506" s="70">
        <v>0</v>
      </c>
      <c r="CC506" s="70">
        <v>0</v>
      </c>
      <c r="CD506" s="70">
        <v>0</v>
      </c>
    </row>
    <row r="507" spans="1:82">
      <c r="A507" s="70" t="s">
        <v>2244</v>
      </c>
      <c r="B507" s="70">
        <v>169</v>
      </c>
      <c r="C507" s="70">
        <v>16</v>
      </c>
      <c r="D507" s="70">
        <v>10</v>
      </c>
      <c r="E507" s="70">
        <v>2019</v>
      </c>
      <c r="F507" s="70" t="s">
        <v>158</v>
      </c>
      <c r="G507" s="70" t="s">
        <v>2228</v>
      </c>
      <c r="H507" s="70" t="s">
        <v>2229</v>
      </c>
      <c r="I507" s="148"/>
      <c r="J507" s="71">
        <v>29.061206111144561</v>
      </c>
      <c r="K507" s="71">
        <v>0.92613058941855453</v>
      </c>
      <c r="L507" s="71">
        <v>1.4018624456172606</v>
      </c>
      <c r="M507" s="71">
        <v>11.625913305237379</v>
      </c>
      <c r="N507" s="71">
        <v>11.397228013510315</v>
      </c>
      <c r="O507" s="71">
        <v>14.845056177519917</v>
      </c>
      <c r="P507" s="71">
        <v>12.03501597385692</v>
      </c>
      <c r="Q507" s="71">
        <v>0.90312906302606499</v>
      </c>
      <c r="R507" s="71">
        <v>0</v>
      </c>
      <c r="S507" s="71">
        <v>1.7947738584834219</v>
      </c>
      <c r="T507" s="72"/>
      <c r="U507" s="71">
        <v>6500122</v>
      </c>
      <c r="V507" s="71">
        <v>500</v>
      </c>
      <c r="W507" s="71">
        <v>21</v>
      </c>
      <c r="X507" s="71">
        <v>3584</v>
      </c>
      <c r="Y507" s="71">
        <v>5212</v>
      </c>
      <c r="Z507" s="71">
        <v>9294</v>
      </c>
      <c r="AA507" s="71">
        <v>2499</v>
      </c>
      <c r="AB507" s="71">
        <v>14635</v>
      </c>
      <c r="AC507" s="71">
        <v>0</v>
      </c>
      <c r="AD507" s="71">
        <v>1.7947738584834221</v>
      </c>
      <c r="AE507" s="72"/>
      <c r="AF507" s="71">
        <v>64361303.415411703</v>
      </c>
      <c r="AG507" s="71">
        <v>744794.99609345011</v>
      </c>
      <c r="AH507" s="71">
        <v>246961.88025222381</v>
      </c>
      <c r="AI507" s="71">
        <v>20542831.984190751</v>
      </c>
      <c r="AJ507" s="71">
        <v>24398838.614642039</v>
      </c>
      <c r="AK507" s="71">
        <v>0</v>
      </c>
      <c r="AL507" s="71">
        <v>0</v>
      </c>
      <c r="AM507" s="71">
        <v>1993176.827778986</v>
      </c>
      <c r="AN507" s="71">
        <v>0</v>
      </c>
      <c r="AO507" s="71">
        <v>0</v>
      </c>
      <c r="AP507" s="71">
        <v>112287907.71836914</v>
      </c>
      <c r="AQ507" s="72"/>
      <c r="AR507" s="71">
        <v>604</v>
      </c>
      <c r="AS507" s="71">
        <v>199</v>
      </c>
      <c r="AT507" s="71">
        <v>0</v>
      </c>
      <c r="AU507" s="71">
        <v>0</v>
      </c>
      <c r="AV507" s="71">
        <v>0</v>
      </c>
      <c r="AW507" s="71">
        <v>0</v>
      </c>
      <c r="AX507" s="71"/>
      <c r="AY507" s="72"/>
      <c r="AZ507" s="71">
        <v>3089.1800000000021</v>
      </c>
      <c r="BA507" s="71">
        <v>8372.2999999999956</v>
      </c>
      <c r="BB507" s="71">
        <v>0</v>
      </c>
      <c r="BC507" s="71">
        <v>0</v>
      </c>
      <c r="BD507" s="71">
        <v>0</v>
      </c>
      <c r="BE507" s="71">
        <v>0</v>
      </c>
      <c r="BF507" s="71"/>
      <c r="BG507" s="72"/>
      <c r="BH507" s="71">
        <v>0</v>
      </c>
      <c r="BI507" s="71">
        <v>0</v>
      </c>
      <c r="BJ507" s="71">
        <v>2.2650000000000001</v>
      </c>
      <c r="BK507" s="71">
        <v>0</v>
      </c>
      <c r="BL507" s="71">
        <v>0</v>
      </c>
      <c r="BM507" s="71">
        <v>0</v>
      </c>
      <c r="BN507" s="72"/>
      <c r="BO507" s="71">
        <v>0</v>
      </c>
      <c r="BP507" s="71">
        <v>0</v>
      </c>
      <c r="BQ507" s="71">
        <v>1</v>
      </c>
      <c r="BR507" s="71">
        <v>0</v>
      </c>
      <c r="BS507" s="71">
        <v>0</v>
      </c>
      <c r="BT507" s="71">
        <v>0</v>
      </c>
      <c r="BU507"/>
      <c r="BV507" s="70">
        <v>2.2650000000000001</v>
      </c>
      <c r="BW507" s="70">
        <v>0</v>
      </c>
      <c r="BX507" s="70">
        <v>0</v>
      </c>
      <c r="BY507" s="70">
        <v>0</v>
      </c>
      <c r="BZ507" s="70">
        <v>0</v>
      </c>
      <c r="CA507" s="70">
        <v>0</v>
      </c>
      <c r="CB507" s="70">
        <v>0</v>
      </c>
      <c r="CC507" s="70">
        <v>0</v>
      </c>
      <c r="CD507" s="70">
        <v>0</v>
      </c>
    </row>
    <row r="508" spans="1:82">
      <c r="A508" s="70" t="s">
        <v>2245</v>
      </c>
      <c r="B508" s="70">
        <v>170</v>
      </c>
      <c r="C508" s="70">
        <v>17</v>
      </c>
      <c r="D508" s="70">
        <v>10</v>
      </c>
      <c r="E508" s="70">
        <v>2020</v>
      </c>
      <c r="F508" s="70" t="s">
        <v>159</v>
      </c>
      <c r="G508" s="70" t="s">
        <v>2228</v>
      </c>
      <c r="H508" s="70" t="s">
        <v>2229</v>
      </c>
      <c r="I508" s="148"/>
      <c r="J508" s="71">
        <v>18.9598977679575</v>
      </c>
      <c r="K508" s="71">
        <v>1.0112081783279785</v>
      </c>
      <c r="L508" s="71">
        <v>11.461265861237061</v>
      </c>
      <c r="M508" s="71">
        <v>11.798414971155498</v>
      </c>
      <c r="N508" s="71">
        <v>11.405944552490785</v>
      </c>
      <c r="O508" s="71">
        <v>13.037155665234579</v>
      </c>
      <c r="P508" s="71">
        <v>11.544884959983362</v>
      </c>
      <c r="Q508" s="71">
        <v>0.85876293630526801</v>
      </c>
      <c r="R508" s="71">
        <v>0</v>
      </c>
      <c r="S508" s="71">
        <v>0.87113868589024346</v>
      </c>
      <c r="T508" s="72"/>
      <c r="U508" s="71">
        <v>3873720</v>
      </c>
      <c r="V508" s="71">
        <v>487</v>
      </c>
      <c r="W508" s="71">
        <v>155</v>
      </c>
      <c r="X508" s="71">
        <v>3547</v>
      </c>
      <c r="Y508" s="71">
        <v>5237</v>
      </c>
      <c r="Z508" s="71">
        <v>9316</v>
      </c>
      <c r="AA508" s="71">
        <v>2548</v>
      </c>
      <c r="AB508" s="71">
        <v>14565</v>
      </c>
      <c r="AC508" s="71">
        <v>0</v>
      </c>
      <c r="AD508" s="71">
        <v>0.87113868589024346</v>
      </c>
      <c r="AE508" s="72"/>
      <c r="AF508" s="71">
        <v>40112321.051976644</v>
      </c>
      <c r="AG508" s="71">
        <v>754633.05923076777</v>
      </c>
      <c r="AH508" s="71">
        <v>2312292.7447211375</v>
      </c>
      <c r="AI508" s="71">
        <v>19981662.960129153</v>
      </c>
      <c r="AJ508" s="71">
        <v>24184438.007929429</v>
      </c>
      <c r="AK508" s="71"/>
      <c r="AL508" s="71"/>
      <c r="AM508" s="71">
        <v>1900894.3205250981</v>
      </c>
      <c r="AN508" s="71"/>
      <c r="AO508" s="71"/>
      <c r="AP508" s="71">
        <v>89246242.144512221</v>
      </c>
      <c r="AQ508" s="72"/>
      <c r="AR508" s="71">
        <v>617</v>
      </c>
      <c r="AS508" s="71">
        <v>202</v>
      </c>
      <c r="AT508" s="71">
        <v>0</v>
      </c>
      <c r="AU508" s="71">
        <v>0</v>
      </c>
      <c r="AV508" s="71">
        <v>0</v>
      </c>
      <c r="AW508" s="71">
        <v>0</v>
      </c>
      <c r="AX508" s="71"/>
      <c r="AY508" s="72"/>
      <c r="AZ508" s="71">
        <v>3165.6000000000022</v>
      </c>
      <c r="BA508" s="71">
        <v>8509.7999999999975</v>
      </c>
      <c r="BB508" s="71">
        <v>0</v>
      </c>
      <c r="BC508" s="71">
        <v>0</v>
      </c>
      <c r="BD508" s="71">
        <v>0</v>
      </c>
      <c r="BE508" s="71">
        <v>0</v>
      </c>
      <c r="BF508" s="71"/>
      <c r="BG508" s="72"/>
      <c r="BH508" s="71">
        <v>0</v>
      </c>
      <c r="BI508" s="71">
        <v>0</v>
      </c>
      <c r="BJ508" s="71">
        <v>2.411</v>
      </c>
      <c r="BK508" s="71">
        <v>0</v>
      </c>
      <c r="BL508" s="71">
        <v>0</v>
      </c>
      <c r="BM508" s="71">
        <v>0</v>
      </c>
      <c r="BN508" s="72"/>
      <c r="BO508" s="71">
        <v>0</v>
      </c>
      <c r="BP508" s="71">
        <v>0</v>
      </c>
      <c r="BQ508" s="71">
        <v>1</v>
      </c>
      <c r="BR508" s="71">
        <v>0</v>
      </c>
      <c r="BS508" s="71">
        <v>0</v>
      </c>
      <c r="BT508" s="71">
        <v>0</v>
      </c>
      <c r="BU508"/>
      <c r="BV508" s="70">
        <v>2.411</v>
      </c>
      <c r="BW508" s="70">
        <v>0</v>
      </c>
      <c r="BX508" s="70">
        <v>0</v>
      </c>
      <c r="BY508" s="70">
        <v>0</v>
      </c>
      <c r="BZ508" s="70">
        <v>0</v>
      </c>
      <c r="CA508" s="70">
        <v>0</v>
      </c>
      <c r="CB508" s="70">
        <v>0</v>
      </c>
      <c r="CC508" s="70">
        <v>0</v>
      </c>
      <c r="CD508" s="70">
        <v>0</v>
      </c>
    </row>
    <row r="509" spans="1:82">
      <c r="A509" s="70" t="s">
        <v>2246</v>
      </c>
      <c r="B509" s="70">
        <v>170</v>
      </c>
      <c r="C509" s="70">
        <v>18</v>
      </c>
      <c r="D509" s="70">
        <v>10</v>
      </c>
      <c r="E509" s="70">
        <v>2021</v>
      </c>
      <c r="F509" s="70" t="s">
        <v>160</v>
      </c>
      <c r="G509" s="70" t="s">
        <v>2228</v>
      </c>
      <c r="H509" s="70" t="s">
        <v>2229</v>
      </c>
      <c r="I509" s="148"/>
      <c r="J509" s="71">
        <v>19.032295620395953</v>
      </c>
      <c r="K509" s="71">
        <v>1.0213634200252464</v>
      </c>
      <c r="L509" s="71">
        <v>10.53525388268713</v>
      </c>
      <c r="M509" s="71">
        <v>10.702884899010337</v>
      </c>
      <c r="N509" s="71">
        <v>10.195958993406176</v>
      </c>
      <c r="O509" s="71">
        <v>12.610060720723677</v>
      </c>
      <c r="P509" s="71">
        <v>11.876734908561032</v>
      </c>
      <c r="Q509" s="71">
        <v>0.84556208932966903</v>
      </c>
      <c r="R509" s="71">
        <v>0</v>
      </c>
      <c r="S509" s="71">
        <v>1.687717398871986</v>
      </c>
      <c r="T509" s="72"/>
      <c r="U509" s="71">
        <v>4043857</v>
      </c>
      <c r="V509" s="71">
        <v>487</v>
      </c>
      <c r="W509" s="71">
        <v>155</v>
      </c>
      <c r="X509" s="71">
        <v>3547</v>
      </c>
      <c r="Y509" s="71">
        <v>5306</v>
      </c>
      <c r="Z509" s="71">
        <v>9278</v>
      </c>
      <c r="AA509" s="71">
        <v>2556</v>
      </c>
      <c r="AB509" s="71">
        <v>14482</v>
      </c>
      <c r="AC509" s="71">
        <v>0</v>
      </c>
      <c r="AD509" s="71">
        <v>1.687717398871986</v>
      </c>
      <c r="AE509" s="72"/>
      <c r="AF509" s="71">
        <v>46266028.172114283</v>
      </c>
      <c r="AG509" s="71">
        <v>785097.72628626425</v>
      </c>
      <c r="AH509" s="71">
        <v>2222748.5015747319</v>
      </c>
      <c r="AI509" s="71">
        <v>21160305.990634497</v>
      </c>
      <c r="AJ509" s="71">
        <v>23902677.545371279</v>
      </c>
      <c r="AK509" s="71">
        <v>0</v>
      </c>
      <c r="AL509" s="71">
        <v>0</v>
      </c>
      <c r="AM509" s="71">
        <v>1900963.6232326019</v>
      </c>
      <c r="AN509" s="71">
        <v>0</v>
      </c>
      <c r="AO509" s="71">
        <v>0</v>
      </c>
      <c r="AP509" s="71">
        <v>96237821.559213653</v>
      </c>
      <c r="AQ509" s="72"/>
      <c r="AR509" s="71">
        <v>643</v>
      </c>
      <c r="AS509" s="71">
        <v>204</v>
      </c>
      <c r="AT509" s="71">
        <v>0</v>
      </c>
      <c r="AU509" s="71">
        <v>0</v>
      </c>
      <c r="AV509" s="71">
        <v>0</v>
      </c>
      <c r="AW509" s="71">
        <v>0</v>
      </c>
      <c r="AX509" s="71"/>
      <c r="AY509" s="72"/>
      <c r="AZ509" s="71">
        <v>3329.5000000000032</v>
      </c>
      <c r="BA509" s="71">
        <v>8803.6999999999971</v>
      </c>
      <c r="BB509" s="71">
        <v>0</v>
      </c>
      <c r="BC509" s="71">
        <v>0</v>
      </c>
      <c r="BD509" s="71">
        <v>0</v>
      </c>
      <c r="BE509" s="71">
        <v>0</v>
      </c>
      <c r="BF509" s="71"/>
      <c r="BG509" s="72"/>
      <c r="BH509" s="71">
        <v>0</v>
      </c>
      <c r="BI509" s="71">
        <v>0</v>
      </c>
      <c r="BJ509" s="71">
        <v>3.0179999999999998</v>
      </c>
      <c r="BK509" s="71">
        <v>0</v>
      </c>
      <c r="BL509" s="71">
        <v>0</v>
      </c>
      <c r="BM509" s="71">
        <v>0</v>
      </c>
      <c r="BN509" s="72"/>
      <c r="BO509" s="71">
        <v>0</v>
      </c>
      <c r="BP509" s="71">
        <v>0</v>
      </c>
      <c r="BQ509" s="71">
        <v>1</v>
      </c>
      <c r="BR509" s="71">
        <v>0</v>
      </c>
      <c r="BS509" s="71">
        <v>0</v>
      </c>
      <c r="BT509" s="71">
        <v>0</v>
      </c>
      <c r="BU509"/>
      <c r="BV509" s="70">
        <v>3.0179999999999998</v>
      </c>
      <c r="BW509" s="70">
        <v>0</v>
      </c>
      <c r="BX509" s="70">
        <v>0</v>
      </c>
      <c r="BY509" s="70">
        <v>0</v>
      </c>
      <c r="BZ509" s="70">
        <v>0</v>
      </c>
      <c r="CA509" s="70">
        <v>0</v>
      </c>
      <c r="CB509" s="70">
        <v>0</v>
      </c>
      <c r="CC509" s="70">
        <v>0</v>
      </c>
      <c r="CD509" s="70">
        <v>0</v>
      </c>
    </row>
    <row r="510" spans="1:82">
      <c r="A510" s="70" t="s">
        <v>2247</v>
      </c>
      <c r="B510" s="70">
        <v>170</v>
      </c>
      <c r="C510" s="70">
        <v>19</v>
      </c>
      <c r="D510" s="70">
        <v>10</v>
      </c>
      <c r="E510" s="70">
        <v>2022</v>
      </c>
      <c r="F510" s="70" t="s">
        <v>161</v>
      </c>
      <c r="G510" s="70" t="s">
        <v>2228</v>
      </c>
      <c r="H510" s="70" t="s">
        <v>2229</v>
      </c>
      <c r="I510" s="148"/>
      <c r="J510" s="71">
        <v>32.835286778582933</v>
      </c>
      <c r="K510" s="71">
        <v>1.0760804141040088</v>
      </c>
      <c r="L510" s="71">
        <v>10.296727207925988</v>
      </c>
      <c r="M510" s="71">
        <v>12.060536127612002</v>
      </c>
      <c r="N510" s="71">
        <v>13.346831122788291</v>
      </c>
      <c r="O510" s="71">
        <v>13.240770068273074</v>
      </c>
      <c r="P510" s="71">
        <v>11.954702541750743</v>
      </c>
      <c r="Q510" s="71">
        <v>0.84083796052868465</v>
      </c>
      <c r="R510" s="71">
        <v>0</v>
      </c>
      <c r="S510" s="71">
        <v>1.8381406072149591</v>
      </c>
      <c r="T510" s="72"/>
      <c r="U510" s="71">
        <v>5465221</v>
      </c>
      <c r="V510" s="71">
        <v>487</v>
      </c>
      <c r="W510" s="71">
        <v>155</v>
      </c>
      <c r="X510" s="71">
        <v>3547</v>
      </c>
      <c r="Y510" s="71">
        <v>5352</v>
      </c>
      <c r="Z510" s="71">
        <v>9256</v>
      </c>
      <c r="AA510" s="71">
        <v>2612</v>
      </c>
      <c r="AB510" s="71">
        <v>14283</v>
      </c>
      <c r="AC510" s="71">
        <v>0</v>
      </c>
      <c r="AD510" s="71">
        <v>1.8381406072149591</v>
      </c>
      <c r="AE510" s="72"/>
      <c r="AF510" s="71">
        <v>64695492.736046247</v>
      </c>
      <c r="AG510" s="71">
        <v>804063.46750215208</v>
      </c>
      <c r="AH510" s="71">
        <v>2196863.1862233374</v>
      </c>
      <c r="AI510" s="71">
        <v>19636419.869477261</v>
      </c>
      <c r="AJ510" s="71">
        <v>24934143.29112358</v>
      </c>
      <c r="AK510" s="71">
        <v>0</v>
      </c>
      <c r="AL510" s="71">
        <v>0</v>
      </c>
      <c r="AM510" s="71">
        <v>1844325.1460168315</v>
      </c>
      <c r="AN510" s="71">
        <v>0</v>
      </c>
      <c r="AO510" s="71">
        <v>0</v>
      </c>
      <c r="AP510" s="71">
        <v>114111307.69638941</v>
      </c>
      <c r="AQ510" s="72"/>
      <c r="AR510" s="71">
        <v>676</v>
      </c>
      <c r="AS510" s="71">
        <v>206</v>
      </c>
      <c r="AT510" s="71">
        <v>0</v>
      </c>
      <c r="AU510" s="71">
        <v>0</v>
      </c>
      <c r="AV510" s="71">
        <v>0</v>
      </c>
      <c r="AW510" s="71">
        <v>0</v>
      </c>
      <c r="AX510" s="71"/>
      <c r="AY510" s="72"/>
      <c r="AZ510" s="71">
        <v>3540.0000000000036</v>
      </c>
      <c r="BA510" s="71">
        <v>9418.9999999999964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2248</v>
      </c>
      <c r="B511" s="70">
        <v>170</v>
      </c>
      <c r="C511" s="70">
        <v>20</v>
      </c>
      <c r="D511" s="70">
        <v>10</v>
      </c>
      <c r="E511" s="70">
        <v>2023</v>
      </c>
      <c r="F511" s="70" t="s">
        <v>1539</v>
      </c>
      <c r="G511" s="70" t="s">
        <v>2228</v>
      </c>
      <c r="H511" s="70" t="s">
        <v>2229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709</v>
      </c>
      <c r="AS511" s="71">
        <v>208</v>
      </c>
      <c r="AT511" s="71">
        <v>0</v>
      </c>
      <c r="AU511" s="71">
        <v>0</v>
      </c>
      <c r="AV511" s="71">
        <v>0</v>
      </c>
      <c r="AW511" s="71">
        <v>0</v>
      </c>
      <c r="AX511" s="71"/>
      <c r="AY511" s="72"/>
      <c r="AZ511" s="71">
        <v>3748.4000000000046</v>
      </c>
      <c r="BA511" s="71">
        <v>9487.6999999999971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2249</v>
      </c>
      <c r="B512" s="70">
        <v>170</v>
      </c>
      <c r="C512" s="70">
        <v>21</v>
      </c>
      <c r="D512" s="70">
        <v>10</v>
      </c>
      <c r="E512" s="70">
        <v>2024</v>
      </c>
      <c r="F512" s="70" t="s">
        <v>1554</v>
      </c>
      <c r="G512" s="70" t="s">
        <v>2228</v>
      </c>
      <c r="H512" s="70" t="s">
        <v>2229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2250</v>
      </c>
      <c r="B513" s="70">
        <v>35</v>
      </c>
      <c r="C513" s="70">
        <v>1</v>
      </c>
      <c r="D513" s="70">
        <v>3</v>
      </c>
      <c r="E513" s="70">
        <v>1990</v>
      </c>
      <c r="F513" s="70" t="s">
        <v>787</v>
      </c>
      <c r="G513" s="70" t="s">
        <v>2251</v>
      </c>
      <c r="H513" s="70" t="s">
        <v>2252</v>
      </c>
      <c r="I513" s="148"/>
      <c r="J513" s="71">
        <v>118.0105885299094</v>
      </c>
      <c r="K513" s="71">
        <v>1.947824654190307</v>
      </c>
      <c r="L513" s="71">
        <v>2.5291054846534489</v>
      </c>
      <c r="M513" s="71">
        <v>6.7414371631056387</v>
      </c>
      <c r="N513" s="71">
        <v>18.995029399720501</v>
      </c>
      <c r="O513" s="71">
        <v>15.55754455163871</v>
      </c>
      <c r="P513" s="71">
        <v>20.559192456033209</v>
      </c>
      <c r="Q513" s="71">
        <v>1.02435188311308</v>
      </c>
      <c r="R513" s="71">
        <v>0</v>
      </c>
      <c r="S513" s="71">
        <v>0.92344016141362251</v>
      </c>
      <c r="T513" s="72"/>
      <c r="U513" s="71">
        <v>17569081</v>
      </c>
      <c r="V513" s="71">
        <v>568</v>
      </c>
      <c r="W513" s="71">
        <v>36</v>
      </c>
      <c r="X513" s="71">
        <v>2320</v>
      </c>
      <c r="Y513" s="71">
        <v>4721</v>
      </c>
      <c r="Z513" s="71">
        <v>6399</v>
      </c>
      <c r="AA513" s="71">
        <v>4992</v>
      </c>
      <c r="AB513" s="71">
        <v>16632</v>
      </c>
      <c r="AC513" s="71">
        <v>0</v>
      </c>
      <c r="AD513" s="71">
        <v>0.92344016141362251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2253</v>
      </c>
      <c r="B514" s="70">
        <v>36</v>
      </c>
      <c r="C514" s="70">
        <v>2</v>
      </c>
      <c r="D514" s="70">
        <v>3</v>
      </c>
      <c r="E514" s="70">
        <v>2005</v>
      </c>
      <c r="F514" s="70" t="s">
        <v>789</v>
      </c>
      <c r="G514" s="70" t="s">
        <v>2251</v>
      </c>
      <c r="H514" s="70" t="s">
        <v>2252</v>
      </c>
      <c r="I514" s="148"/>
      <c r="J514" s="71">
        <v>93.276091342511734</v>
      </c>
      <c r="K514" s="71">
        <v>1.3744955114130051</v>
      </c>
      <c r="L514" s="71">
        <v>1.72003020514807</v>
      </c>
      <c r="M514" s="71">
        <v>11.82938515617025</v>
      </c>
      <c r="N514" s="71">
        <v>30.268693821522501</v>
      </c>
      <c r="O514" s="71">
        <v>21.312444245070079</v>
      </c>
      <c r="P514" s="71">
        <v>20.129740022660989</v>
      </c>
      <c r="Q514" s="71">
        <v>0.97096685749599898</v>
      </c>
      <c r="R514" s="71">
        <v>0</v>
      </c>
      <c r="S514" s="71">
        <v>1.9585633633944071</v>
      </c>
      <c r="T514" s="72"/>
      <c r="U514" s="71">
        <v>16807116</v>
      </c>
      <c r="V514" s="71">
        <v>528</v>
      </c>
      <c r="W514" s="71">
        <v>23</v>
      </c>
      <c r="X514" s="71">
        <v>2171</v>
      </c>
      <c r="Y514" s="71">
        <v>5656</v>
      </c>
      <c r="Z514" s="71">
        <v>10144</v>
      </c>
      <c r="AA514" s="71">
        <v>4003</v>
      </c>
      <c r="AB514" s="71">
        <v>16481</v>
      </c>
      <c r="AC514" s="71">
        <v>0</v>
      </c>
      <c r="AD514" s="71">
        <v>1.9585633633944071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2254</v>
      </c>
      <c r="B515" s="70">
        <v>37</v>
      </c>
      <c r="C515" s="70">
        <v>3</v>
      </c>
      <c r="D515" s="70">
        <v>3</v>
      </c>
      <c r="E515" s="70">
        <v>2006</v>
      </c>
      <c r="F515" s="70" t="s">
        <v>790</v>
      </c>
      <c r="G515" s="70" t="s">
        <v>2251</v>
      </c>
      <c r="H515" s="70" t="s">
        <v>2252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2255</v>
      </c>
      <c r="B516" s="70">
        <v>38</v>
      </c>
      <c r="C516" s="70">
        <v>4</v>
      </c>
      <c r="D516" s="70">
        <v>3</v>
      </c>
      <c r="E516" s="70">
        <v>2007</v>
      </c>
      <c r="F516" s="70" t="s">
        <v>791</v>
      </c>
      <c r="G516" s="70" t="s">
        <v>2251</v>
      </c>
      <c r="H516" s="70" t="s">
        <v>2252</v>
      </c>
      <c r="I516" s="148"/>
      <c r="J516" s="71">
        <v>102.82893854733869</v>
      </c>
      <c r="K516" s="71">
        <v>1.201471611128895</v>
      </c>
      <c r="L516" s="71">
        <v>1.0439130218465911</v>
      </c>
      <c r="M516" s="71">
        <v>12.244390969153081</v>
      </c>
      <c r="N516" s="71">
        <v>27.073801195927579</v>
      </c>
      <c r="O516" s="71">
        <v>20.673363527277129</v>
      </c>
      <c r="P516" s="71">
        <v>19.82854497653577</v>
      </c>
      <c r="Q516" s="71">
        <v>1.01696707553225</v>
      </c>
      <c r="R516" s="71">
        <v>0</v>
      </c>
      <c r="S516" s="71">
        <v>2.0490221682880878</v>
      </c>
      <c r="T516" s="72"/>
      <c r="U516" s="71">
        <v>18955066</v>
      </c>
      <c r="V516" s="71">
        <v>449</v>
      </c>
      <c r="W516" s="71">
        <v>17</v>
      </c>
      <c r="X516" s="71">
        <v>2622</v>
      </c>
      <c r="Y516" s="71">
        <v>5763</v>
      </c>
      <c r="Z516" s="71">
        <v>10229</v>
      </c>
      <c r="AA516" s="71">
        <v>3883</v>
      </c>
      <c r="AB516" s="71">
        <v>16349</v>
      </c>
      <c r="AC516" s="71">
        <v>0</v>
      </c>
      <c r="AD516" s="71">
        <v>2.0490221682880878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2256</v>
      </c>
      <c r="B517" s="70">
        <v>39</v>
      </c>
      <c r="C517" s="70">
        <v>5</v>
      </c>
      <c r="D517" s="70">
        <v>3</v>
      </c>
      <c r="E517" s="70">
        <v>2008</v>
      </c>
      <c r="F517" s="70" t="s">
        <v>792</v>
      </c>
      <c r="G517" s="70" t="s">
        <v>2251</v>
      </c>
      <c r="H517" s="70" t="s">
        <v>2252</v>
      </c>
      <c r="I517" s="148"/>
      <c r="J517" s="71">
        <v>80.402072884918255</v>
      </c>
      <c r="K517" s="71">
        <v>0.89063366310708736</v>
      </c>
      <c r="L517" s="71">
        <v>0.94841919576516498</v>
      </c>
      <c r="M517" s="71">
        <v>13.24603011032967</v>
      </c>
      <c r="N517" s="71">
        <v>24.72548457180919</v>
      </c>
      <c r="O517" s="71">
        <v>19.87474219577885</v>
      </c>
      <c r="P517" s="71">
        <v>19.494805824929621</v>
      </c>
      <c r="Q517" s="71">
        <v>0.99279997628646499</v>
      </c>
      <c r="R517" s="71">
        <v>0</v>
      </c>
      <c r="S517" s="71">
        <v>1.697255009667811</v>
      </c>
      <c r="T517" s="72"/>
      <c r="U517" s="71">
        <v>17198524</v>
      </c>
      <c r="V517" s="71">
        <v>449</v>
      </c>
      <c r="W517" s="71">
        <v>17</v>
      </c>
      <c r="X517" s="71">
        <v>2622</v>
      </c>
      <c r="Y517" s="71">
        <v>5791</v>
      </c>
      <c r="Z517" s="71">
        <v>10179</v>
      </c>
      <c r="AA517" s="71">
        <v>3822</v>
      </c>
      <c r="AB517" s="71">
        <v>16223</v>
      </c>
      <c r="AC517" s="71">
        <v>0</v>
      </c>
      <c r="AD517" s="71">
        <v>1.697255009667811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2257</v>
      </c>
      <c r="B518" s="70">
        <v>40</v>
      </c>
      <c r="C518" s="70">
        <v>6</v>
      </c>
      <c r="D518" s="70">
        <v>3</v>
      </c>
      <c r="E518" s="70">
        <v>2009</v>
      </c>
      <c r="F518" s="70" t="s">
        <v>176</v>
      </c>
      <c r="G518" s="70" t="s">
        <v>2251</v>
      </c>
      <c r="H518" s="70" t="s">
        <v>2252</v>
      </c>
      <c r="I518" s="148"/>
      <c r="J518" s="71">
        <v>54.499217184349639</v>
      </c>
      <c r="K518" s="71">
        <v>0.82185906985138246</v>
      </c>
      <c r="L518" s="71">
        <v>2.362860632060118</v>
      </c>
      <c r="M518" s="71">
        <v>12.857250778548931</v>
      </c>
      <c r="N518" s="71">
        <v>25.123792620676351</v>
      </c>
      <c r="O518" s="71">
        <v>20.105853477481698</v>
      </c>
      <c r="P518" s="71">
        <v>18.418069648150851</v>
      </c>
      <c r="Q518" s="71">
        <v>0.94260998726777601</v>
      </c>
      <c r="R518" s="71">
        <v>0</v>
      </c>
      <c r="S518" s="71">
        <v>1.805540172734768</v>
      </c>
      <c r="T518" s="72"/>
      <c r="U518" s="71">
        <v>8660045</v>
      </c>
      <c r="V518" s="71">
        <v>397</v>
      </c>
      <c r="W518" s="71">
        <v>59</v>
      </c>
      <c r="X518" s="71">
        <v>2595</v>
      </c>
      <c r="Y518" s="71">
        <v>5839</v>
      </c>
      <c r="Z518" s="71">
        <v>10164</v>
      </c>
      <c r="AA518" s="71">
        <v>3707</v>
      </c>
      <c r="AB518" s="71">
        <v>16169</v>
      </c>
      <c r="AC518" s="71">
        <v>0</v>
      </c>
      <c r="AD518" s="71">
        <v>1.805540172734768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22.05</v>
      </c>
      <c r="BK518" s="71">
        <v>0</v>
      </c>
      <c r="BL518" s="71">
        <v>0</v>
      </c>
      <c r="BM518" s="71">
        <v>0</v>
      </c>
      <c r="BN518" s="72"/>
      <c r="BO518" s="71">
        <v>0</v>
      </c>
      <c r="BP518" s="71">
        <v>0</v>
      </c>
      <c r="BQ518" s="71">
        <v>3</v>
      </c>
      <c r="BR518" s="71">
        <v>0</v>
      </c>
      <c r="BS518" s="71">
        <v>0</v>
      </c>
      <c r="BT518" s="71">
        <v>0</v>
      </c>
      <c r="BU518"/>
      <c r="BV518" s="70">
        <v>22.05</v>
      </c>
      <c r="BW518" s="70">
        <v>0</v>
      </c>
      <c r="BX518" s="70">
        <v>0</v>
      </c>
      <c r="BY518" s="70">
        <v>0</v>
      </c>
      <c r="BZ518" s="70">
        <v>0</v>
      </c>
      <c r="CA518" s="70">
        <v>0</v>
      </c>
      <c r="CB518" s="70">
        <v>0</v>
      </c>
      <c r="CC518" s="70">
        <v>0</v>
      </c>
      <c r="CD518" s="70">
        <v>0</v>
      </c>
    </row>
    <row r="519" spans="1:82">
      <c r="A519" s="70" t="s">
        <v>2258</v>
      </c>
      <c r="B519" s="70">
        <v>41</v>
      </c>
      <c r="C519" s="70">
        <v>7</v>
      </c>
      <c r="D519" s="70">
        <v>3</v>
      </c>
      <c r="E519" s="70">
        <v>2010</v>
      </c>
      <c r="F519" s="70" t="s">
        <v>177</v>
      </c>
      <c r="G519" s="70" t="s">
        <v>2251</v>
      </c>
      <c r="H519" s="70" t="s">
        <v>2252</v>
      </c>
      <c r="I519" s="148"/>
      <c r="J519" s="71">
        <v>56.371971005646522</v>
      </c>
      <c r="K519" s="71">
        <v>0.88044835020476553</v>
      </c>
      <c r="L519" s="71">
        <v>2.4062054796471841</v>
      </c>
      <c r="M519" s="71">
        <v>13.28407690984711</v>
      </c>
      <c r="N519" s="71">
        <v>26.802494802141549</v>
      </c>
      <c r="O519" s="71">
        <v>19.991198802537291</v>
      </c>
      <c r="P519" s="71">
        <v>18.614649452401959</v>
      </c>
      <c r="Q519" s="71">
        <v>0.97196332402779595</v>
      </c>
      <c r="R519" s="71">
        <v>0</v>
      </c>
      <c r="S519" s="71">
        <v>1.6461807445773839</v>
      </c>
      <c r="T519" s="72"/>
      <c r="U519" s="71">
        <v>10460266</v>
      </c>
      <c r="V519" s="71">
        <v>397</v>
      </c>
      <c r="W519" s="71">
        <v>59</v>
      </c>
      <c r="X519" s="71">
        <v>2595</v>
      </c>
      <c r="Y519" s="71">
        <v>5853</v>
      </c>
      <c r="Z519" s="71">
        <v>10153</v>
      </c>
      <c r="AA519" s="71">
        <v>3653</v>
      </c>
      <c r="AB519" s="71">
        <v>15976</v>
      </c>
      <c r="AC519" s="71">
        <v>0</v>
      </c>
      <c r="AD519" s="71">
        <v>1.6461807445773839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32.646999999999998</v>
      </c>
      <c r="BK519" s="71">
        <v>0</v>
      </c>
      <c r="BL519" s="71">
        <v>0</v>
      </c>
      <c r="BM519" s="71">
        <v>0</v>
      </c>
      <c r="BN519" s="72"/>
      <c r="BO519" s="71">
        <v>0</v>
      </c>
      <c r="BP519" s="71">
        <v>0</v>
      </c>
      <c r="BQ519" s="71">
        <v>4</v>
      </c>
      <c r="BR519" s="71">
        <v>0</v>
      </c>
      <c r="BS519" s="71">
        <v>0</v>
      </c>
      <c r="BT519" s="71">
        <v>0</v>
      </c>
      <c r="BU519"/>
      <c r="BV519" s="70">
        <v>32.646999999999998</v>
      </c>
      <c r="BW519" s="70">
        <v>0</v>
      </c>
      <c r="BX519" s="70">
        <v>0</v>
      </c>
      <c r="BY519" s="70">
        <v>0</v>
      </c>
      <c r="BZ519" s="70">
        <v>0</v>
      </c>
      <c r="CA519" s="70">
        <v>0</v>
      </c>
      <c r="CB519" s="70">
        <v>0</v>
      </c>
      <c r="CC519" s="70">
        <v>0</v>
      </c>
      <c r="CD519" s="70">
        <v>0</v>
      </c>
    </row>
    <row r="520" spans="1:82">
      <c r="A520" s="70" t="s">
        <v>2259</v>
      </c>
      <c r="B520" s="70">
        <v>42</v>
      </c>
      <c r="C520" s="70">
        <v>8</v>
      </c>
      <c r="D520" s="70">
        <v>3</v>
      </c>
      <c r="E520" s="70">
        <v>2011</v>
      </c>
      <c r="F520" s="70" t="s">
        <v>178</v>
      </c>
      <c r="G520" s="1064" t="s">
        <v>2251</v>
      </c>
      <c r="H520" s="70" t="s">
        <v>2252</v>
      </c>
      <c r="I520" s="148"/>
      <c r="J520" s="71">
        <v>78.840048141066376</v>
      </c>
      <c r="K520" s="71">
        <v>1.1050771849340331</v>
      </c>
      <c r="L520" s="71">
        <v>2.1469642652922372</v>
      </c>
      <c r="M520" s="71">
        <v>14.61928661519979</v>
      </c>
      <c r="N520" s="71">
        <v>25.233788494251449</v>
      </c>
      <c r="O520" s="71">
        <v>19.608521575352807</v>
      </c>
      <c r="P520" s="71">
        <v>17.948056216426696</v>
      </c>
      <c r="Q520" s="71">
        <v>1.11034115541727</v>
      </c>
      <c r="R520" s="71">
        <v>0</v>
      </c>
      <c r="S520" s="71">
        <v>1.5298913498303801</v>
      </c>
      <c r="T520" s="72"/>
      <c r="U520" s="71">
        <v>13872359</v>
      </c>
      <c r="V520" s="71">
        <v>397</v>
      </c>
      <c r="W520" s="71">
        <v>59</v>
      </c>
      <c r="X520" s="71">
        <v>2595</v>
      </c>
      <c r="Y520" s="71">
        <v>5868</v>
      </c>
      <c r="Z520" s="71">
        <v>10175</v>
      </c>
      <c r="AA520" s="71">
        <v>3627</v>
      </c>
      <c r="AB520" s="71">
        <v>15822</v>
      </c>
      <c r="AC520" s="71">
        <v>0</v>
      </c>
      <c r="AD520" s="71">
        <v>1.5298913498303801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33.929000000000002</v>
      </c>
      <c r="BK520" s="71">
        <v>0</v>
      </c>
      <c r="BL520" s="71">
        <v>0</v>
      </c>
      <c r="BM520" s="71">
        <v>0</v>
      </c>
      <c r="BN520" s="72"/>
      <c r="BO520" s="71">
        <v>0</v>
      </c>
      <c r="BP520" s="71">
        <v>0</v>
      </c>
      <c r="BQ520" s="71">
        <v>4</v>
      </c>
      <c r="BR520" s="71">
        <v>0</v>
      </c>
      <c r="BS520" s="71">
        <v>0</v>
      </c>
      <c r="BT520" s="71">
        <v>0</v>
      </c>
      <c r="BU520"/>
      <c r="BV520" s="70">
        <v>33.929000000000002</v>
      </c>
      <c r="BW520" s="70">
        <v>0</v>
      </c>
      <c r="BX520" s="70">
        <v>0</v>
      </c>
      <c r="BY520" s="70">
        <v>0</v>
      </c>
      <c r="BZ520" s="70">
        <v>0</v>
      </c>
      <c r="CA520" s="70">
        <v>0</v>
      </c>
      <c r="CB520" s="70">
        <v>0</v>
      </c>
      <c r="CC520" s="70">
        <v>0</v>
      </c>
      <c r="CD520" s="70">
        <v>0</v>
      </c>
    </row>
    <row r="521" spans="1:82">
      <c r="A521" s="70" t="s">
        <v>2260</v>
      </c>
      <c r="B521" s="70">
        <v>43</v>
      </c>
      <c r="C521" s="70">
        <v>9</v>
      </c>
      <c r="D521" s="70">
        <v>3</v>
      </c>
      <c r="E521" s="70">
        <v>2012</v>
      </c>
      <c r="F521" s="70" t="s">
        <v>179</v>
      </c>
      <c r="G521" s="1064" t="s">
        <v>2251</v>
      </c>
      <c r="H521" s="70" t="s">
        <v>2252</v>
      </c>
      <c r="I521" s="148"/>
      <c r="J521" s="71">
        <v>79.040041296877092</v>
      </c>
      <c r="K521" s="71">
        <v>0.9974719712500788</v>
      </c>
      <c r="L521" s="71">
        <v>2.1829533105617829</v>
      </c>
      <c r="M521" s="71">
        <v>13.16187320704279</v>
      </c>
      <c r="N521" s="71">
        <v>25.074532657183219</v>
      </c>
      <c r="O521" s="71">
        <v>19.632031633867953</v>
      </c>
      <c r="P521" s="71">
        <v>17.617206514494736</v>
      </c>
      <c r="Q521" s="71">
        <v>1.2121579835791401</v>
      </c>
      <c r="R521" s="71">
        <v>0</v>
      </c>
      <c r="S521" s="71">
        <v>1.454970244091522</v>
      </c>
      <c r="T521" s="72"/>
      <c r="U521" s="71">
        <v>14270285</v>
      </c>
      <c r="V521" s="71">
        <v>397</v>
      </c>
      <c r="W521" s="71">
        <v>59</v>
      </c>
      <c r="X521" s="71">
        <v>2595</v>
      </c>
      <c r="Y521" s="71">
        <v>6020</v>
      </c>
      <c r="Z521" s="71">
        <v>10268</v>
      </c>
      <c r="AA521" s="71">
        <v>3540</v>
      </c>
      <c r="AB521" s="71">
        <v>15898</v>
      </c>
      <c r="AC521" s="71">
        <v>0</v>
      </c>
      <c r="AD521" s="71">
        <v>1.454970244091522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40.311</v>
      </c>
      <c r="BK521" s="71">
        <v>0</v>
      </c>
      <c r="BL521" s="71">
        <v>0</v>
      </c>
      <c r="BM521" s="71">
        <v>0</v>
      </c>
      <c r="BN521" s="72"/>
      <c r="BO521" s="71">
        <v>0</v>
      </c>
      <c r="BP521" s="71">
        <v>0</v>
      </c>
      <c r="BQ521" s="71">
        <v>5</v>
      </c>
      <c r="BR521" s="71">
        <v>0</v>
      </c>
      <c r="BS521" s="71">
        <v>0</v>
      </c>
      <c r="BT521" s="71">
        <v>0</v>
      </c>
      <c r="BU521"/>
      <c r="BV521" s="70">
        <v>40.311</v>
      </c>
      <c r="BW521" s="70">
        <v>0</v>
      </c>
      <c r="BX521" s="70">
        <v>0</v>
      </c>
      <c r="BY521" s="70">
        <v>0</v>
      </c>
      <c r="BZ521" s="70">
        <v>0</v>
      </c>
      <c r="CA521" s="70">
        <v>0</v>
      </c>
      <c r="CB521" s="70">
        <v>0</v>
      </c>
      <c r="CC521" s="70">
        <v>0</v>
      </c>
      <c r="CD521" s="70">
        <v>0</v>
      </c>
    </row>
    <row r="522" spans="1:82">
      <c r="A522" s="70" t="s">
        <v>2261</v>
      </c>
      <c r="B522" s="70">
        <v>44</v>
      </c>
      <c r="C522" s="70">
        <v>10</v>
      </c>
      <c r="D522" s="70">
        <v>3</v>
      </c>
      <c r="E522" s="70">
        <v>2013</v>
      </c>
      <c r="F522" s="70" t="s">
        <v>180</v>
      </c>
      <c r="G522" s="70" t="s">
        <v>2251</v>
      </c>
      <c r="H522" s="70" t="s">
        <v>2252</v>
      </c>
      <c r="I522" s="148"/>
      <c r="J522" s="71">
        <v>85.304295178429356</v>
      </c>
      <c r="K522" s="71">
        <v>0.82050562337719091</v>
      </c>
      <c r="L522" s="71">
        <v>2.2190513249965198</v>
      </c>
      <c r="M522" s="71">
        <v>12.6882916006609</v>
      </c>
      <c r="N522" s="71">
        <v>26.782858934594689</v>
      </c>
      <c r="O522" s="71">
        <v>18.899114817700696</v>
      </c>
      <c r="P522" s="71">
        <v>17.388861805127799</v>
      </c>
      <c r="Q522" s="71">
        <v>1.22073757902626</v>
      </c>
      <c r="R522" s="71">
        <v>0</v>
      </c>
      <c r="S522" s="71">
        <v>1.977485353248285</v>
      </c>
      <c r="T522" s="72"/>
      <c r="U522" s="71">
        <v>15294064</v>
      </c>
      <c r="V522" s="71">
        <v>397</v>
      </c>
      <c r="W522" s="71">
        <v>59</v>
      </c>
      <c r="X522" s="71">
        <v>2595</v>
      </c>
      <c r="Y522" s="71">
        <v>6008</v>
      </c>
      <c r="Z522" s="71">
        <v>10326</v>
      </c>
      <c r="AA522" s="71">
        <v>3481</v>
      </c>
      <c r="AB522" s="71">
        <v>15781</v>
      </c>
      <c r="AC522" s="71">
        <v>0</v>
      </c>
      <c r="AD522" s="71">
        <v>1.977485353248285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41.908999999999999</v>
      </c>
      <c r="BK522" s="71">
        <v>0</v>
      </c>
      <c r="BL522" s="71">
        <v>0</v>
      </c>
      <c r="BM522" s="71">
        <v>0</v>
      </c>
      <c r="BN522" s="72"/>
      <c r="BO522" s="71">
        <v>0</v>
      </c>
      <c r="BP522" s="71">
        <v>0</v>
      </c>
      <c r="BQ522" s="71">
        <v>5</v>
      </c>
      <c r="BR522" s="71">
        <v>0</v>
      </c>
      <c r="BS522" s="71">
        <v>0</v>
      </c>
      <c r="BT522" s="71">
        <v>0</v>
      </c>
      <c r="BU522"/>
      <c r="BV522" s="70">
        <v>41.908999999999999</v>
      </c>
      <c r="BW522" s="70">
        <v>0</v>
      </c>
      <c r="BX522" s="70">
        <v>0</v>
      </c>
      <c r="BY522" s="70">
        <v>0</v>
      </c>
      <c r="BZ522" s="70">
        <v>0</v>
      </c>
      <c r="CA522" s="70">
        <v>0</v>
      </c>
      <c r="CB522" s="70">
        <v>0</v>
      </c>
      <c r="CC522" s="70">
        <v>0</v>
      </c>
      <c r="CD522" s="70">
        <v>0</v>
      </c>
    </row>
    <row r="523" spans="1:82">
      <c r="A523" s="70" t="s">
        <v>2262</v>
      </c>
      <c r="B523" s="70">
        <v>45</v>
      </c>
      <c r="C523" s="70">
        <v>11</v>
      </c>
      <c r="D523" s="70">
        <v>3</v>
      </c>
      <c r="E523" s="70">
        <v>2014</v>
      </c>
      <c r="F523" s="70" t="s">
        <v>181</v>
      </c>
      <c r="G523" s="70" t="s">
        <v>2251</v>
      </c>
      <c r="H523" s="70" t="s">
        <v>2252</v>
      </c>
      <c r="I523" s="148"/>
      <c r="J523" s="71">
        <v>93.338759186341505</v>
      </c>
      <c r="K523" s="71">
        <v>0.74509487794291096</v>
      </c>
      <c r="L523" s="71">
        <v>1.868926826935728</v>
      </c>
      <c r="M523" s="71">
        <v>11.390294414694569</v>
      </c>
      <c r="N523" s="71">
        <v>26.742231331814828</v>
      </c>
      <c r="O523" s="71">
        <v>18.076154481941767</v>
      </c>
      <c r="P523" s="71">
        <v>17.137796077021289</v>
      </c>
      <c r="Q523" s="71">
        <v>1.16335795012443</v>
      </c>
      <c r="R523" s="71">
        <v>0</v>
      </c>
      <c r="S523" s="71">
        <v>2.200433972723923</v>
      </c>
      <c r="T523" s="72"/>
      <c r="U523" s="71">
        <v>18318658</v>
      </c>
      <c r="V523" s="71">
        <v>307</v>
      </c>
      <c r="W523" s="71">
        <v>69</v>
      </c>
      <c r="X523" s="71">
        <v>2340</v>
      </c>
      <c r="Y523" s="71">
        <v>6051</v>
      </c>
      <c r="Z523" s="71">
        <v>10402</v>
      </c>
      <c r="AA523" s="71">
        <v>3413</v>
      </c>
      <c r="AB523" s="71">
        <v>15675</v>
      </c>
      <c r="AC523" s="71">
        <v>0</v>
      </c>
      <c r="AD523" s="71">
        <v>2.200433972723923</v>
      </c>
      <c r="AE523" s="72"/>
      <c r="AF523" s="71"/>
      <c r="AG523" s="71"/>
      <c r="AH523" s="71"/>
      <c r="AI523" s="71"/>
      <c r="AJ523" s="71"/>
      <c r="AK523" s="71"/>
      <c r="AL523" s="71"/>
      <c r="AM523" s="71"/>
      <c r="AN523" s="71"/>
      <c r="AO523" s="71"/>
      <c r="AP523" s="71"/>
      <c r="AQ523" s="72"/>
      <c r="AR523" s="71">
        <v>476</v>
      </c>
      <c r="AS523" s="71">
        <v>130</v>
      </c>
      <c r="AT523" s="71">
        <v>0</v>
      </c>
      <c r="AU523" s="71">
        <v>0</v>
      </c>
      <c r="AV523" s="71">
        <v>0</v>
      </c>
      <c r="AW523" s="71">
        <v>0</v>
      </c>
      <c r="AX523" s="71"/>
      <c r="AY523" s="72"/>
      <c r="AZ523" s="71">
        <v>2087.3000000000002</v>
      </c>
      <c r="BA523" s="71">
        <v>4448.9000000000005</v>
      </c>
      <c r="BB523" s="71">
        <v>0</v>
      </c>
      <c r="BC523" s="71">
        <v>0</v>
      </c>
      <c r="BD523" s="71">
        <v>0</v>
      </c>
      <c r="BE523" s="71">
        <v>0</v>
      </c>
      <c r="BF523" s="71"/>
      <c r="BG523" s="72"/>
      <c r="BH523" s="71">
        <v>0</v>
      </c>
      <c r="BI523" s="71">
        <v>0</v>
      </c>
      <c r="BJ523" s="71">
        <v>38.19</v>
      </c>
      <c r="BK523" s="71">
        <v>0</v>
      </c>
      <c r="BL523" s="71">
        <v>0</v>
      </c>
      <c r="BM523" s="71">
        <v>0</v>
      </c>
      <c r="BN523" s="72"/>
      <c r="BO523" s="71">
        <v>0</v>
      </c>
      <c r="BP523" s="71">
        <v>0</v>
      </c>
      <c r="BQ523" s="71">
        <v>4</v>
      </c>
      <c r="BR523" s="71">
        <v>0</v>
      </c>
      <c r="BS523" s="71">
        <v>0</v>
      </c>
      <c r="BT523" s="71">
        <v>0</v>
      </c>
      <c r="BU523"/>
      <c r="BV523" s="70">
        <v>38.19</v>
      </c>
      <c r="BW523" s="70">
        <v>0</v>
      </c>
      <c r="BX523" s="70">
        <v>0</v>
      </c>
      <c r="BY523" s="70">
        <v>0</v>
      </c>
      <c r="BZ523" s="70">
        <v>0</v>
      </c>
      <c r="CA523" s="70">
        <v>0</v>
      </c>
      <c r="CB523" s="70">
        <v>0</v>
      </c>
      <c r="CC523" s="70">
        <v>0</v>
      </c>
      <c r="CD523" s="70">
        <v>0</v>
      </c>
    </row>
    <row r="524" spans="1:82">
      <c r="A524" s="70" t="s">
        <v>2263</v>
      </c>
      <c r="B524" s="70">
        <v>46</v>
      </c>
      <c r="C524" s="70">
        <v>12</v>
      </c>
      <c r="D524" s="70">
        <v>3</v>
      </c>
      <c r="E524" s="70">
        <v>2015</v>
      </c>
      <c r="F524" s="70" t="s">
        <v>182</v>
      </c>
      <c r="G524" s="70" t="s">
        <v>2251</v>
      </c>
      <c r="H524" s="70" t="s">
        <v>2252</v>
      </c>
      <c r="I524" s="148"/>
      <c r="J524" s="71">
        <v>92.543997022187682</v>
      </c>
      <c r="K524" s="71">
        <v>0.69338425052966646</v>
      </c>
      <c r="L524" s="71">
        <v>2.0162890191545211</v>
      </c>
      <c r="M524" s="71">
        <v>12.142612409143471</v>
      </c>
      <c r="N524" s="71">
        <v>22.98871859715873</v>
      </c>
      <c r="O524" s="71">
        <v>17.900406945870596</v>
      </c>
      <c r="P524" s="71">
        <v>16.970425274117844</v>
      </c>
      <c r="Q524" s="71">
        <v>1.12650126520681</v>
      </c>
      <c r="R524" s="71">
        <v>0</v>
      </c>
      <c r="S524" s="71">
        <v>1.9388300553504629</v>
      </c>
      <c r="T524" s="72"/>
      <c r="U524" s="71">
        <v>19605538</v>
      </c>
      <c r="V524" s="71">
        <v>307</v>
      </c>
      <c r="W524" s="71">
        <v>69</v>
      </c>
      <c r="X524" s="71">
        <v>2340</v>
      </c>
      <c r="Y524" s="71">
        <v>6069</v>
      </c>
      <c r="Z524" s="71">
        <v>10400</v>
      </c>
      <c r="AA524" s="71">
        <v>3377</v>
      </c>
      <c r="AB524" s="71">
        <v>15505</v>
      </c>
      <c r="AC524" s="71">
        <v>0</v>
      </c>
      <c r="AD524" s="71">
        <v>1.9388300553504629</v>
      </c>
      <c r="AE524" s="72"/>
      <c r="AF524" s="71">
        <v>133158607.8105121</v>
      </c>
      <c r="AG524" s="71">
        <v>533087.23746570456</v>
      </c>
      <c r="AH524" s="71">
        <v>424012.87119614508</v>
      </c>
      <c r="AI524" s="71">
        <v>15196023.45363812</v>
      </c>
      <c r="AJ524" s="71">
        <v>29835009.887634031</v>
      </c>
      <c r="AK524" s="71">
        <v>0</v>
      </c>
      <c r="AL524" s="71">
        <v>0</v>
      </c>
      <c r="AM524" s="71">
        <v>2124895.2089712401</v>
      </c>
      <c r="AN524" s="71">
        <v>0</v>
      </c>
      <c r="AO524" s="71">
        <v>0</v>
      </c>
      <c r="AP524" s="71">
        <v>181271636.46941733</v>
      </c>
      <c r="AQ524" s="72"/>
      <c r="AR524" s="71">
        <v>510</v>
      </c>
      <c r="AS524" s="71">
        <v>166</v>
      </c>
      <c r="AT524" s="71">
        <v>0</v>
      </c>
      <c r="AU524" s="71">
        <v>0</v>
      </c>
      <c r="AV524" s="71">
        <v>0</v>
      </c>
      <c r="AW524" s="71">
        <v>0</v>
      </c>
      <c r="AX524" s="71"/>
      <c r="AY524" s="72"/>
      <c r="AZ524" s="71">
        <v>2266.1</v>
      </c>
      <c r="BA524" s="71">
        <v>5564.9000000000005</v>
      </c>
      <c r="BB524" s="71">
        <v>0</v>
      </c>
      <c r="BC524" s="71">
        <v>0</v>
      </c>
      <c r="BD524" s="71">
        <v>0</v>
      </c>
      <c r="BE524" s="71">
        <v>0</v>
      </c>
      <c r="BF524" s="71"/>
      <c r="BG524" s="72"/>
      <c r="BH524" s="71">
        <v>0</v>
      </c>
      <c r="BI524" s="71">
        <v>0</v>
      </c>
      <c r="BJ524" s="71">
        <v>38.585999999999999</v>
      </c>
      <c r="BK524" s="71">
        <v>0</v>
      </c>
      <c r="BL524" s="71">
        <v>0</v>
      </c>
      <c r="BM524" s="71">
        <v>0</v>
      </c>
      <c r="BN524" s="72"/>
      <c r="BO524" s="71">
        <v>0</v>
      </c>
      <c r="BP524" s="71">
        <v>0</v>
      </c>
      <c r="BQ524" s="71">
        <v>5</v>
      </c>
      <c r="BR524" s="71">
        <v>0</v>
      </c>
      <c r="BS524" s="71">
        <v>0</v>
      </c>
      <c r="BT524" s="71">
        <v>0</v>
      </c>
      <c r="BU524"/>
      <c r="BV524" s="70">
        <v>38.585999999999999</v>
      </c>
      <c r="BW524" s="70">
        <v>0</v>
      </c>
      <c r="BX524" s="70">
        <v>0</v>
      </c>
      <c r="BY524" s="70">
        <v>0</v>
      </c>
      <c r="BZ524" s="70">
        <v>0</v>
      </c>
      <c r="CA524" s="70">
        <v>0</v>
      </c>
      <c r="CB524" s="70">
        <v>0</v>
      </c>
      <c r="CC524" s="70">
        <v>0</v>
      </c>
      <c r="CD524" s="70">
        <v>0</v>
      </c>
    </row>
    <row r="525" spans="1:82">
      <c r="A525" s="70" t="s">
        <v>2264</v>
      </c>
      <c r="B525" s="70">
        <v>47</v>
      </c>
      <c r="C525" s="70">
        <v>13</v>
      </c>
      <c r="D525" s="70">
        <v>3</v>
      </c>
      <c r="E525" s="70">
        <v>2016</v>
      </c>
      <c r="F525" s="70" t="s">
        <v>155</v>
      </c>
      <c r="G525" s="70" t="s">
        <v>2251</v>
      </c>
      <c r="H525" s="70" t="s">
        <v>2252</v>
      </c>
      <c r="I525" s="148"/>
      <c r="J525" s="71">
        <v>90.573884325203466</v>
      </c>
      <c r="K525" s="71">
        <v>0.69755092077305891</v>
      </c>
      <c r="L525" s="71">
        <v>1.9377093589957994</v>
      </c>
      <c r="M525" s="71">
        <v>9.8159222603460261</v>
      </c>
      <c r="N525" s="71">
        <v>24.45465463759076</v>
      </c>
      <c r="O525" s="71">
        <v>17.689834858432576</v>
      </c>
      <c r="P525" s="71">
        <v>16.184402762356253</v>
      </c>
      <c r="Q525" s="71">
        <v>1.0765027364817559</v>
      </c>
      <c r="R525" s="71">
        <v>0</v>
      </c>
      <c r="S525" s="71">
        <v>2.0385340355264594</v>
      </c>
      <c r="T525" s="72"/>
      <c r="U525" s="71">
        <v>19042186</v>
      </c>
      <c r="V525" s="71">
        <v>307</v>
      </c>
      <c r="W525" s="71">
        <v>69</v>
      </c>
      <c r="X525" s="71">
        <v>2340</v>
      </c>
      <c r="Y525" s="71">
        <v>6064</v>
      </c>
      <c r="Z525" s="71">
        <v>10404</v>
      </c>
      <c r="AA525" s="71">
        <v>3331</v>
      </c>
      <c r="AB525" s="71">
        <v>15241</v>
      </c>
      <c r="AC525" s="71">
        <v>0</v>
      </c>
      <c r="AD525" s="71">
        <v>2.038534035526459</v>
      </c>
      <c r="AE525" s="72"/>
      <c r="AF525" s="71">
        <v>133045193.2864214</v>
      </c>
      <c r="AG525" s="71">
        <v>515470.34398342518</v>
      </c>
      <c r="AH525" s="71">
        <v>316452.91363109573</v>
      </c>
      <c r="AI525" s="71">
        <v>14783226.383826099</v>
      </c>
      <c r="AJ525" s="71">
        <v>29773176.934439819</v>
      </c>
      <c r="AK525" s="71">
        <v>0</v>
      </c>
      <c r="AL525" s="71">
        <v>0</v>
      </c>
      <c r="AM525" s="71">
        <v>2090337.843112149</v>
      </c>
      <c r="AN525" s="71">
        <v>0</v>
      </c>
      <c r="AO525" s="71">
        <v>0</v>
      </c>
      <c r="AP525" s="71">
        <v>180523857.70541397</v>
      </c>
      <c r="AQ525" s="72"/>
      <c r="AR525" s="71">
        <v>540</v>
      </c>
      <c r="AS525" s="71">
        <v>185</v>
      </c>
      <c r="AT525" s="71">
        <v>0</v>
      </c>
      <c r="AU525" s="71">
        <v>0</v>
      </c>
      <c r="AV525" s="71">
        <v>0</v>
      </c>
      <c r="AW525" s="71">
        <v>0</v>
      </c>
      <c r="AX525" s="71"/>
      <c r="AY525" s="72"/>
      <c r="AZ525" s="71">
        <v>2436.3000000000002</v>
      </c>
      <c r="BA525" s="71">
        <v>5982.9000000000005</v>
      </c>
      <c r="BB525" s="71">
        <v>0</v>
      </c>
      <c r="BC525" s="71">
        <v>0</v>
      </c>
      <c r="BD525" s="71">
        <v>0</v>
      </c>
      <c r="BE525" s="71">
        <v>0</v>
      </c>
      <c r="BF525" s="71"/>
      <c r="BG525" s="72"/>
      <c r="BH525" s="71">
        <v>0</v>
      </c>
      <c r="BI525" s="71">
        <v>0</v>
      </c>
      <c r="BJ525" s="71">
        <v>42.134999999999998</v>
      </c>
      <c r="BK525" s="71">
        <v>0</v>
      </c>
      <c r="BL525" s="71">
        <v>0</v>
      </c>
      <c r="BM525" s="71">
        <v>0</v>
      </c>
      <c r="BN525" s="72"/>
      <c r="BO525" s="71">
        <v>0</v>
      </c>
      <c r="BP525" s="71">
        <v>0</v>
      </c>
      <c r="BQ525" s="71">
        <v>6</v>
      </c>
      <c r="BR525" s="71">
        <v>0</v>
      </c>
      <c r="BS525" s="71">
        <v>0</v>
      </c>
      <c r="BT525" s="71">
        <v>0</v>
      </c>
      <c r="BU525"/>
      <c r="BV525" s="70">
        <v>42.134999999999998</v>
      </c>
      <c r="BW525" s="70">
        <v>0</v>
      </c>
      <c r="BX525" s="70">
        <v>0</v>
      </c>
      <c r="BY525" s="70">
        <v>0</v>
      </c>
      <c r="BZ525" s="70">
        <v>0</v>
      </c>
      <c r="CA525" s="70">
        <v>0</v>
      </c>
      <c r="CB525" s="70">
        <v>0</v>
      </c>
      <c r="CC525" s="70">
        <v>0</v>
      </c>
      <c r="CD525" s="70">
        <v>0</v>
      </c>
    </row>
    <row r="526" spans="1:82">
      <c r="A526" s="70" t="s">
        <v>2265</v>
      </c>
      <c r="B526" s="70">
        <v>48</v>
      </c>
      <c r="C526" s="70">
        <v>14</v>
      </c>
      <c r="D526" s="70">
        <v>3</v>
      </c>
      <c r="E526" s="70">
        <v>2017</v>
      </c>
      <c r="F526" s="70" t="s">
        <v>156</v>
      </c>
      <c r="G526" s="70" t="s">
        <v>2251</v>
      </c>
      <c r="H526" s="70" t="s">
        <v>2252</v>
      </c>
      <c r="I526" s="148"/>
      <c r="J526" s="71">
        <v>95.936240560680545</v>
      </c>
      <c r="K526" s="71">
        <v>0.6879093708092846</v>
      </c>
      <c r="L526" s="71">
        <v>1.9055139962344485</v>
      </c>
      <c r="M526" s="71">
        <v>9.3251033114069415</v>
      </c>
      <c r="N526" s="71">
        <v>25.527314509295348</v>
      </c>
      <c r="O526" s="71">
        <v>17.412886732831097</v>
      </c>
      <c r="P526" s="71">
        <v>16.043256800773335</v>
      </c>
      <c r="Q526" s="71">
        <v>1.03738206266184</v>
      </c>
      <c r="R526" s="71">
        <v>0</v>
      </c>
      <c r="S526" s="71">
        <v>1.8878330454074554</v>
      </c>
      <c r="T526" s="72"/>
      <c r="U526" s="71">
        <v>21412504</v>
      </c>
      <c r="V526" s="71">
        <v>307</v>
      </c>
      <c r="W526" s="71">
        <v>69</v>
      </c>
      <c r="X526" s="71">
        <v>2340</v>
      </c>
      <c r="Y526" s="71">
        <v>6144</v>
      </c>
      <c r="Z526" s="71">
        <v>10411</v>
      </c>
      <c r="AA526" s="71">
        <v>3323</v>
      </c>
      <c r="AB526" s="71">
        <v>15188</v>
      </c>
      <c r="AC526" s="71">
        <v>0</v>
      </c>
      <c r="AD526" s="71">
        <v>1.887833045407455</v>
      </c>
      <c r="AE526" s="72"/>
      <c r="AF526" s="71">
        <v>142842790.1362114</v>
      </c>
      <c r="AG526" s="71">
        <v>514088.37268447271</v>
      </c>
      <c r="AH526" s="71">
        <v>408127.02448029479</v>
      </c>
      <c r="AI526" s="71">
        <v>14642574.451874459</v>
      </c>
      <c r="AJ526" s="71">
        <v>30079279.926303659</v>
      </c>
      <c r="AK526" s="71">
        <v>0</v>
      </c>
      <c r="AL526" s="71">
        <v>0</v>
      </c>
      <c r="AM526" s="71">
        <v>2086328.2064804169</v>
      </c>
      <c r="AN526" s="71">
        <v>0</v>
      </c>
      <c r="AO526" s="71">
        <v>0</v>
      </c>
      <c r="AP526" s="71">
        <v>190573188.11803469</v>
      </c>
      <c r="AQ526" s="72"/>
      <c r="AR526" s="71">
        <v>567</v>
      </c>
      <c r="AS526" s="71">
        <v>210</v>
      </c>
      <c r="AT526" s="71">
        <v>0</v>
      </c>
      <c r="AU526" s="71">
        <v>0</v>
      </c>
      <c r="AV526" s="71">
        <v>0</v>
      </c>
      <c r="AW526" s="71">
        <v>0</v>
      </c>
      <c r="AX526" s="71"/>
      <c r="AY526" s="72"/>
      <c r="AZ526" s="71">
        <v>2581.3000000000002</v>
      </c>
      <c r="BA526" s="71">
        <v>6806.3999999999987</v>
      </c>
      <c r="BB526" s="71">
        <v>0</v>
      </c>
      <c r="BC526" s="71">
        <v>0</v>
      </c>
      <c r="BD526" s="71">
        <v>0</v>
      </c>
      <c r="BE526" s="71">
        <v>0</v>
      </c>
      <c r="BF526" s="71"/>
      <c r="BG526" s="72"/>
      <c r="BH526" s="71">
        <v>0</v>
      </c>
      <c r="BI526" s="71">
        <v>0</v>
      </c>
      <c r="BJ526" s="71">
        <v>42.866</v>
      </c>
      <c r="BK526" s="71">
        <v>0</v>
      </c>
      <c r="BL526" s="71">
        <v>0</v>
      </c>
      <c r="BM526" s="71">
        <v>0</v>
      </c>
      <c r="BN526" s="72"/>
      <c r="BO526" s="71">
        <v>0</v>
      </c>
      <c r="BP526" s="71">
        <v>0</v>
      </c>
      <c r="BQ526" s="71">
        <v>6</v>
      </c>
      <c r="BR526" s="71">
        <v>0</v>
      </c>
      <c r="BS526" s="71">
        <v>0</v>
      </c>
      <c r="BT526" s="71">
        <v>0</v>
      </c>
      <c r="BU526"/>
      <c r="BV526" s="70">
        <v>42.866</v>
      </c>
      <c r="BW526" s="70">
        <v>0</v>
      </c>
      <c r="BX526" s="70">
        <v>0</v>
      </c>
      <c r="BY526" s="70">
        <v>0</v>
      </c>
      <c r="BZ526" s="70">
        <v>0</v>
      </c>
      <c r="CA526" s="70">
        <v>0</v>
      </c>
      <c r="CB526" s="70">
        <v>0</v>
      </c>
      <c r="CC526" s="70">
        <v>0</v>
      </c>
      <c r="CD526" s="70">
        <v>0</v>
      </c>
    </row>
    <row r="527" spans="1:82">
      <c r="A527" s="70" t="s">
        <v>2266</v>
      </c>
      <c r="B527" s="70">
        <v>49</v>
      </c>
      <c r="C527" s="70">
        <v>15</v>
      </c>
      <c r="D527" s="70">
        <v>3</v>
      </c>
      <c r="E527" s="70">
        <v>2018</v>
      </c>
      <c r="F527" s="70" t="s">
        <v>183</v>
      </c>
      <c r="G527" s="70" t="s">
        <v>2251</v>
      </c>
      <c r="H527" s="70" t="s">
        <v>2252</v>
      </c>
      <c r="I527" s="148"/>
      <c r="J527" s="71">
        <v>94.348170199565359</v>
      </c>
      <c r="K527" s="71">
        <v>0.64550428227579815</v>
      </c>
      <c r="L527" s="71">
        <v>1.7082922117929611</v>
      </c>
      <c r="M527" s="71">
        <v>9.0753549170435868</v>
      </c>
      <c r="N527" s="71">
        <v>24.850226019768748</v>
      </c>
      <c r="O527" s="71">
        <v>17.072607605888653</v>
      </c>
      <c r="P527" s="71">
        <v>15.931357266284802</v>
      </c>
      <c r="Q527" s="71">
        <v>0.95540268237312298</v>
      </c>
      <c r="R527" s="71">
        <v>0</v>
      </c>
      <c r="S527" s="71">
        <v>1.9065246289952993</v>
      </c>
      <c r="T527" s="72"/>
      <c r="U527" s="71">
        <v>22639256</v>
      </c>
      <c r="V527" s="71">
        <v>307</v>
      </c>
      <c r="W527" s="71">
        <v>69</v>
      </c>
      <c r="X527" s="71">
        <v>2340</v>
      </c>
      <c r="Y527" s="71">
        <v>6171</v>
      </c>
      <c r="Z527" s="71">
        <v>10403</v>
      </c>
      <c r="AA527" s="71">
        <v>3333</v>
      </c>
      <c r="AB527" s="71">
        <v>15074</v>
      </c>
      <c r="AC527" s="71">
        <v>0</v>
      </c>
      <c r="AD527" s="71">
        <v>1.9065246289952991</v>
      </c>
      <c r="AE527" s="72"/>
      <c r="AF527" s="71">
        <v>144407479.7437498</v>
      </c>
      <c r="AG527" s="71">
        <v>456661.60637228319</v>
      </c>
      <c r="AH527" s="71">
        <v>385650.22277941048</v>
      </c>
      <c r="AI527" s="71">
        <v>13986296.47696973</v>
      </c>
      <c r="AJ527" s="71">
        <v>28994353.992576849</v>
      </c>
      <c r="AK527" s="71">
        <v>0</v>
      </c>
      <c r="AL527" s="71">
        <v>0</v>
      </c>
      <c r="AM527" s="71">
        <v>2074952.8428673949</v>
      </c>
      <c r="AN527" s="71">
        <v>0</v>
      </c>
      <c r="AO527" s="71">
        <v>0</v>
      </c>
      <c r="AP527" s="71">
        <v>190305394.88531545</v>
      </c>
      <c r="AQ527" s="72"/>
      <c r="AR527" s="71">
        <v>601</v>
      </c>
      <c r="AS527" s="71">
        <v>240</v>
      </c>
      <c r="AT527" s="71">
        <v>0</v>
      </c>
      <c r="AU527" s="71">
        <v>0</v>
      </c>
      <c r="AV527" s="71">
        <v>0</v>
      </c>
      <c r="AW527" s="71">
        <v>0</v>
      </c>
      <c r="AX527" s="71"/>
      <c r="AY527" s="72"/>
      <c r="AZ527" s="71">
        <v>2750.9</v>
      </c>
      <c r="BA527" s="71">
        <v>7452.3</v>
      </c>
      <c r="BB527" s="71">
        <v>0</v>
      </c>
      <c r="BC527" s="71">
        <v>0</v>
      </c>
      <c r="BD527" s="71">
        <v>0</v>
      </c>
      <c r="BE527" s="71">
        <v>0</v>
      </c>
      <c r="BF527" s="71"/>
      <c r="BG527" s="72"/>
      <c r="BH527" s="71">
        <v>0</v>
      </c>
      <c r="BI527" s="71">
        <v>0</v>
      </c>
      <c r="BJ527" s="71">
        <v>42.911999999999999</v>
      </c>
      <c r="BK527" s="71">
        <v>0</v>
      </c>
      <c r="BL527" s="71">
        <v>0</v>
      </c>
      <c r="BM527" s="71">
        <v>0</v>
      </c>
      <c r="BN527" s="72"/>
      <c r="BO527" s="71">
        <v>0</v>
      </c>
      <c r="BP527" s="71">
        <v>0</v>
      </c>
      <c r="BQ527" s="71">
        <v>7</v>
      </c>
      <c r="BR527" s="71">
        <v>0</v>
      </c>
      <c r="BS527" s="71">
        <v>0</v>
      </c>
      <c r="BT527" s="71">
        <v>0</v>
      </c>
      <c r="BU527"/>
      <c r="BV527" s="70">
        <v>42.911999999999999</v>
      </c>
      <c r="BW527" s="70">
        <v>0</v>
      </c>
      <c r="BX527" s="70">
        <v>0</v>
      </c>
      <c r="BY527" s="70">
        <v>0</v>
      </c>
      <c r="BZ527" s="70">
        <v>0</v>
      </c>
      <c r="CA527" s="70">
        <v>0</v>
      </c>
      <c r="CB527" s="70">
        <v>0</v>
      </c>
      <c r="CC527" s="70">
        <v>0</v>
      </c>
      <c r="CD527" s="70">
        <v>0</v>
      </c>
    </row>
    <row r="528" spans="1:82">
      <c r="A528" s="70" t="s">
        <v>2267</v>
      </c>
      <c r="B528" s="70">
        <v>50</v>
      </c>
      <c r="C528" s="70">
        <v>16</v>
      </c>
      <c r="D528" s="70">
        <v>3</v>
      </c>
      <c r="E528" s="70">
        <v>2019</v>
      </c>
      <c r="F528" s="70" t="s">
        <v>158</v>
      </c>
      <c r="G528" s="70" t="s">
        <v>2251</v>
      </c>
      <c r="H528" s="70" t="s">
        <v>2252</v>
      </c>
      <c r="I528" s="148"/>
      <c r="J528" s="71">
        <v>91.212613304227261</v>
      </c>
      <c r="K528" s="71">
        <v>0.5859363349218274</v>
      </c>
      <c r="L528" s="71">
        <v>1.7175908459117473</v>
      </c>
      <c r="M528" s="71">
        <v>8.6906171766600604</v>
      </c>
      <c r="N528" s="71">
        <v>22.235300632538028</v>
      </c>
      <c r="O528" s="71">
        <v>16.542957481232385</v>
      </c>
      <c r="P528" s="71">
        <v>15.719204537282506</v>
      </c>
      <c r="Q528" s="71">
        <v>0.92139528801108095</v>
      </c>
      <c r="R528" s="71">
        <v>0</v>
      </c>
      <c r="S528" s="71">
        <v>3.2079595957926541</v>
      </c>
      <c r="T528" s="72"/>
      <c r="U528" s="71">
        <v>22185916</v>
      </c>
      <c r="V528" s="71">
        <v>307</v>
      </c>
      <c r="W528" s="71">
        <v>69</v>
      </c>
      <c r="X528" s="71">
        <v>2340</v>
      </c>
      <c r="Y528" s="71">
        <v>6221</v>
      </c>
      <c r="Z528" s="71">
        <v>10357</v>
      </c>
      <c r="AA528" s="71">
        <v>3264</v>
      </c>
      <c r="AB528" s="71">
        <v>14931</v>
      </c>
      <c r="AC528" s="71">
        <v>0</v>
      </c>
      <c r="AD528" s="71">
        <v>3.2079595957926541</v>
      </c>
      <c r="AE528" s="72"/>
      <c r="AF528" s="71">
        <v>148159204.41707841</v>
      </c>
      <c r="AG528" s="71">
        <v>442169.40162848891</v>
      </c>
      <c r="AH528" s="71">
        <v>407343.94320367381</v>
      </c>
      <c r="AI528" s="71">
        <v>14332452.021185771</v>
      </c>
      <c r="AJ528" s="71">
        <v>28397068.697349772</v>
      </c>
      <c r="AK528" s="71">
        <v>0</v>
      </c>
      <c r="AL528" s="71">
        <v>0</v>
      </c>
      <c r="AM528" s="71">
        <v>2033489.799492179</v>
      </c>
      <c r="AN528" s="71">
        <v>0</v>
      </c>
      <c r="AO528" s="71">
        <v>0</v>
      </c>
      <c r="AP528" s="71">
        <v>193771728.27993828</v>
      </c>
      <c r="AQ528" s="72"/>
      <c r="AR528" s="71">
        <v>641</v>
      </c>
      <c r="AS528" s="71">
        <v>261</v>
      </c>
      <c r="AT528" s="71">
        <v>0</v>
      </c>
      <c r="AU528" s="71">
        <v>0</v>
      </c>
      <c r="AV528" s="71">
        <v>0</v>
      </c>
      <c r="AW528" s="71">
        <v>0</v>
      </c>
      <c r="AX528" s="71"/>
      <c r="AY528" s="72"/>
      <c r="AZ528" s="71">
        <v>2961.5</v>
      </c>
      <c r="BA528" s="71">
        <v>8181.9999999999991</v>
      </c>
      <c r="BB528" s="71">
        <v>0</v>
      </c>
      <c r="BC528" s="71">
        <v>0</v>
      </c>
      <c r="BD528" s="71">
        <v>0</v>
      </c>
      <c r="BE528" s="71">
        <v>0</v>
      </c>
      <c r="BF528" s="71"/>
      <c r="BG528" s="72"/>
      <c r="BH528" s="71">
        <v>0</v>
      </c>
      <c r="BI528" s="71">
        <v>0</v>
      </c>
      <c r="BJ528" s="71">
        <v>39.661000000000001</v>
      </c>
      <c r="BK528" s="71">
        <v>0</v>
      </c>
      <c r="BL528" s="71">
        <v>0</v>
      </c>
      <c r="BM528" s="71">
        <v>0</v>
      </c>
      <c r="BN528" s="72"/>
      <c r="BO528" s="71">
        <v>0</v>
      </c>
      <c r="BP528" s="71">
        <v>0</v>
      </c>
      <c r="BQ528" s="71">
        <v>7</v>
      </c>
      <c r="BR528" s="71">
        <v>0</v>
      </c>
      <c r="BS528" s="71">
        <v>0</v>
      </c>
      <c r="BT528" s="71">
        <v>0</v>
      </c>
      <c r="BU528"/>
      <c r="BV528" s="70">
        <v>39.661000000000001</v>
      </c>
      <c r="BW528" s="70">
        <v>0</v>
      </c>
      <c r="BX528" s="70">
        <v>0</v>
      </c>
      <c r="BY528" s="70">
        <v>0</v>
      </c>
      <c r="BZ528" s="70">
        <v>0</v>
      </c>
      <c r="CA528" s="70">
        <v>0</v>
      </c>
      <c r="CB528" s="70">
        <v>0</v>
      </c>
      <c r="CC528" s="70">
        <v>0</v>
      </c>
      <c r="CD528" s="70">
        <v>0</v>
      </c>
    </row>
    <row r="529" spans="1:82">
      <c r="A529" s="70" t="s">
        <v>2268</v>
      </c>
      <c r="B529" s="70">
        <v>51</v>
      </c>
      <c r="C529" s="70">
        <v>17</v>
      </c>
      <c r="D529" s="70">
        <v>3</v>
      </c>
      <c r="E529" s="70">
        <v>2020</v>
      </c>
      <c r="F529" s="70" t="s">
        <v>159</v>
      </c>
      <c r="G529" s="70" t="s">
        <v>2251</v>
      </c>
      <c r="H529" s="70" t="s">
        <v>2252</v>
      </c>
      <c r="I529" s="148"/>
      <c r="J529" s="71">
        <v>82.342438419851504</v>
      </c>
      <c r="K529" s="71">
        <v>0.57589854231365301</v>
      </c>
      <c r="L529" s="71">
        <v>0.5337643917064302</v>
      </c>
      <c r="M529" s="71">
        <v>8.3029312145547767</v>
      </c>
      <c r="N529" s="71">
        <v>21.724858818750366</v>
      </c>
      <c r="O529" s="71">
        <v>14.401606800228535</v>
      </c>
      <c r="P529" s="71">
        <v>14.78452104569298</v>
      </c>
      <c r="Q529" s="71">
        <v>0.86548445877274505</v>
      </c>
      <c r="R529" s="71">
        <v>0</v>
      </c>
      <c r="S529" s="71">
        <v>2.4631294195329541</v>
      </c>
      <c r="T529" s="72"/>
      <c r="U529" s="71">
        <v>20377047</v>
      </c>
      <c r="V529" s="71">
        <v>264</v>
      </c>
      <c r="W529" s="71">
        <v>24</v>
      </c>
      <c r="X529" s="71">
        <v>2484</v>
      </c>
      <c r="Y529" s="71">
        <v>6200</v>
      </c>
      <c r="Z529" s="71">
        <v>10291</v>
      </c>
      <c r="AA529" s="71">
        <v>3263</v>
      </c>
      <c r="AB529" s="71">
        <v>14679</v>
      </c>
      <c r="AC529" s="71">
        <v>0</v>
      </c>
      <c r="AD529" s="71">
        <v>2.4631294195329541</v>
      </c>
      <c r="AE529" s="72"/>
      <c r="AF529" s="71">
        <v>137373610.94497249</v>
      </c>
      <c r="AG529" s="71">
        <v>415268.59851350408</v>
      </c>
      <c r="AH529" s="71">
        <v>137344.03707704201</v>
      </c>
      <c r="AI529" s="71">
        <v>14353220.999907909</v>
      </c>
      <c r="AJ529" s="71">
        <v>28320176.804654989</v>
      </c>
      <c r="AK529" s="71"/>
      <c r="AL529" s="71"/>
      <c r="AM529" s="71">
        <v>1915772.5870915151</v>
      </c>
      <c r="AN529" s="71"/>
      <c r="AO529" s="71"/>
      <c r="AP529" s="71">
        <v>182515393.97221744</v>
      </c>
      <c r="AQ529" s="72"/>
      <c r="AR529" s="71">
        <v>675</v>
      </c>
      <c r="AS529" s="71">
        <v>264</v>
      </c>
      <c r="AT529" s="71">
        <v>0</v>
      </c>
      <c r="AU529" s="71">
        <v>0</v>
      </c>
      <c r="AV529" s="71">
        <v>0</v>
      </c>
      <c r="AW529" s="71">
        <v>0</v>
      </c>
      <c r="AX529" s="71"/>
      <c r="AY529" s="72"/>
      <c r="AZ529" s="71">
        <v>3161.800000000002</v>
      </c>
      <c r="BA529" s="71">
        <v>8288.6999999999971</v>
      </c>
      <c r="BB529" s="71">
        <v>0</v>
      </c>
      <c r="BC529" s="71">
        <v>0</v>
      </c>
      <c r="BD529" s="71">
        <v>0</v>
      </c>
      <c r="BE529" s="71">
        <v>0</v>
      </c>
      <c r="BF529" s="71"/>
      <c r="BG529" s="72"/>
      <c r="BH529" s="71">
        <v>0</v>
      </c>
      <c r="BI529" s="71">
        <v>0</v>
      </c>
      <c r="BJ529" s="71">
        <v>34.734000000000002</v>
      </c>
      <c r="BK529" s="71">
        <v>0</v>
      </c>
      <c r="BL529" s="71">
        <v>0</v>
      </c>
      <c r="BM529" s="71">
        <v>0</v>
      </c>
      <c r="BN529" s="72"/>
      <c r="BO529" s="71">
        <v>0</v>
      </c>
      <c r="BP529" s="71">
        <v>0</v>
      </c>
      <c r="BQ529" s="71">
        <v>7</v>
      </c>
      <c r="BR529" s="71">
        <v>0</v>
      </c>
      <c r="BS529" s="71">
        <v>0</v>
      </c>
      <c r="BT529" s="71">
        <v>0</v>
      </c>
      <c r="BU529"/>
      <c r="BV529" s="70">
        <v>34.734000000000002</v>
      </c>
      <c r="BW529" s="70">
        <v>0</v>
      </c>
      <c r="BX529" s="70">
        <v>0</v>
      </c>
      <c r="BY529" s="70">
        <v>0</v>
      </c>
      <c r="BZ529" s="70">
        <v>0</v>
      </c>
      <c r="CA529" s="70">
        <v>0</v>
      </c>
      <c r="CB529" s="70">
        <v>0</v>
      </c>
      <c r="CC529" s="70">
        <v>0</v>
      </c>
      <c r="CD529" s="70">
        <v>0</v>
      </c>
    </row>
    <row r="530" spans="1:82">
      <c r="A530" s="70" t="s">
        <v>2269</v>
      </c>
      <c r="B530" s="70">
        <v>51</v>
      </c>
      <c r="C530" s="70">
        <v>18</v>
      </c>
      <c r="D530" s="70">
        <v>3</v>
      </c>
      <c r="E530" s="70">
        <v>2021</v>
      </c>
      <c r="F530" s="70" t="s">
        <v>160</v>
      </c>
      <c r="G530" s="70" t="s">
        <v>2251</v>
      </c>
      <c r="H530" s="70" t="s">
        <v>2252</v>
      </c>
      <c r="I530" s="148"/>
      <c r="J530" s="71">
        <v>95.162969718940303</v>
      </c>
      <c r="K530" s="71">
        <v>0.61754393797124829</v>
      </c>
      <c r="L530" s="71">
        <v>0.70025672092265312</v>
      </c>
      <c r="M530" s="71">
        <v>9.3918634562800367</v>
      </c>
      <c r="N530" s="71">
        <v>23.488067350630008</v>
      </c>
      <c r="O530" s="71">
        <v>13.935217996290133</v>
      </c>
      <c r="P530" s="71">
        <v>15.055016081274548</v>
      </c>
      <c r="Q530" s="71">
        <v>0.84118305627486101</v>
      </c>
      <c r="R530" s="71">
        <v>0</v>
      </c>
      <c r="S530" s="71">
        <v>2.3062034237666529</v>
      </c>
      <c r="T530" s="72"/>
      <c r="U530" s="71">
        <v>24908583</v>
      </c>
      <c r="V530" s="71">
        <v>264</v>
      </c>
      <c r="W530" s="71">
        <v>24</v>
      </c>
      <c r="X530" s="71">
        <v>2484</v>
      </c>
      <c r="Y530" s="71">
        <v>6140</v>
      </c>
      <c r="Z530" s="71">
        <v>10253</v>
      </c>
      <c r="AA530" s="71">
        <v>3240</v>
      </c>
      <c r="AB530" s="71">
        <v>14407</v>
      </c>
      <c r="AC530" s="71">
        <v>0</v>
      </c>
      <c r="AD530" s="71">
        <v>2.3062034237666529</v>
      </c>
      <c r="AE530" s="72"/>
      <c r="AF530" s="71">
        <v>150304670.85857329</v>
      </c>
      <c r="AG530" s="71">
        <v>427640.73652533465</v>
      </c>
      <c r="AH530" s="71">
        <v>164519.18851900889</v>
      </c>
      <c r="AI530" s="71">
        <v>15360772.038677994</v>
      </c>
      <c r="AJ530" s="71">
        <v>29747266.310345899</v>
      </c>
      <c r="AK530" s="71">
        <v>0</v>
      </c>
      <c r="AL530" s="71">
        <v>0</v>
      </c>
      <c r="AM530" s="71">
        <v>1891118.8316470166</v>
      </c>
      <c r="AN530" s="71">
        <v>0</v>
      </c>
      <c r="AO530" s="71">
        <v>0</v>
      </c>
      <c r="AP530" s="71">
        <v>197895987.96428853</v>
      </c>
      <c r="AQ530" s="72"/>
      <c r="AR530" s="71">
        <v>707</v>
      </c>
      <c r="AS530" s="71">
        <v>267</v>
      </c>
      <c r="AT530" s="71">
        <v>0</v>
      </c>
      <c r="AU530" s="71">
        <v>0</v>
      </c>
      <c r="AV530" s="71">
        <v>0</v>
      </c>
      <c r="AW530" s="71">
        <v>0</v>
      </c>
      <c r="AX530" s="71"/>
      <c r="AY530" s="72"/>
      <c r="AZ530" s="71">
        <v>3356.800000000002</v>
      </c>
      <c r="BA530" s="71">
        <v>8437.1999999999971</v>
      </c>
      <c r="BB530" s="71">
        <v>0</v>
      </c>
      <c r="BC530" s="71">
        <v>0</v>
      </c>
      <c r="BD530" s="71">
        <v>0</v>
      </c>
      <c r="BE530" s="71">
        <v>0</v>
      </c>
      <c r="BF530" s="71"/>
      <c r="BG530" s="72"/>
      <c r="BH530" s="71">
        <v>0</v>
      </c>
      <c r="BI530" s="71">
        <v>0</v>
      </c>
      <c r="BJ530" s="71">
        <v>35.122</v>
      </c>
      <c r="BK530" s="71">
        <v>0</v>
      </c>
      <c r="BL530" s="71">
        <v>0</v>
      </c>
      <c r="BM530" s="71">
        <v>0</v>
      </c>
      <c r="BN530" s="72"/>
      <c r="BO530" s="71">
        <v>0</v>
      </c>
      <c r="BP530" s="71">
        <v>0</v>
      </c>
      <c r="BQ530" s="71">
        <v>7</v>
      </c>
      <c r="BR530" s="71">
        <v>0</v>
      </c>
      <c r="BS530" s="71">
        <v>0</v>
      </c>
      <c r="BT530" s="71">
        <v>0</v>
      </c>
      <c r="BU530"/>
      <c r="BV530" s="70">
        <v>35.122</v>
      </c>
      <c r="BW530" s="70">
        <v>0</v>
      </c>
      <c r="BX530" s="70">
        <v>0</v>
      </c>
      <c r="BY530" s="70">
        <v>0</v>
      </c>
      <c r="BZ530" s="70">
        <v>0</v>
      </c>
      <c r="CA530" s="70">
        <v>0</v>
      </c>
      <c r="CB530" s="70">
        <v>0</v>
      </c>
      <c r="CC530" s="70">
        <v>0</v>
      </c>
      <c r="CD530" s="70">
        <v>0</v>
      </c>
    </row>
    <row r="531" spans="1:82">
      <c r="A531" s="70" t="s">
        <v>2270</v>
      </c>
      <c r="B531" s="70">
        <v>51</v>
      </c>
      <c r="C531" s="70">
        <v>19</v>
      </c>
      <c r="D531" s="70">
        <v>3</v>
      </c>
      <c r="E531" s="70">
        <v>2022</v>
      </c>
      <c r="F531" s="70" t="s">
        <v>161</v>
      </c>
      <c r="G531" s="70" t="s">
        <v>2251</v>
      </c>
      <c r="H531" s="70" t="s">
        <v>2252</v>
      </c>
      <c r="I531" s="148"/>
      <c r="J531" s="71">
        <v>97.320059842283399</v>
      </c>
      <c r="K531" s="71">
        <v>0.55636284073348496</v>
      </c>
      <c r="L531" s="71">
        <v>0.44870220579905074</v>
      </c>
      <c r="M531" s="71">
        <v>9.2749856002644595</v>
      </c>
      <c r="N531" s="71">
        <v>23.178493443212528</v>
      </c>
      <c r="O531" s="71">
        <v>14.611195492366161</v>
      </c>
      <c r="P531" s="71">
        <v>14.787765663245272</v>
      </c>
      <c r="Q531" s="71">
        <v>0.83913073509597913</v>
      </c>
      <c r="R531" s="71">
        <v>0</v>
      </c>
      <c r="S531" s="71">
        <v>2.028264298860782</v>
      </c>
      <c r="T531" s="72"/>
      <c r="U531" s="71">
        <v>28266997</v>
      </c>
      <c r="V531" s="71">
        <v>264</v>
      </c>
      <c r="W531" s="71">
        <v>24</v>
      </c>
      <c r="X531" s="71">
        <v>2484</v>
      </c>
      <c r="Y531" s="71">
        <v>6196</v>
      </c>
      <c r="Z531" s="71">
        <v>10214</v>
      </c>
      <c r="AA531" s="71">
        <v>3231</v>
      </c>
      <c r="AB531" s="71">
        <v>14254</v>
      </c>
      <c r="AC531" s="71">
        <v>0</v>
      </c>
      <c r="AD531" s="71">
        <v>2.028264298860782</v>
      </c>
      <c r="AE531" s="72"/>
      <c r="AF531" s="71">
        <v>151498064.93755782</v>
      </c>
      <c r="AG531" s="71">
        <v>415319.87180518068</v>
      </c>
      <c r="AH531" s="71">
        <v>128441.55935388115</v>
      </c>
      <c r="AI531" s="71">
        <v>15254930.095802715</v>
      </c>
      <c r="AJ531" s="71">
        <v>29763364.779610693</v>
      </c>
      <c r="AK531" s="71">
        <v>0</v>
      </c>
      <c r="AL531" s="71">
        <v>0</v>
      </c>
      <c r="AM531" s="71">
        <v>1840580.4544790252</v>
      </c>
      <c r="AN531" s="71">
        <v>0</v>
      </c>
      <c r="AO531" s="71">
        <v>0</v>
      </c>
      <c r="AP531" s="71">
        <v>198900701.69860932</v>
      </c>
      <c r="AQ531" s="72"/>
      <c r="AR531" s="71">
        <v>739</v>
      </c>
      <c r="AS531" s="71">
        <v>269</v>
      </c>
      <c r="AT531" s="71">
        <v>0</v>
      </c>
      <c r="AU531" s="71">
        <v>0</v>
      </c>
      <c r="AV531" s="71">
        <v>0</v>
      </c>
      <c r="AW531" s="71">
        <v>0</v>
      </c>
      <c r="AX531" s="71"/>
      <c r="AY531" s="72"/>
      <c r="AZ531" s="71">
        <v>3538.7000000000021</v>
      </c>
      <c r="BA531" s="71">
        <v>8536.1999999999971</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2271</v>
      </c>
      <c r="B532" s="70">
        <v>51</v>
      </c>
      <c r="C532" s="70">
        <v>20</v>
      </c>
      <c r="D532" s="70">
        <v>3</v>
      </c>
      <c r="E532" s="70">
        <v>2023</v>
      </c>
      <c r="F532" s="70" t="s">
        <v>1539</v>
      </c>
      <c r="G532" s="70" t="s">
        <v>2251</v>
      </c>
      <c r="H532" s="70" t="s">
        <v>2252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774</v>
      </c>
      <c r="AS532" s="71">
        <v>270</v>
      </c>
      <c r="AT532" s="71">
        <v>0</v>
      </c>
      <c r="AU532" s="71">
        <v>0</v>
      </c>
      <c r="AV532" s="71">
        <v>0</v>
      </c>
      <c r="AW532" s="71">
        <v>0</v>
      </c>
      <c r="AX532" s="71"/>
      <c r="AY532" s="72"/>
      <c r="AZ532" s="71">
        <v>3741.8000000000025</v>
      </c>
      <c r="BA532" s="71">
        <v>8569.1999999999971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2272</v>
      </c>
      <c r="B533" s="70">
        <v>51</v>
      </c>
      <c r="C533" s="70">
        <v>21</v>
      </c>
      <c r="D533" s="70">
        <v>3</v>
      </c>
      <c r="E533" s="70">
        <v>2024</v>
      </c>
      <c r="F533" s="70" t="s">
        <v>1554</v>
      </c>
      <c r="G533" s="70" t="s">
        <v>2251</v>
      </c>
      <c r="H533" s="70" t="s">
        <v>2252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2273</v>
      </c>
      <c r="B534" s="70">
        <v>341</v>
      </c>
      <c r="C534" s="70">
        <v>1</v>
      </c>
      <c r="D534" s="70">
        <v>21</v>
      </c>
      <c r="E534" s="70">
        <v>1990</v>
      </c>
      <c r="F534" s="70" t="s">
        <v>787</v>
      </c>
      <c r="G534" s="70" t="s">
        <v>2274</v>
      </c>
      <c r="H534" s="70" t="s">
        <v>2275</v>
      </c>
      <c r="I534" s="148"/>
      <c r="J534" s="71">
        <v>45.242736366338548</v>
      </c>
      <c r="K534" s="71">
        <v>5.0096526129152146</v>
      </c>
      <c r="L534" s="71">
        <v>28.509334303553231</v>
      </c>
      <c r="M534" s="71">
        <v>18.394169478095151</v>
      </c>
      <c r="N534" s="71">
        <v>27.893810243152501</v>
      </c>
      <c r="O534" s="71">
        <v>16.615136656649309</v>
      </c>
      <c r="P534" s="71">
        <v>23.755092565384519</v>
      </c>
      <c r="Q534" s="71">
        <v>1.45738567881823</v>
      </c>
      <c r="R534" s="71">
        <v>2.1062656405239468</v>
      </c>
      <c r="S534" s="71">
        <v>1.558369247247162</v>
      </c>
      <c r="T534" s="72"/>
      <c r="U534" s="71">
        <v>2721275</v>
      </c>
      <c r="V534" s="71">
        <v>1342</v>
      </c>
      <c r="W534" s="71">
        <v>279</v>
      </c>
      <c r="X534" s="71">
        <v>5621</v>
      </c>
      <c r="Y534" s="71">
        <v>8203</v>
      </c>
      <c r="Z534" s="71">
        <v>6834</v>
      </c>
      <c r="AA534" s="71">
        <v>5768</v>
      </c>
      <c r="AB534" s="71">
        <v>23663</v>
      </c>
      <c r="AC534" s="71">
        <v>364809</v>
      </c>
      <c r="AD534" s="71">
        <v>1.558369247247162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2276</v>
      </c>
      <c r="B535" s="70">
        <v>342</v>
      </c>
      <c r="C535" s="70">
        <v>2</v>
      </c>
      <c r="D535" s="70">
        <v>21</v>
      </c>
      <c r="E535" s="70">
        <v>2005</v>
      </c>
      <c r="F535" s="70" t="s">
        <v>789</v>
      </c>
      <c r="G535" s="70" t="s">
        <v>2274</v>
      </c>
      <c r="H535" s="70" t="s">
        <v>2275</v>
      </c>
      <c r="I535" s="148"/>
      <c r="J535" s="71">
        <v>18.449465114103631</v>
      </c>
      <c r="K535" s="71">
        <v>2.7096796479744638</v>
      </c>
      <c r="L535" s="71">
        <v>5.5103255851539901</v>
      </c>
      <c r="M535" s="71">
        <v>25.120773328878709</v>
      </c>
      <c r="N535" s="71">
        <v>36.454188849073986</v>
      </c>
      <c r="O535" s="71">
        <v>22.01417496055247</v>
      </c>
      <c r="P535" s="71">
        <v>23.38831397586716</v>
      </c>
      <c r="Q535" s="71">
        <v>1.21445972941099</v>
      </c>
      <c r="R535" s="71">
        <v>1.145257074141055</v>
      </c>
      <c r="S535" s="71">
        <v>0</v>
      </c>
      <c r="T535" s="72"/>
      <c r="U535" s="71">
        <v>1398174</v>
      </c>
      <c r="V535" s="71">
        <v>933</v>
      </c>
      <c r="W535" s="71">
        <v>61</v>
      </c>
      <c r="X535" s="71">
        <v>4256</v>
      </c>
      <c r="Y535" s="71">
        <v>8788</v>
      </c>
      <c r="Z535" s="71">
        <v>10478</v>
      </c>
      <c r="AA535" s="71">
        <v>4651</v>
      </c>
      <c r="AB535" s="71">
        <v>20614</v>
      </c>
      <c r="AC535" s="71">
        <v>202515</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2277</v>
      </c>
      <c r="B536" s="70">
        <v>343</v>
      </c>
      <c r="C536" s="70">
        <v>3</v>
      </c>
      <c r="D536" s="70">
        <v>21</v>
      </c>
      <c r="E536" s="70">
        <v>2006</v>
      </c>
      <c r="F536" s="70" t="s">
        <v>790</v>
      </c>
      <c r="G536" s="70" t="s">
        <v>2274</v>
      </c>
      <c r="H536" s="70" t="s">
        <v>2275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2278</v>
      </c>
      <c r="B537" s="70">
        <v>344</v>
      </c>
      <c r="C537" s="70">
        <v>4</v>
      </c>
      <c r="D537" s="70">
        <v>21</v>
      </c>
      <c r="E537" s="70">
        <v>2007</v>
      </c>
      <c r="F537" s="70" t="s">
        <v>791</v>
      </c>
      <c r="G537" s="70" t="s">
        <v>2274</v>
      </c>
      <c r="H537" s="70" t="s">
        <v>2275</v>
      </c>
      <c r="I537" s="148"/>
      <c r="J537" s="71">
        <v>17.967559078223321</v>
      </c>
      <c r="K537" s="71">
        <v>2.3937569737600168</v>
      </c>
      <c r="L537" s="71">
        <v>7.8205562238209394</v>
      </c>
      <c r="M537" s="71">
        <v>25.00294527620839</v>
      </c>
      <c r="N537" s="71">
        <v>35.745744153492993</v>
      </c>
      <c r="O537" s="71">
        <v>21.012900634773722</v>
      </c>
      <c r="P537" s="71">
        <v>22.90265882558921</v>
      </c>
      <c r="Q537" s="71">
        <v>1.23219162023477</v>
      </c>
      <c r="R537" s="71">
        <v>0.98942853257713359</v>
      </c>
      <c r="S537" s="71">
        <v>0</v>
      </c>
      <c r="T537" s="72"/>
      <c r="U537" s="71">
        <v>1606644</v>
      </c>
      <c r="V537" s="71">
        <v>894</v>
      </c>
      <c r="W537" s="71">
        <v>101</v>
      </c>
      <c r="X537" s="71">
        <v>5218</v>
      </c>
      <c r="Y537" s="71">
        <v>8703</v>
      </c>
      <c r="Z537" s="71">
        <v>10397</v>
      </c>
      <c r="AA537" s="71">
        <v>4485</v>
      </c>
      <c r="AB537" s="71">
        <v>19809</v>
      </c>
      <c r="AC537" s="71">
        <v>179980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2279</v>
      </c>
      <c r="B538" s="70">
        <v>345</v>
      </c>
      <c r="C538" s="70">
        <v>5</v>
      </c>
      <c r="D538" s="70">
        <v>21</v>
      </c>
      <c r="E538" s="70">
        <v>2008</v>
      </c>
      <c r="F538" s="70" t="s">
        <v>792</v>
      </c>
      <c r="G538" s="70" t="s">
        <v>2274</v>
      </c>
      <c r="H538" s="70" t="s">
        <v>2275</v>
      </c>
      <c r="I538" s="148"/>
      <c r="J538" s="71">
        <v>17.261210710133849</v>
      </c>
      <c r="K538" s="71">
        <v>1.8051424023699569</v>
      </c>
      <c r="L538" s="71">
        <v>6.6880569110544039</v>
      </c>
      <c r="M538" s="71">
        <v>26.39498447364878</v>
      </c>
      <c r="N538" s="71">
        <v>31.16027278119082</v>
      </c>
      <c r="O538" s="71">
        <v>20.26134195555527</v>
      </c>
      <c r="P538" s="71">
        <v>22.228771267672229</v>
      </c>
      <c r="Q538" s="71">
        <v>1.1928531799158999</v>
      </c>
      <c r="R538" s="71">
        <v>0.92833654332668847</v>
      </c>
      <c r="S538" s="71">
        <v>0</v>
      </c>
      <c r="T538" s="72"/>
      <c r="U538" s="71">
        <v>1642809</v>
      </c>
      <c r="V538" s="71">
        <v>894</v>
      </c>
      <c r="W538" s="71">
        <v>101</v>
      </c>
      <c r="X538" s="71">
        <v>5218</v>
      </c>
      <c r="Y538" s="71">
        <v>8742</v>
      </c>
      <c r="Z538" s="71">
        <v>10377</v>
      </c>
      <c r="AA538" s="71">
        <v>4358</v>
      </c>
      <c r="AB538" s="71">
        <v>19492</v>
      </c>
      <c r="AC538" s="71">
        <v>175350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2280</v>
      </c>
      <c r="B539" s="70">
        <v>346</v>
      </c>
      <c r="C539" s="70">
        <v>6</v>
      </c>
      <c r="D539" s="70">
        <v>21</v>
      </c>
      <c r="E539" s="70">
        <v>2009</v>
      </c>
      <c r="F539" s="70" t="s">
        <v>176</v>
      </c>
      <c r="G539" s="1064" t="s">
        <v>2274</v>
      </c>
      <c r="H539" s="70" t="s">
        <v>2275</v>
      </c>
      <c r="I539" s="148"/>
      <c r="J539" s="71">
        <v>17.75648891508796</v>
      </c>
      <c r="K539" s="71">
        <v>1.69884379956233</v>
      </c>
      <c r="L539" s="71">
        <v>9.0408766064893591</v>
      </c>
      <c r="M539" s="71">
        <v>24.536164456779812</v>
      </c>
      <c r="N539" s="71">
        <v>32.067102187356227</v>
      </c>
      <c r="O539" s="71">
        <v>20.52719810466623</v>
      </c>
      <c r="P539" s="71">
        <v>21.28486926697552</v>
      </c>
      <c r="Q539" s="71">
        <v>1.1209416064805899</v>
      </c>
      <c r="R539" s="71">
        <v>1.008651978386127</v>
      </c>
      <c r="S539" s="71">
        <v>0</v>
      </c>
      <c r="T539" s="72"/>
      <c r="U539" s="71">
        <v>1442665</v>
      </c>
      <c r="V539" s="71">
        <v>816</v>
      </c>
      <c r="W539" s="71">
        <v>170</v>
      </c>
      <c r="X539" s="71">
        <v>5082</v>
      </c>
      <c r="Y539" s="71">
        <v>8710</v>
      </c>
      <c r="Z539" s="71">
        <v>10377</v>
      </c>
      <c r="AA539" s="71">
        <v>4284</v>
      </c>
      <c r="AB539" s="71">
        <v>19228</v>
      </c>
      <c r="AC539" s="71">
        <v>185868</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8.7940000000000005</v>
      </c>
      <c r="BK539" s="71">
        <v>0</v>
      </c>
      <c r="BL539" s="71">
        <v>0</v>
      </c>
      <c r="BM539" s="71">
        <v>0</v>
      </c>
      <c r="BN539" s="72"/>
      <c r="BO539" s="71">
        <v>0</v>
      </c>
      <c r="BP539" s="71">
        <v>0</v>
      </c>
      <c r="BQ539" s="71">
        <v>2</v>
      </c>
      <c r="BR539" s="71">
        <v>0</v>
      </c>
      <c r="BS539" s="71">
        <v>0</v>
      </c>
      <c r="BT539" s="71">
        <v>0</v>
      </c>
      <c r="BU539"/>
      <c r="BV539" s="70">
        <v>8.7940000000000005</v>
      </c>
      <c r="BW539" s="70">
        <v>0</v>
      </c>
      <c r="BX539" s="70">
        <v>0</v>
      </c>
      <c r="BY539" s="70">
        <v>0</v>
      </c>
      <c r="BZ539" s="70">
        <v>0</v>
      </c>
      <c r="CA539" s="70">
        <v>0</v>
      </c>
      <c r="CB539" s="70">
        <v>0</v>
      </c>
      <c r="CC539" s="70">
        <v>0</v>
      </c>
      <c r="CD539" s="70">
        <v>0</v>
      </c>
    </row>
    <row r="540" spans="1:82">
      <c r="A540" s="70" t="s">
        <v>2281</v>
      </c>
      <c r="B540" s="70">
        <v>347</v>
      </c>
      <c r="C540" s="70">
        <v>7</v>
      </c>
      <c r="D540" s="70">
        <v>21</v>
      </c>
      <c r="E540" s="70">
        <v>2010</v>
      </c>
      <c r="F540" s="70" t="s">
        <v>177</v>
      </c>
      <c r="G540" s="1064" t="s">
        <v>2274</v>
      </c>
      <c r="H540" s="70" t="s">
        <v>2275</v>
      </c>
      <c r="I540" s="148"/>
      <c r="J540" s="71">
        <v>14.09444440258963</v>
      </c>
      <c r="K540" s="71">
        <v>1.7762167842463941</v>
      </c>
      <c r="L540" s="71">
        <v>8.3924624606856355</v>
      </c>
      <c r="M540" s="71">
        <v>25.327295184054041</v>
      </c>
      <c r="N540" s="71">
        <v>36.235037148342769</v>
      </c>
      <c r="O540" s="71">
        <v>20.406656593075589</v>
      </c>
      <c r="P540" s="71">
        <v>21.437675950247751</v>
      </c>
      <c r="Q540" s="71">
        <v>1.1500998170644301</v>
      </c>
      <c r="R540" s="71">
        <v>1.234740713228812</v>
      </c>
      <c r="S540" s="71">
        <v>0</v>
      </c>
      <c r="T540" s="72"/>
      <c r="U540" s="71">
        <v>1148855</v>
      </c>
      <c r="V540" s="71">
        <v>816</v>
      </c>
      <c r="W540" s="71">
        <v>170</v>
      </c>
      <c r="X540" s="71">
        <v>5082</v>
      </c>
      <c r="Y540" s="71">
        <v>8664</v>
      </c>
      <c r="Z540" s="71">
        <v>10364</v>
      </c>
      <c r="AA540" s="71">
        <v>4207</v>
      </c>
      <c r="AB540" s="71">
        <v>18904</v>
      </c>
      <c r="AC540" s="71">
        <v>215621</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9.6720000000000006</v>
      </c>
      <c r="BK540" s="71">
        <v>0</v>
      </c>
      <c r="BL540" s="71">
        <v>0</v>
      </c>
      <c r="BM540" s="71">
        <v>0</v>
      </c>
      <c r="BN540" s="72"/>
      <c r="BO540" s="71">
        <v>0</v>
      </c>
      <c r="BP540" s="71">
        <v>0</v>
      </c>
      <c r="BQ540" s="71">
        <v>2</v>
      </c>
      <c r="BR540" s="71">
        <v>0</v>
      </c>
      <c r="BS540" s="71">
        <v>0</v>
      </c>
      <c r="BT540" s="71">
        <v>0</v>
      </c>
      <c r="BU540"/>
      <c r="BV540" s="70">
        <v>9.6720000000000006</v>
      </c>
      <c r="BW540" s="70">
        <v>0</v>
      </c>
      <c r="BX540" s="70">
        <v>0</v>
      </c>
      <c r="BY540" s="70">
        <v>0</v>
      </c>
      <c r="BZ540" s="70">
        <v>0</v>
      </c>
      <c r="CA540" s="70">
        <v>0</v>
      </c>
      <c r="CB540" s="70">
        <v>0</v>
      </c>
      <c r="CC540" s="70">
        <v>0</v>
      </c>
      <c r="CD540" s="70">
        <v>0</v>
      </c>
    </row>
    <row r="541" spans="1:82">
      <c r="A541" s="70" t="s">
        <v>2282</v>
      </c>
      <c r="B541" s="70">
        <v>348</v>
      </c>
      <c r="C541" s="70">
        <v>8</v>
      </c>
      <c r="D541" s="70">
        <v>21</v>
      </c>
      <c r="E541" s="70">
        <v>2011</v>
      </c>
      <c r="F541" s="70" t="s">
        <v>178</v>
      </c>
      <c r="G541" s="70" t="s">
        <v>2274</v>
      </c>
      <c r="H541" s="70" t="s">
        <v>2275</v>
      </c>
      <c r="I541" s="148"/>
      <c r="J541" s="71">
        <v>14.484720760942251</v>
      </c>
      <c r="K541" s="71">
        <v>2.4519717917800978</v>
      </c>
      <c r="L541" s="71">
        <v>8.3469295602652753</v>
      </c>
      <c r="M541" s="71">
        <v>29.497317057546692</v>
      </c>
      <c r="N541" s="71">
        <v>37.012874720005676</v>
      </c>
      <c r="O541" s="71">
        <v>20.036343864269597</v>
      </c>
      <c r="P541" s="71">
        <v>20.169913740875437</v>
      </c>
      <c r="Q541" s="71">
        <v>1.30031040757974</v>
      </c>
      <c r="R541" s="71">
        <v>1.17977109476668</v>
      </c>
      <c r="S541" s="71">
        <v>0</v>
      </c>
      <c r="T541" s="72"/>
      <c r="U541" s="71">
        <v>1094983</v>
      </c>
      <c r="V541" s="71">
        <v>816</v>
      </c>
      <c r="W541" s="71">
        <v>170</v>
      </c>
      <c r="X541" s="71">
        <v>5082</v>
      </c>
      <c r="Y541" s="71">
        <v>8583</v>
      </c>
      <c r="Z541" s="71">
        <v>10397</v>
      </c>
      <c r="AA541" s="71">
        <v>4076</v>
      </c>
      <c r="AB541" s="71">
        <v>18529</v>
      </c>
      <c r="AC541" s="71">
        <v>205681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9.8949999999999996</v>
      </c>
      <c r="BK541" s="71">
        <v>0</v>
      </c>
      <c r="BL541" s="71">
        <v>0</v>
      </c>
      <c r="BM541" s="71">
        <v>0</v>
      </c>
      <c r="BN541" s="72"/>
      <c r="BO541" s="71">
        <v>0</v>
      </c>
      <c r="BP541" s="71">
        <v>0</v>
      </c>
      <c r="BQ541" s="71">
        <v>2</v>
      </c>
      <c r="BR541" s="71">
        <v>0</v>
      </c>
      <c r="BS541" s="71">
        <v>0</v>
      </c>
      <c r="BT541" s="71">
        <v>0</v>
      </c>
      <c r="BU541"/>
      <c r="BV541" s="70">
        <v>9.8949999999999996</v>
      </c>
      <c r="BW541" s="70">
        <v>0</v>
      </c>
      <c r="BX541" s="70">
        <v>0</v>
      </c>
      <c r="BY541" s="70">
        <v>0</v>
      </c>
      <c r="BZ541" s="70">
        <v>0</v>
      </c>
      <c r="CA541" s="70">
        <v>0</v>
      </c>
      <c r="CB541" s="70">
        <v>0</v>
      </c>
      <c r="CC541" s="70">
        <v>0</v>
      </c>
      <c r="CD541" s="70">
        <v>0</v>
      </c>
    </row>
    <row r="542" spans="1:82">
      <c r="A542" s="70" t="s">
        <v>2283</v>
      </c>
      <c r="B542" s="70">
        <v>349</v>
      </c>
      <c r="C542" s="70">
        <v>9</v>
      </c>
      <c r="D542" s="70">
        <v>21</v>
      </c>
      <c r="E542" s="70">
        <v>2012</v>
      </c>
      <c r="F542" s="70" t="s">
        <v>179</v>
      </c>
      <c r="G542" s="70" t="s">
        <v>2274</v>
      </c>
      <c r="H542" s="70" t="s">
        <v>2275</v>
      </c>
      <c r="I542" s="148"/>
      <c r="J542" s="71">
        <v>14.83813413904986</v>
      </c>
      <c r="K542" s="71">
        <v>2.289560084386276</v>
      </c>
      <c r="L542" s="71">
        <v>8.469897852241143</v>
      </c>
      <c r="M542" s="71">
        <v>27.854849939685259</v>
      </c>
      <c r="N542" s="71">
        <v>35.180981777306833</v>
      </c>
      <c r="O542" s="71">
        <v>19.884410692659401</v>
      </c>
      <c r="P542" s="71">
        <v>19.981097219123264</v>
      </c>
      <c r="Q542" s="71">
        <v>1.4009429356071901</v>
      </c>
      <c r="R542" s="71">
        <v>1.385520934619531</v>
      </c>
      <c r="S542" s="71">
        <v>0</v>
      </c>
      <c r="T542" s="72"/>
      <c r="U542" s="71">
        <v>1179721</v>
      </c>
      <c r="V542" s="71">
        <v>816</v>
      </c>
      <c r="W542" s="71">
        <v>170</v>
      </c>
      <c r="X542" s="71">
        <v>5082</v>
      </c>
      <c r="Y542" s="71">
        <v>8689</v>
      </c>
      <c r="Z542" s="71">
        <v>10400</v>
      </c>
      <c r="AA542" s="71">
        <v>4015</v>
      </c>
      <c r="AB542" s="71">
        <v>18374</v>
      </c>
      <c r="AC542" s="71">
        <v>235295</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10.544</v>
      </c>
      <c r="BK542" s="71">
        <v>0</v>
      </c>
      <c r="BL542" s="71">
        <v>0</v>
      </c>
      <c r="BM542" s="71">
        <v>0</v>
      </c>
      <c r="BN542" s="72"/>
      <c r="BO542" s="71">
        <v>0</v>
      </c>
      <c r="BP542" s="71">
        <v>0</v>
      </c>
      <c r="BQ542" s="71">
        <v>2</v>
      </c>
      <c r="BR542" s="71">
        <v>0</v>
      </c>
      <c r="BS542" s="71">
        <v>0</v>
      </c>
      <c r="BT542" s="71">
        <v>0</v>
      </c>
      <c r="BU542"/>
      <c r="BV542" s="70">
        <v>10.544</v>
      </c>
      <c r="BW542" s="70">
        <v>0</v>
      </c>
      <c r="BX542" s="70">
        <v>0</v>
      </c>
      <c r="BY542" s="70">
        <v>0</v>
      </c>
      <c r="BZ542" s="70">
        <v>0</v>
      </c>
      <c r="CA542" s="70">
        <v>0</v>
      </c>
      <c r="CB542" s="70">
        <v>0</v>
      </c>
      <c r="CC542" s="70">
        <v>0</v>
      </c>
      <c r="CD542" s="70">
        <v>0</v>
      </c>
    </row>
    <row r="543" spans="1:82">
      <c r="A543" s="70" t="s">
        <v>2284</v>
      </c>
      <c r="B543" s="70">
        <v>350</v>
      </c>
      <c r="C543" s="70">
        <v>10</v>
      </c>
      <c r="D543" s="70">
        <v>21</v>
      </c>
      <c r="E543" s="70">
        <v>2013</v>
      </c>
      <c r="F543" s="70" t="s">
        <v>180</v>
      </c>
      <c r="G543" s="70" t="s">
        <v>2274</v>
      </c>
      <c r="H543" s="70" t="s">
        <v>2275</v>
      </c>
      <c r="I543" s="148"/>
      <c r="J543" s="71">
        <v>13.74771788603891</v>
      </c>
      <c r="K543" s="71">
        <v>2.0034454812770282</v>
      </c>
      <c r="L543" s="71">
        <v>8.0345813361393308</v>
      </c>
      <c r="M543" s="71">
        <v>28.04737022587096</v>
      </c>
      <c r="N543" s="71">
        <v>35.716044907350508</v>
      </c>
      <c r="O543" s="71">
        <v>19.094951083969725</v>
      </c>
      <c r="P543" s="71">
        <v>19.721696755715183</v>
      </c>
      <c r="Q543" s="71">
        <v>1.39749351135469</v>
      </c>
      <c r="R543" s="71">
        <v>1.4188178339040201</v>
      </c>
      <c r="S543" s="71">
        <v>0</v>
      </c>
      <c r="T543" s="72"/>
      <c r="U543" s="71">
        <v>1096874</v>
      </c>
      <c r="V543" s="71">
        <v>816</v>
      </c>
      <c r="W543" s="71">
        <v>170</v>
      </c>
      <c r="X543" s="71">
        <v>5082</v>
      </c>
      <c r="Y543" s="71">
        <v>8615</v>
      </c>
      <c r="Z543" s="71">
        <v>10433</v>
      </c>
      <c r="AA543" s="71">
        <v>3948</v>
      </c>
      <c r="AB543" s="71">
        <v>18066</v>
      </c>
      <c r="AC543" s="71">
        <v>235200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10.256</v>
      </c>
      <c r="BK543" s="71">
        <v>0</v>
      </c>
      <c r="BL543" s="71">
        <v>0</v>
      </c>
      <c r="BM543" s="71">
        <v>0</v>
      </c>
      <c r="BN543" s="72"/>
      <c r="BO543" s="71">
        <v>0</v>
      </c>
      <c r="BP543" s="71">
        <v>0</v>
      </c>
      <c r="BQ543" s="71">
        <v>2</v>
      </c>
      <c r="BR543" s="71">
        <v>0</v>
      </c>
      <c r="BS543" s="71">
        <v>0</v>
      </c>
      <c r="BT543" s="71">
        <v>0</v>
      </c>
      <c r="BU543"/>
      <c r="BV543" s="70">
        <v>10.256</v>
      </c>
      <c r="BW543" s="70">
        <v>0</v>
      </c>
      <c r="BX543" s="70">
        <v>0</v>
      </c>
      <c r="BY543" s="70">
        <v>0</v>
      </c>
      <c r="BZ543" s="70">
        <v>0</v>
      </c>
      <c r="CA543" s="70">
        <v>0</v>
      </c>
      <c r="CB543" s="70">
        <v>0</v>
      </c>
      <c r="CC543" s="70">
        <v>0</v>
      </c>
      <c r="CD543" s="70">
        <v>0</v>
      </c>
    </row>
    <row r="544" spans="1:82">
      <c r="A544" s="70" t="s">
        <v>2285</v>
      </c>
      <c r="B544" s="70">
        <v>351</v>
      </c>
      <c r="C544" s="70">
        <v>11</v>
      </c>
      <c r="D544" s="70">
        <v>21</v>
      </c>
      <c r="E544" s="70">
        <v>2014</v>
      </c>
      <c r="F544" s="70" t="s">
        <v>181</v>
      </c>
      <c r="G544" s="70" t="s">
        <v>2274</v>
      </c>
      <c r="H544" s="70" t="s">
        <v>2275</v>
      </c>
      <c r="I544" s="148"/>
      <c r="J544" s="71">
        <v>13.956454330675671</v>
      </c>
      <c r="K544" s="71">
        <v>1.75573776950003</v>
      </c>
      <c r="L544" s="71">
        <v>9.820779555545105</v>
      </c>
      <c r="M544" s="71">
        <v>26.764302353872079</v>
      </c>
      <c r="N544" s="71">
        <v>31.564237535594248</v>
      </c>
      <c r="O544" s="71">
        <v>17.966675753585459</v>
      </c>
      <c r="P544" s="71">
        <v>19.18147700387382</v>
      </c>
      <c r="Q544" s="71">
        <v>1.31060529768723</v>
      </c>
      <c r="R544" s="71">
        <v>1.0143658525613399</v>
      </c>
      <c r="S544" s="71">
        <v>0</v>
      </c>
      <c r="T544" s="72"/>
      <c r="U544" s="71">
        <v>1165170</v>
      </c>
      <c r="V544" s="71">
        <v>604</v>
      </c>
      <c r="W544" s="71">
        <v>215</v>
      </c>
      <c r="X544" s="71">
        <v>4751</v>
      </c>
      <c r="Y544" s="71">
        <v>8510</v>
      </c>
      <c r="Z544" s="71">
        <v>10339</v>
      </c>
      <c r="AA544" s="71">
        <v>3820</v>
      </c>
      <c r="AB544" s="71">
        <v>17659</v>
      </c>
      <c r="AC544" s="71">
        <v>168682</v>
      </c>
      <c r="AD544" s="71">
        <v>0</v>
      </c>
      <c r="AE544" s="72"/>
      <c r="AF544" s="71"/>
      <c r="AG544" s="71"/>
      <c r="AH544" s="71"/>
      <c r="AI544" s="71"/>
      <c r="AJ544" s="71"/>
      <c r="AK544" s="71"/>
      <c r="AL544" s="71"/>
      <c r="AM544" s="71"/>
      <c r="AN544" s="71"/>
      <c r="AO544" s="71"/>
      <c r="AP544" s="71"/>
      <c r="AQ544" s="72"/>
      <c r="AR544" s="71">
        <v>179</v>
      </c>
      <c r="AS544" s="71">
        <v>104</v>
      </c>
      <c r="AT544" s="71">
        <v>0</v>
      </c>
      <c r="AU544" s="71">
        <v>0</v>
      </c>
      <c r="AV544" s="71">
        <v>0</v>
      </c>
      <c r="AW544" s="71">
        <v>0</v>
      </c>
      <c r="AX544" s="71"/>
      <c r="AY544" s="72"/>
      <c r="AZ544" s="71">
        <v>734.4</v>
      </c>
      <c r="BA544" s="71">
        <v>5893.8</v>
      </c>
      <c r="BB544" s="71">
        <v>0</v>
      </c>
      <c r="BC544" s="71">
        <v>0</v>
      </c>
      <c r="BD544" s="71">
        <v>0</v>
      </c>
      <c r="BE544" s="71">
        <v>0</v>
      </c>
      <c r="BF544" s="71"/>
      <c r="BG544" s="72"/>
      <c r="BH544" s="71">
        <v>0</v>
      </c>
      <c r="BI544" s="71">
        <v>0</v>
      </c>
      <c r="BJ544" s="71">
        <v>9.5879999999999992</v>
      </c>
      <c r="BK544" s="71">
        <v>0</v>
      </c>
      <c r="BL544" s="71">
        <v>0</v>
      </c>
      <c r="BM544" s="71">
        <v>0</v>
      </c>
      <c r="BN544" s="72"/>
      <c r="BO544" s="71">
        <v>0</v>
      </c>
      <c r="BP544" s="71">
        <v>0</v>
      </c>
      <c r="BQ544" s="71">
        <v>2</v>
      </c>
      <c r="BR544" s="71">
        <v>0</v>
      </c>
      <c r="BS544" s="71">
        <v>0</v>
      </c>
      <c r="BT544" s="71">
        <v>0</v>
      </c>
      <c r="BU544"/>
      <c r="BV544" s="70">
        <v>9.5879999999999992</v>
      </c>
      <c r="BW544" s="70">
        <v>0</v>
      </c>
      <c r="BX544" s="70">
        <v>0</v>
      </c>
      <c r="BY544" s="70">
        <v>0</v>
      </c>
      <c r="BZ544" s="70">
        <v>0</v>
      </c>
      <c r="CA544" s="70">
        <v>0</v>
      </c>
      <c r="CB544" s="70">
        <v>0</v>
      </c>
      <c r="CC544" s="70">
        <v>0</v>
      </c>
      <c r="CD544" s="70">
        <v>0</v>
      </c>
    </row>
    <row r="545" spans="1:82">
      <c r="A545" s="70" t="s">
        <v>2286</v>
      </c>
      <c r="B545" s="70">
        <v>352</v>
      </c>
      <c r="C545" s="70">
        <v>12</v>
      </c>
      <c r="D545" s="70">
        <v>21</v>
      </c>
      <c r="E545" s="70">
        <v>2015</v>
      </c>
      <c r="F545" s="70" t="s">
        <v>182</v>
      </c>
      <c r="G545" s="70" t="s">
        <v>2274</v>
      </c>
      <c r="H545" s="70" t="s">
        <v>2275</v>
      </c>
      <c r="I545" s="148"/>
      <c r="J545" s="71">
        <v>16.034574049907519</v>
      </c>
      <c r="K545" s="71">
        <v>1.6613232166751111</v>
      </c>
      <c r="L545" s="71">
        <v>18.18248327653642</v>
      </c>
      <c r="M545" s="71">
        <v>21.8766193834422</v>
      </c>
      <c r="N545" s="71">
        <v>29.243593622505362</v>
      </c>
      <c r="O545" s="71">
        <v>17.65771873631601</v>
      </c>
      <c r="P545" s="71">
        <v>18.663950094188234</v>
      </c>
      <c r="Q545" s="71">
        <v>1.25313729908333</v>
      </c>
      <c r="R545" s="71">
        <v>0.78652725154014702</v>
      </c>
      <c r="S545" s="71">
        <v>0</v>
      </c>
      <c r="T545" s="72"/>
      <c r="U545" s="71">
        <v>1395255</v>
      </c>
      <c r="V545" s="71">
        <v>604</v>
      </c>
      <c r="W545" s="71">
        <v>215</v>
      </c>
      <c r="X545" s="71">
        <v>4751</v>
      </c>
      <c r="Y545" s="71">
        <v>8415</v>
      </c>
      <c r="Z545" s="71">
        <v>10259</v>
      </c>
      <c r="AA545" s="71">
        <v>3714</v>
      </c>
      <c r="AB545" s="71">
        <v>17248</v>
      </c>
      <c r="AC545" s="71">
        <v>134444</v>
      </c>
      <c r="AD545" s="71">
        <v>0</v>
      </c>
      <c r="AE545" s="72"/>
      <c r="AF545" s="71">
        <v>10926760.48927051</v>
      </c>
      <c r="AG545" s="71">
        <v>1237819.695146075</v>
      </c>
      <c r="AH545" s="71">
        <v>2929022.6271154401</v>
      </c>
      <c r="AI545" s="71">
        <v>31400760.060125481</v>
      </c>
      <c r="AJ545" s="71">
        <v>43201439.354772307</v>
      </c>
      <c r="AK545" s="71">
        <v>0</v>
      </c>
      <c r="AL545" s="71">
        <v>0</v>
      </c>
      <c r="AM545" s="71">
        <v>2363766.0473612351</v>
      </c>
      <c r="AN545" s="71">
        <v>0</v>
      </c>
      <c r="AO545" s="71">
        <v>0</v>
      </c>
      <c r="AP545" s="71">
        <v>92059568.27379106</v>
      </c>
      <c r="AQ545" s="72"/>
      <c r="AR545" s="71">
        <v>199</v>
      </c>
      <c r="AS545" s="71">
        <v>152</v>
      </c>
      <c r="AT545" s="71">
        <v>0</v>
      </c>
      <c r="AU545" s="71">
        <v>0</v>
      </c>
      <c r="AV545" s="71">
        <v>0</v>
      </c>
      <c r="AW545" s="71">
        <v>0</v>
      </c>
      <c r="AX545" s="71"/>
      <c r="AY545" s="72"/>
      <c r="AZ545" s="71">
        <v>835.9</v>
      </c>
      <c r="BA545" s="71">
        <v>9317.7999999999993</v>
      </c>
      <c r="BB545" s="71">
        <v>0</v>
      </c>
      <c r="BC545" s="71">
        <v>0</v>
      </c>
      <c r="BD545" s="71">
        <v>0</v>
      </c>
      <c r="BE545" s="71">
        <v>0</v>
      </c>
      <c r="BF545" s="71"/>
      <c r="BG545" s="72"/>
      <c r="BH545" s="71">
        <v>0</v>
      </c>
      <c r="BI545" s="71">
        <v>0</v>
      </c>
      <c r="BJ545" s="71">
        <v>10.065</v>
      </c>
      <c r="BK545" s="71">
        <v>0</v>
      </c>
      <c r="BL545" s="71">
        <v>0</v>
      </c>
      <c r="BM545" s="71">
        <v>0</v>
      </c>
      <c r="BN545" s="72"/>
      <c r="BO545" s="71">
        <v>0</v>
      </c>
      <c r="BP545" s="71">
        <v>0</v>
      </c>
      <c r="BQ545" s="71">
        <v>2</v>
      </c>
      <c r="BR545" s="71">
        <v>0</v>
      </c>
      <c r="BS545" s="71">
        <v>0</v>
      </c>
      <c r="BT545" s="71">
        <v>0</v>
      </c>
      <c r="BU545"/>
      <c r="BV545" s="70">
        <v>10.065</v>
      </c>
      <c r="BW545" s="70">
        <v>0</v>
      </c>
      <c r="BX545" s="70">
        <v>0</v>
      </c>
      <c r="BY545" s="70">
        <v>0</v>
      </c>
      <c r="BZ545" s="70">
        <v>0</v>
      </c>
      <c r="CA545" s="70">
        <v>0</v>
      </c>
      <c r="CB545" s="70">
        <v>0</v>
      </c>
      <c r="CC545" s="70">
        <v>0</v>
      </c>
      <c r="CD545" s="70">
        <v>0</v>
      </c>
    </row>
    <row r="546" spans="1:82">
      <c r="A546" s="70" t="s">
        <v>2287</v>
      </c>
      <c r="B546" s="70">
        <v>353</v>
      </c>
      <c r="C546" s="70">
        <v>13</v>
      </c>
      <c r="D546" s="70">
        <v>21</v>
      </c>
      <c r="E546" s="70">
        <v>2016</v>
      </c>
      <c r="F546" s="70" t="s">
        <v>155</v>
      </c>
      <c r="G546" s="70" t="s">
        <v>2274</v>
      </c>
      <c r="H546" s="70" t="s">
        <v>2275</v>
      </c>
      <c r="I546" s="148"/>
      <c r="J546" s="71">
        <v>18.501563070705629</v>
      </c>
      <c r="K546" s="71">
        <v>1.5550196449617357</v>
      </c>
      <c r="L546" s="71">
        <v>10.670429813650484</v>
      </c>
      <c r="M546" s="71">
        <v>21.195890449963041</v>
      </c>
      <c r="N546" s="71">
        <v>29.425419261743535</v>
      </c>
      <c r="O546" s="71">
        <v>17.290266308669828</v>
      </c>
      <c r="P546" s="71">
        <v>18.181337477255205</v>
      </c>
      <c r="Q546" s="71">
        <v>1.1900790372666561</v>
      </c>
      <c r="R546" s="71">
        <v>0.91810144792482384</v>
      </c>
      <c r="S546" s="71">
        <v>0</v>
      </c>
      <c r="T546" s="72"/>
      <c r="U546" s="71">
        <v>1476156</v>
      </c>
      <c r="V546" s="71">
        <v>604</v>
      </c>
      <c r="W546" s="71">
        <v>215</v>
      </c>
      <c r="X546" s="71">
        <v>4751</v>
      </c>
      <c r="Y546" s="71">
        <v>8337</v>
      </c>
      <c r="Z546" s="71">
        <v>10169</v>
      </c>
      <c r="AA546" s="71">
        <v>3742</v>
      </c>
      <c r="AB546" s="71">
        <v>16849</v>
      </c>
      <c r="AC546" s="71">
        <v>156802.68999227579</v>
      </c>
      <c r="AD546" s="71">
        <v>0</v>
      </c>
      <c r="AE546" s="72"/>
      <c r="AF546" s="71">
        <v>12874644.42701239</v>
      </c>
      <c r="AG546" s="71">
        <v>1139249.289976618</v>
      </c>
      <c r="AH546" s="71">
        <v>1384772.078134157</v>
      </c>
      <c r="AI546" s="71">
        <v>32294957.213394359</v>
      </c>
      <c r="AJ546" s="71">
        <v>43451778.228646792</v>
      </c>
      <c r="AK546" s="71">
        <v>0</v>
      </c>
      <c r="AL546" s="71">
        <v>0</v>
      </c>
      <c r="AM546" s="71">
        <v>2310878.703405065</v>
      </c>
      <c r="AN546" s="71">
        <v>0</v>
      </c>
      <c r="AO546" s="71">
        <v>0</v>
      </c>
      <c r="AP546" s="71">
        <v>93456279.940569386</v>
      </c>
      <c r="AQ546" s="72"/>
      <c r="AR546" s="71">
        <v>210</v>
      </c>
      <c r="AS546" s="71">
        <v>195</v>
      </c>
      <c r="AT546" s="71">
        <v>0</v>
      </c>
      <c r="AU546" s="71">
        <v>0</v>
      </c>
      <c r="AV546" s="71">
        <v>0</v>
      </c>
      <c r="AW546" s="71">
        <v>0</v>
      </c>
      <c r="AX546" s="71"/>
      <c r="AY546" s="72"/>
      <c r="AZ546" s="71">
        <v>894.5</v>
      </c>
      <c r="BA546" s="71">
        <v>12824</v>
      </c>
      <c r="BB546" s="71">
        <v>0</v>
      </c>
      <c r="BC546" s="71">
        <v>0</v>
      </c>
      <c r="BD546" s="71">
        <v>0</v>
      </c>
      <c r="BE546" s="71">
        <v>0</v>
      </c>
      <c r="BF546" s="71"/>
      <c r="BG546" s="72"/>
      <c r="BH546" s="71">
        <v>0</v>
      </c>
      <c r="BI546" s="71">
        <v>0</v>
      </c>
      <c r="BJ546" s="71">
        <v>6.2629999999999999</v>
      </c>
      <c r="BK546" s="71">
        <v>0</v>
      </c>
      <c r="BL546" s="71">
        <v>0</v>
      </c>
      <c r="BM546" s="71">
        <v>0</v>
      </c>
      <c r="BN546" s="72"/>
      <c r="BO546" s="71">
        <v>0</v>
      </c>
      <c r="BP546" s="71">
        <v>0</v>
      </c>
      <c r="BQ546" s="71">
        <v>1</v>
      </c>
      <c r="BR546" s="71">
        <v>0</v>
      </c>
      <c r="BS546" s="71">
        <v>0</v>
      </c>
      <c r="BT546" s="71">
        <v>0</v>
      </c>
      <c r="BU546"/>
      <c r="BV546" s="70">
        <v>6.2629999999999999</v>
      </c>
      <c r="BW546" s="70">
        <v>0</v>
      </c>
      <c r="BX546" s="70">
        <v>0</v>
      </c>
      <c r="BY546" s="70">
        <v>0</v>
      </c>
      <c r="BZ546" s="70">
        <v>0</v>
      </c>
      <c r="CA546" s="70">
        <v>0</v>
      </c>
      <c r="CB546" s="70">
        <v>0</v>
      </c>
      <c r="CC546" s="70">
        <v>0</v>
      </c>
      <c r="CD546" s="70">
        <v>0</v>
      </c>
    </row>
    <row r="547" spans="1:82">
      <c r="A547" s="70" t="s">
        <v>2288</v>
      </c>
      <c r="B547" s="70">
        <v>354</v>
      </c>
      <c r="C547" s="70">
        <v>14</v>
      </c>
      <c r="D547" s="70">
        <v>21</v>
      </c>
      <c r="E547" s="70">
        <v>2017</v>
      </c>
      <c r="F547" s="70" t="s">
        <v>156</v>
      </c>
      <c r="G547" s="70" t="s">
        <v>2274</v>
      </c>
      <c r="H547" s="70" t="s">
        <v>2275</v>
      </c>
      <c r="I547" s="148"/>
      <c r="J547" s="71">
        <v>16.785514706351133</v>
      </c>
      <c r="K547" s="71">
        <v>1.5699128201384667</v>
      </c>
      <c r="L547" s="71">
        <v>10.427039343157162</v>
      </c>
      <c r="M547" s="71">
        <v>20.025381844748651</v>
      </c>
      <c r="N547" s="71">
        <v>28.400699995447333</v>
      </c>
      <c r="O547" s="71">
        <v>16.899414806313075</v>
      </c>
      <c r="P547" s="71">
        <v>17.588198773763846</v>
      </c>
      <c r="Q547" s="71">
        <v>1.12597072050174</v>
      </c>
      <c r="R547" s="71">
        <v>1.296999147301779</v>
      </c>
      <c r="S547" s="71">
        <v>0</v>
      </c>
      <c r="T547" s="72"/>
      <c r="U547" s="71">
        <v>1431152</v>
      </c>
      <c r="V547" s="71">
        <v>604</v>
      </c>
      <c r="W547" s="71">
        <v>215</v>
      </c>
      <c r="X547" s="71">
        <v>4751</v>
      </c>
      <c r="Y547" s="71">
        <v>8301</v>
      </c>
      <c r="Z547" s="71">
        <v>10104</v>
      </c>
      <c r="AA547" s="71">
        <v>3643</v>
      </c>
      <c r="AB547" s="71">
        <v>16485</v>
      </c>
      <c r="AC547" s="71">
        <v>225909.99999999991</v>
      </c>
      <c r="AD547" s="71">
        <v>0</v>
      </c>
      <c r="AE547" s="72"/>
      <c r="AF547" s="71">
        <v>12741578.565422351</v>
      </c>
      <c r="AG547" s="71">
        <v>1200045.293559073</v>
      </c>
      <c r="AH547" s="71">
        <v>1695173.742535502</v>
      </c>
      <c r="AI547" s="71">
        <v>31750900.196012169</v>
      </c>
      <c r="AJ547" s="71">
        <v>40763907.82912074</v>
      </c>
      <c r="AK547" s="71">
        <v>0</v>
      </c>
      <c r="AL547" s="71">
        <v>0</v>
      </c>
      <c r="AM547" s="71">
        <v>2264493.0526619479</v>
      </c>
      <c r="AN547" s="71">
        <v>0</v>
      </c>
      <c r="AO547" s="71">
        <v>0</v>
      </c>
      <c r="AP547" s="71">
        <v>90416098.679311782</v>
      </c>
      <c r="AQ547" s="72"/>
      <c r="AR547" s="71">
        <v>223</v>
      </c>
      <c r="AS547" s="71">
        <v>226</v>
      </c>
      <c r="AT547" s="71">
        <v>0</v>
      </c>
      <c r="AU547" s="71">
        <v>0</v>
      </c>
      <c r="AV547" s="71">
        <v>0</v>
      </c>
      <c r="AW547" s="71">
        <v>0</v>
      </c>
      <c r="AX547" s="71"/>
      <c r="AY547" s="72"/>
      <c r="AZ547" s="71">
        <v>963.4</v>
      </c>
      <c r="BA547" s="71">
        <v>17424.8</v>
      </c>
      <c r="BB547" s="71">
        <v>0</v>
      </c>
      <c r="BC547" s="71">
        <v>0</v>
      </c>
      <c r="BD547" s="71">
        <v>0</v>
      </c>
      <c r="BE547" s="71">
        <v>0</v>
      </c>
      <c r="BF547" s="71"/>
      <c r="BG547" s="72"/>
      <c r="BH547" s="71">
        <v>0</v>
      </c>
      <c r="BI547" s="71">
        <v>0</v>
      </c>
      <c r="BJ547" s="71">
        <v>6.7389999999999999</v>
      </c>
      <c r="BK547" s="71">
        <v>0</v>
      </c>
      <c r="BL547" s="71">
        <v>0</v>
      </c>
      <c r="BM547" s="71">
        <v>0</v>
      </c>
      <c r="BN547" s="72"/>
      <c r="BO547" s="71">
        <v>0</v>
      </c>
      <c r="BP547" s="71">
        <v>0</v>
      </c>
      <c r="BQ547" s="71">
        <v>1</v>
      </c>
      <c r="BR547" s="71">
        <v>0</v>
      </c>
      <c r="BS547" s="71">
        <v>0</v>
      </c>
      <c r="BT547" s="71">
        <v>0</v>
      </c>
      <c r="BU547"/>
      <c r="BV547" s="70">
        <v>6.7389999999999999</v>
      </c>
      <c r="BW547" s="70">
        <v>0</v>
      </c>
      <c r="BX547" s="70">
        <v>0</v>
      </c>
      <c r="BY547" s="70">
        <v>0</v>
      </c>
      <c r="BZ547" s="70">
        <v>0</v>
      </c>
      <c r="CA547" s="70">
        <v>0</v>
      </c>
      <c r="CB547" s="70">
        <v>0</v>
      </c>
      <c r="CC547" s="70">
        <v>0</v>
      </c>
      <c r="CD547" s="70">
        <v>0</v>
      </c>
    </row>
    <row r="548" spans="1:82">
      <c r="A548" s="70" t="s">
        <v>2289</v>
      </c>
      <c r="B548" s="70">
        <v>355</v>
      </c>
      <c r="C548" s="70">
        <v>15</v>
      </c>
      <c r="D548" s="70">
        <v>21</v>
      </c>
      <c r="E548" s="70">
        <v>2018</v>
      </c>
      <c r="F548" s="70" t="s">
        <v>183</v>
      </c>
      <c r="G548" s="70" t="s">
        <v>2274</v>
      </c>
      <c r="H548" s="70" t="s">
        <v>2275</v>
      </c>
      <c r="I548" s="148"/>
      <c r="J548" s="71">
        <v>18.970785631171005</v>
      </c>
      <c r="K548" s="71">
        <v>1.454119697659334</v>
      </c>
      <c r="L548" s="71">
        <v>9.5882986627993283</v>
      </c>
      <c r="M548" s="71">
        <v>20.724950455341361</v>
      </c>
      <c r="N548" s="71">
        <v>25.361246356429962</v>
      </c>
      <c r="O548" s="71">
        <v>16.448980681901563</v>
      </c>
      <c r="P548" s="71">
        <v>17.183687180406199</v>
      </c>
      <c r="Q548" s="71">
        <v>1.0249314565912</v>
      </c>
      <c r="R548" s="71">
        <v>0.79564782924065802</v>
      </c>
      <c r="S548" s="71">
        <v>0</v>
      </c>
      <c r="T548" s="72"/>
      <c r="U548" s="71">
        <v>1686015</v>
      </c>
      <c r="V548" s="71">
        <v>604</v>
      </c>
      <c r="W548" s="71">
        <v>215</v>
      </c>
      <c r="X548" s="71">
        <v>4751</v>
      </c>
      <c r="Y548" s="71">
        <v>8219</v>
      </c>
      <c r="Z548" s="71">
        <v>10023</v>
      </c>
      <c r="AA548" s="71">
        <v>3595</v>
      </c>
      <c r="AB548" s="71">
        <v>16171</v>
      </c>
      <c r="AC548" s="71">
        <v>138042</v>
      </c>
      <c r="AD548" s="71">
        <v>0</v>
      </c>
      <c r="AE548" s="72"/>
      <c r="AF548" s="71">
        <v>15263433.667042069</v>
      </c>
      <c r="AG548" s="71">
        <v>1087753.3508245661</v>
      </c>
      <c r="AH548" s="71">
        <v>1568883.1642466281</v>
      </c>
      <c r="AI548" s="71">
        <v>32314010.825480599</v>
      </c>
      <c r="AJ548" s="71">
        <v>37583898.70814652</v>
      </c>
      <c r="AK548" s="71">
        <v>0</v>
      </c>
      <c r="AL548" s="71">
        <v>0</v>
      </c>
      <c r="AM548" s="71">
        <v>2225956.1113180742</v>
      </c>
      <c r="AN548" s="71">
        <v>0</v>
      </c>
      <c r="AO548" s="71">
        <v>0</v>
      </c>
      <c r="AP548" s="71">
        <v>90043935.827058464</v>
      </c>
      <c r="AQ548" s="72"/>
      <c r="AR548" s="71">
        <v>238</v>
      </c>
      <c r="AS548" s="71">
        <v>278</v>
      </c>
      <c r="AT548" s="71">
        <v>0</v>
      </c>
      <c r="AU548" s="71">
        <v>0</v>
      </c>
      <c r="AV548" s="71">
        <v>0</v>
      </c>
      <c r="AW548" s="71">
        <v>0</v>
      </c>
      <c r="AX548" s="71"/>
      <c r="AY548" s="72"/>
      <c r="AZ548" s="71">
        <v>1069.8</v>
      </c>
      <c r="BA548" s="71">
        <v>19901</v>
      </c>
      <c r="BB548" s="71">
        <v>0</v>
      </c>
      <c r="BC548" s="71">
        <v>0</v>
      </c>
      <c r="BD548" s="71">
        <v>0</v>
      </c>
      <c r="BE548" s="71">
        <v>0</v>
      </c>
      <c r="BF548" s="71"/>
      <c r="BG548" s="72"/>
      <c r="BH548" s="71">
        <v>0</v>
      </c>
      <c r="BI548" s="71">
        <v>0</v>
      </c>
      <c r="BJ548" s="71">
        <v>6.51</v>
      </c>
      <c r="BK548" s="71">
        <v>0</v>
      </c>
      <c r="BL548" s="71">
        <v>0</v>
      </c>
      <c r="BM548" s="71">
        <v>0</v>
      </c>
      <c r="BN548" s="72"/>
      <c r="BO548" s="71">
        <v>0</v>
      </c>
      <c r="BP548" s="71">
        <v>0</v>
      </c>
      <c r="BQ548" s="71">
        <v>1</v>
      </c>
      <c r="BR548" s="71">
        <v>0</v>
      </c>
      <c r="BS548" s="71">
        <v>0</v>
      </c>
      <c r="BT548" s="71">
        <v>0</v>
      </c>
      <c r="BU548"/>
      <c r="BV548" s="70">
        <v>6.51</v>
      </c>
      <c r="BW548" s="70">
        <v>0</v>
      </c>
      <c r="BX548" s="70">
        <v>0</v>
      </c>
      <c r="BY548" s="70">
        <v>0</v>
      </c>
      <c r="BZ548" s="70">
        <v>0</v>
      </c>
      <c r="CA548" s="70">
        <v>0</v>
      </c>
      <c r="CB548" s="70">
        <v>0</v>
      </c>
      <c r="CC548" s="70">
        <v>0</v>
      </c>
      <c r="CD548" s="70">
        <v>0</v>
      </c>
    </row>
    <row r="549" spans="1:82">
      <c r="A549" s="70" t="s">
        <v>2290</v>
      </c>
      <c r="B549" s="70">
        <v>356</v>
      </c>
      <c r="C549" s="70">
        <v>16</v>
      </c>
      <c r="D549" s="70">
        <v>21</v>
      </c>
      <c r="E549" s="70">
        <v>2019</v>
      </c>
      <c r="F549" s="70" t="s">
        <v>158</v>
      </c>
      <c r="G549" s="70" t="s">
        <v>2274</v>
      </c>
      <c r="H549" s="70" t="s">
        <v>2275</v>
      </c>
      <c r="I549" s="148"/>
      <c r="J549" s="71">
        <v>20.374465435844613</v>
      </c>
      <c r="K549" s="71">
        <v>1.3557377598926164</v>
      </c>
      <c r="L549" s="71">
        <v>9.6564550148150037</v>
      </c>
      <c r="M549" s="71">
        <v>18.478707886630623</v>
      </c>
      <c r="N549" s="71">
        <v>23.171103120304213</v>
      </c>
      <c r="O549" s="71">
        <v>15.828976406199954</v>
      </c>
      <c r="P549" s="71">
        <v>16.614968031135003</v>
      </c>
      <c r="Q549" s="71">
        <v>0.96952925925538203</v>
      </c>
      <c r="R549" s="71">
        <v>0.81970410905765889</v>
      </c>
      <c r="S549" s="71">
        <v>0</v>
      </c>
      <c r="T549" s="72"/>
      <c r="U549" s="71">
        <v>1781947</v>
      </c>
      <c r="V549" s="71">
        <v>604</v>
      </c>
      <c r="W549" s="71">
        <v>215</v>
      </c>
      <c r="X549" s="71">
        <v>4751</v>
      </c>
      <c r="Y549" s="71">
        <v>8089</v>
      </c>
      <c r="Z549" s="71">
        <v>9910</v>
      </c>
      <c r="AA549" s="71">
        <v>3450</v>
      </c>
      <c r="AB549" s="71">
        <v>15711</v>
      </c>
      <c r="AC549" s="71">
        <v>144545</v>
      </c>
      <c r="AD549" s="71">
        <v>0</v>
      </c>
      <c r="AE549" s="72"/>
      <c r="AF549" s="71">
        <v>17107660.176433619</v>
      </c>
      <c r="AG549" s="71">
        <v>1068479.8380214579</v>
      </c>
      <c r="AH549" s="71">
        <v>1725548.9186934819</v>
      </c>
      <c r="AI549" s="71">
        <v>31005244.22614966</v>
      </c>
      <c r="AJ549" s="71">
        <v>36093426.042917959</v>
      </c>
      <c r="AK549" s="71">
        <v>0</v>
      </c>
      <c r="AL549" s="71">
        <v>0</v>
      </c>
      <c r="AM549" s="71">
        <v>2139719.9276553225</v>
      </c>
      <c r="AN549" s="71">
        <v>0</v>
      </c>
      <c r="AO549" s="71">
        <v>0</v>
      </c>
      <c r="AP549" s="71">
        <v>89140079.129871503</v>
      </c>
      <c r="AQ549" s="72"/>
      <c r="AR549" s="71">
        <v>249</v>
      </c>
      <c r="AS549" s="71">
        <v>332</v>
      </c>
      <c r="AT549" s="71">
        <v>0</v>
      </c>
      <c r="AU549" s="71">
        <v>0</v>
      </c>
      <c r="AV549" s="71">
        <v>0</v>
      </c>
      <c r="AW549" s="71">
        <v>0</v>
      </c>
      <c r="AX549" s="71"/>
      <c r="AY549" s="72"/>
      <c r="AZ549" s="71">
        <v>1123.2</v>
      </c>
      <c r="BA549" s="71">
        <v>23441.5</v>
      </c>
      <c r="BB549" s="71">
        <v>0</v>
      </c>
      <c r="BC549" s="71">
        <v>0</v>
      </c>
      <c r="BD549" s="71">
        <v>0</v>
      </c>
      <c r="BE549" s="71">
        <v>0</v>
      </c>
      <c r="BF549" s="71"/>
      <c r="BG549" s="72"/>
      <c r="BH549" s="71">
        <v>0</v>
      </c>
      <c r="BI549" s="71">
        <v>0</v>
      </c>
      <c r="BJ549" s="71">
        <v>6.415</v>
      </c>
      <c r="BK549" s="71">
        <v>0</v>
      </c>
      <c r="BL549" s="71">
        <v>0</v>
      </c>
      <c r="BM549" s="71">
        <v>0</v>
      </c>
      <c r="BN549" s="72"/>
      <c r="BO549" s="71">
        <v>0</v>
      </c>
      <c r="BP549" s="71">
        <v>0</v>
      </c>
      <c r="BQ549" s="71">
        <v>1</v>
      </c>
      <c r="BR549" s="71">
        <v>0</v>
      </c>
      <c r="BS549" s="71">
        <v>0</v>
      </c>
      <c r="BT549" s="71">
        <v>0</v>
      </c>
      <c r="BU549"/>
      <c r="BV549" s="70">
        <v>6.415</v>
      </c>
      <c r="BW549" s="70">
        <v>0</v>
      </c>
      <c r="BX549" s="70">
        <v>0</v>
      </c>
      <c r="BY549" s="70">
        <v>0</v>
      </c>
      <c r="BZ549" s="70">
        <v>0</v>
      </c>
      <c r="CA549" s="70">
        <v>0</v>
      </c>
      <c r="CB549" s="70">
        <v>0</v>
      </c>
      <c r="CC549" s="70">
        <v>0</v>
      </c>
      <c r="CD549" s="70">
        <v>0</v>
      </c>
    </row>
    <row r="550" spans="1:82">
      <c r="A550" s="70" t="s">
        <v>2291</v>
      </c>
      <c r="B550" s="70">
        <v>357</v>
      </c>
      <c r="C550" s="70">
        <v>17</v>
      </c>
      <c r="D550" s="70">
        <v>21</v>
      </c>
      <c r="E550" s="70">
        <v>2020</v>
      </c>
      <c r="F550" s="70" t="s">
        <v>159</v>
      </c>
      <c r="G550" s="70" t="s">
        <v>2274</v>
      </c>
      <c r="H550" s="70" t="s">
        <v>2275</v>
      </c>
      <c r="I550" s="148"/>
      <c r="J550" s="71">
        <v>19.904130872929969</v>
      </c>
      <c r="K550" s="71">
        <v>1.2642414676921201</v>
      </c>
      <c r="L550" s="71">
        <v>8.813278733787886</v>
      </c>
      <c r="M550" s="71">
        <v>14.567359704487702</v>
      </c>
      <c r="N550" s="71">
        <v>22.758352790125965</v>
      </c>
      <c r="O550" s="71">
        <v>13.743871381308372</v>
      </c>
      <c r="P550" s="71">
        <v>15.581969928329194</v>
      </c>
      <c r="Q550" s="71">
        <v>0.900507128471703</v>
      </c>
      <c r="R550" s="71">
        <v>0.65380579112757609</v>
      </c>
      <c r="S550" s="71">
        <v>0</v>
      </c>
      <c r="T550" s="72"/>
      <c r="U550" s="71">
        <v>1773868</v>
      </c>
      <c r="V550" s="71">
        <v>536</v>
      </c>
      <c r="W550" s="71">
        <v>209</v>
      </c>
      <c r="X550" s="71">
        <v>4155</v>
      </c>
      <c r="Y550" s="71">
        <v>7997</v>
      </c>
      <c r="Z550" s="71">
        <v>9821</v>
      </c>
      <c r="AA550" s="71">
        <v>3439</v>
      </c>
      <c r="AB550" s="71">
        <v>15273</v>
      </c>
      <c r="AC550" s="71">
        <v>115900</v>
      </c>
      <c r="AD550" s="71">
        <v>0</v>
      </c>
      <c r="AE550" s="72"/>
      <c r="AF550" s="71">
        <v>17328251.19733217</v>
      </c>
      <c r="AG550" s="71">
        <v>971249.03163559956</v>
      </c>
      <c r="AH550" s="71">
        <v>1642517.4274311233</v>
      </c>
      <c r="AI550" s="71">
        <v>26193669.044703037</v>
      </c>
      <c r="AJ550" s="71">
        <v>40730033.536946073</v>
      </c>
      <c r="AK550" s="71"/>
      <c r="AL550" s="71"/>
      <c r="AM550" s="71">
        <v>1993296.1865691605</v>
      </c>
      <c r="AN550" s="71"/>
      <c r="AO550" s="71"/>
      <c r="AP550" s="71">
        <v>88859016.424617156</v>
      </c>
      <c r="AQ550" s="72"/>
      <c r="AR550" s="71">
        <v>259</v>
      </c>
      <c r="AS550" s="71">
        <v>393</v>
      </c>
      <c r="AT550" s="71">
        <v>0</v>
      </c>
      <c r="AU550" s="71">
        <v>0</v>
      </c>
      <c r="AV550" s="71">
        <v>0</v>
      </c>
      <c r="AW550" s="71">
        <v>0</v>
      </c>
      <c r="AX550" s="71"/>
      <c r="AY550" s="72"/>
      <c r="AZ550" s="71">
        <v>1177.2</v>
      </c>
      <c r="BA550" s="71">
        <v>29639.000000000011</v>
      </c>
      <c r="BB550" s="71">
        <v>0</v>
      </c>
      <c r="BC550" s="71">
        <v>0</v>
      </c>
      <c r="BD550" s="71">
        <v>0</v>
      </c>
      <c r="BE550" s="71">
        <v>0</v>
      </c>
      <c r="BF550" s="71"/>
      <c r="BG550" s="72"/>
      <c r="BH550" s="71">
        <v>0</v>
      </c>
      <c r="BI550" s="71">
        <v>0</v>
      </c>
      <c r="BJ550" s="71">
        <v>5.4960000000000004</v>
      </c>
      <c r="BK550" s="71">
        <v>0</v>
      </c>
      <c r="BL550" s="71">
        <v>0</v>
      </c>
      <c r="BM550" s="71">
        <v>0</v>
      </c>
      <c r="BN550" s="72"/>
      <c r="BO550" s="71">
        <v>0</v>
      </c>
      <c r="BP550" s="71">
        <v>0</v>
      </c>
      <c r="BQ550" s="71">
        <v>1</v>
      </c>
      <c r="BR550" s="71">
        <v>0</v>
      </c>
      <c r="BS550" s="71">
        <v>0</v>
      </c>
      <c r="BT550" s="71">
        <v>0</v>
      </c>
      <c r="BU550"/>
      <c r="BV550" s="70">
        <v>5.4960000000000004</v>
      </c>
      <c r="BW550" s="70">
        <v>0</v>
      </c>
      <c r="BX550" s="70">
        <v>0</v>
      </c>
      <c r="BY550" s="70">
        <v>0</v>
      </c>
      <c r="BZ550" s="70">
        <v>0</v>
      </c>
      <c r="CA550" s="70">
        <v>0</v>
      </c>
      <c r="CB550" s="70">
        <v>0</v>
      </c>
      <c r="CC550" s="70">
        <v>0</v>
      </c>
      <c r="CD550" s="70">
        <v>0</v>
      </c>
    </row>
    <row r="551" spans="1:82">
      <c r="A551" s="70" t="s">
        <v>2292</v>
      </c>
      <c r="B551" s="70">
        <v>357</v>
      </c>
      <c r="C551" s="70">
        <v>18</v>
      </c>
      <c r="D551" s="70">
        <v>21</v>
      </c>
      <c r="E551" s="70">
        <v>2021</v>
      </c>
      <c r="F551" s="70" t="s">
        <v>160</v>
      </c>
      <c r="G551" s="70" t="s">
        <v>2274</v>
      </c>
      <c r="H551" s="70" t="s">
        <v>2275</v>
      </c>
      <c r="I551" s="148"/>
      <c r="J551" s="71">
        <v>21.523165694283492</v>
      </c>
      <c r="K551" s="71">
        <v>1.3856448620904083</v>
      </c>
      <c r="L551" s="71">
        <v>8.4304669134869172</v>
      </c>
      <c r="M551" s="71">
        <v>16.716746874360165</v>
      </c>
      <c r="N551" s="71">
        <v>23.146106019979257</v>
      </c>
      <c r="O551" s="71">
        <v>13.178179429633193</v>
      </c>
      <c r="P551" s="71">
        <v>15.965751621993626</v>
      </c>
      <c r="Q551" s="71">
        <v>0.86553048005959199</v>
      </c>
      <c r="R551" s="71">
        <v>0.61105712522007694</v>
      </c>
      <c r="S551" s="71">
        <v>0</v>
      </c>
      <c r="T551" s="72"/>
      <c r="U551" s="71">
        <v>1892528</v>
      </c>
      <c r="V551" s="71">
        <v>536</v>
      </c>
      <c r="W551" s="71">
        <v>209</v>
      </c>
      <c r="X551" s="71">
        <v>4155</v>
      </c>
      <c r="Y551" s="71">
        <v>7839</v>
      </c>
      <c r="Z551" s="71">
        <v>9696</v>
      </c>
      <c r="AA551" s="71">
        <v>3436</v>
      </c>
      <c r="AB551" s="71">
        <v>14824</v>
      </c>
      <c r="AC551" s="71">
        <v>105084.99999999999</v>
      </c>
      <c r="AD551" s="71">
        <v>0</v>
      </c>
      <c r="AE551" s="72"/>
      <c r="AF551" s="71">
        <v>18788645.518738773</v>
      </c>
      <c r="AG551" s="71">
        <v>1029294.3710821301</v>
      </c>
      <c r="AH551" s="71">
        <v>1500617.8356381822</v>
      </c>
      <c r="AI551" s="71">
        <v>28033132.793482795</v>
      </c>
      <c r="AJ551" s="71">
        <v>38506795.869987592</v>
      </c>
      <c r="AK551" s="71">
        <v>0</v>
      </c>
      <c r="AL551" s="71">
        <v>0</v>
      </c>
      <c r="AM551" s="71">
        <v>1945855.8728628706</v>
      </c>
      <c r="AN551" s="71">
        <v>0</v>
      </c>
      <c r="AO551" s="71">
        <v>0</v>
      </c>
      <c r="AP551" s="71">
        <v>89804342.261792347</v>
      </c>
      <c r="AQ551" s="72"/>
      <c r="AR551" s="71">
        <v>270</v>
      </c>
      <c r="AS551" s="71">
        <v>434</v>
      </c>
      <c r="AT551" s="71">
        <v>0</v>
      </c>
      <c r="AU551" s="71">
        <v>0</v>
      </c>
      <c r="AV551" s="71">
        <v>0</v>
      </c>
      <c r="AW551" s="71">
        <v>0</v>
      </c>
      <c r="AX551" s="71"/>
      <c r="AY551" s="72"/>
      <c r="AZ551" s="71">
        <v>1265.4000000000001</v>
      </c>
      <c r="BA551" s="71">
        <v>34548.800000000017</v>
      </c>
      <c r="BB551" s="71">
        <v>0</v>
      </c>
      <c r="BC551" s="71">
        <v>0</v>
      </c>
      <c r="BD551" s="71">
        <v>0</v>
      </c>
      <c r="BE551" s="71">
        <v>0</v>
      </c>
      <c r="BF551" s="71"/>
      <c r="BG551" s="72"/>
      <c r="BH551" s="71">
        <v>0</v>
      </c>
      <c r="BI551" s="71">
        <v>0</v>
      </c>
      <c r="BJ551" s="71">
        <v>5.5940000000000003</v>
      </c>
      <c r="BK551" s="71">
        <v>0</v>
      </c>
      <c r="BL551" s="71">
        <v>0</v>
      </c>
      <c r="BM551" s="71">
        <v>0</v>
      </c>
      <c r="BN551" s="72"/>
      <c r="BO551" s="71">
        <v>0</v>
      </c>
      <c r="BP551" s="71">
        <v>0</v>
      </c>
      <c r="BQ551" s="71">
        <v>1</v>
      </c>
      <c r="BR551" s="71">
        <v>0</v>
      </c>
      <c r="BS551" s="71">
        <v>0</v>
      </c>
      <c r="BT551" s="71">
        <v>0</v>
      </c>
      <c r="BU551"/>
      <c r="BV551" s="70">
        <v>5.5940000000000003</v>
      </c>
      <c r="BW551" s="70">
        <v>0</v>
      </c>
      <c r="BX551" s="70">
        <v>0</v>
      </c>
      <c r="BY551" s="70">
        <v>0</v>
      </c>
      <c r="BZ551" s="70">
        <v>0</v>
      </c>
      <c r="CA551" s="70">
        <v>0</v>
      </c>
      <c r="CB551" s="70">
        <v>0</v>
      </c>
      <c r="CC551" s="70">
        <v>0</v>
      </c>
      <c r="CD551" s="70">
        <v>0</v>
      </c>
    </row>
    <row r="552" spans="1:82">
      <c r="A552" s="70" t="s">
        <v>2293</v>
      </c>
      <c r="B552" s="70">
        <v>357</v>
      </c>
      <c r="C552" s="70">
        <v>19</v>
      </c>
      <c r="D552" s="70">
        <v>21</v>
      </c>
      <c r="E552" s="70">
        <v>2022</v>
      </c>
      <c r="F552" s="70" t="s">
        <v>161</v>
      </c>
      <c r="G552" s="70" t="s">
        <v>2274</v>
      </c>
      <c r="H552" s="70" t="s">
        <v>2275</v>
      </c>
      <c r="I552" s="148"/>
      <c r="J552" s="71">
        <v>18.304895644579865</v>
      </c>
      <c r="K552" s="71">
        <v>1.2985116313995479</v>
      </c>
      <c r="L552" s="71">
        <v>7.6397640801106181</v>
      </c>
      <c r="M552" s="71">
        <v>15.414200245731463</v>
      </c>
      <c r="N552" s="71">
        <v>21.311634673430277</v>
      </c>
      <c r="O552" s="71">
        <v>13.702823734225127</v>
      </c>
      <c r="P552" s="71">
        <v>15.661941844514184</v>
      </c>
      <c r="Q552" s="71">
        <v>0.85237644966007309</v>
      </c>
      <c r="R552" s="71">
        <v>0.46156847353157571</v>
      </c>
      <c r="S552" s="71">
        <v>0</v>
      </c>
      <c r="T552" s="72"/>
      <c r="U552" s="71">
        <v>1820112</v>
      </c>
      <c r="V552" s="71">
        <v>536</v>
      </c>
      <c r="W552" s="71">
        <v>209</v>
      </c>
      <c r="X552" s="71">
        <v>4155</v>
      </c>
      <c r="Y552" s="71">
        <v>7787</v>
      </c>
      <c r="Z552" s="71">
        <v>9579</v>
      </c>
      <c r="AA552" s="71">
        <v>3422</v>
      </c>
      <c r="AB552" s="71">
        <v>14479</v>
      </c>
      <c r="AC552" s="71">
        <v>80373.999999999985</v>
      </c>
      <c r="AD552" s="71">
        <v>0</v>
      </c>
      <c r="AE552" s="72"/>
      <c r="AF552" s="71">
        <v>16286564.932772251</v>
      </c>
      <c r="AG552" s="71">
        <v>1037714.0486885146</v>
      </c>
      <c r="AH552" s="71">
        <v>1665802.1858359838</v>
      </c>
      <c r="AI552" s="71">
        <v>25583997.55941328</v>
      </c>
      <c r="AJ552" s="71">
        <v>34966646.195359498</v>
      </c>
      <c r="AK552" s="71">
        <v>0</v>
      </c>
      <c r="AL552" s="71">
        <v>0</v>
      </c>
      <c r="AM552" s="71">
        <v>1869634.0957206262</v>
      </c>
      <c r="AN552" s="71">
        <v>0</v>
      </c>
      <c r="AO552" s="71">
        <v>0</v>
      </c>
      <c r="AP552" s="71">
        <v>81410359.017790139</v>
      </c>
      <c r="AQ552" s="72"/>
      <c r="AR552" s="71">
        <v>278</v>
      </c>
      <c r="AS552" s="71">
        <v>443</v>
      </c>
      <c r="AT552" s="71">
        <v>0</v>
      </c>
      <c r="AU552" s="71">
        <v>0</v>
      </c>
      <c r="AV552" s="71">
        <v>0</v>
      </c>
      <c r="AW552" s="71">
        <v>0</v>
      </c>
      <c r="AX552" s="71"/>
      <c r="AY552" s="72"/>
      <c r="AZ552" s="71">
        <v>1328.2999999999995</v>
      </c>
      <c r="BA552" s="71">
        <v>35795.200000000012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2294</v>
      </c>
      <c r="B553" s="70">
        <v>357</v>
      </c>
      <c r="C553" s="70">
        <v>20</v>
      </c>
      <c r="D553" s="70">
        <v>21</v>
      </c>
      <c r="E553" s="70">
        <v>2023</v>
      </c>
      <c r="F553" s="70" t="s">
        <v>1539</v>
      </c>
      <c r="G553" s="70" t="s">
        <v>2274</v>
      </c>
      <c r="H553" s="70" t="s">
        <v>2275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v>
      </c>
      <c r="AS553" s="71">
        <v>447</v>
      </c>
      <c r="AT553" s="71">
        <v>0</v>
      </c>
      <c r="AU553" s="71">
        <v>0</v>
      </c>
      <c r="AV553" s="71">
        <v>0</v>
      </c>
      <c r="AW553" s="71">
        <v>0</v>
      </c>
      <c r="AX553" s="71"/>
      <c r="AY553" s="72"/>
      <c r="AZ553" s="71">
        <v>1342.4999999999995</v>
      </c>
      <c r="BA553" s="71">
        <v>38566.800000000017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2295</v>
      </c>
      <c r="B554" s="70">
        <v>357</v>
      </c>
      <c r="C554" s="70">
        <v>21</v>
      </c>
      <c r="D554" s="70">
        <v>21</v>
      </c>
      <c r="E554" s="70">
        <v>2024</v>
      </c>
      <c r="F554" s="70" t="s">
        <v>1554</v>
      </c>
      <c r="G554" s="70" t="s">
        <v>2274</v>
      </c>
      <c r="H554" s="70" t="s">
        <v>2275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2296</v>
      </c>
      <c r="B555" s="70">
        <v>392</v>
      </c>
      <c r="C555" s="70">
        <v>1</v>
      </c>
      <c r="D555" s="70">
        <v>24</v>
      </c>
      <c r="E555" s="70">
        <v>1990</v>
      </c>
      <c r="F555" s="70" t="s">
        <v>787</v>
      </c>
      <c r="G555" s="70" t="s">
        <v>2297</v>
      </c>
      <c r="H555" s="70" t="s">
        <v>2298</v>
      </c>
      <c r="I555" s="148"/>
      <c r="J555" s="71">
        <v>20.43534259130664</v>
      </c>
      <c r="K555" s="71">
        <v>2.7300079166355302</v>
      </c>
      <c r="L555" s="71">
        <v>1.628579098219481</v>
      </c>
      <c r="M555" s="71">
        <v>12.10102011937626</v>
      </c>
      <c r="N555" s="71">
        <v>18.098649608365101</v>
      </c>
      <c r="O555" s="71">
        <v>16.61756790286773</v>
      </c>
      <c r="P555" s="71">
        <v>20.78982442268742</v>
      </c>
      <c r="Q555" s="71">
        <v>1.1190761012604999</v>
      </c>
      <c r="R555" s="71">
        <v>0</v>
      </c>
      <c r="S555" s="71">
        <v>0.96793232778328786</v>
      </c>
      <c r="T555" s="72"/>
      <c r="U555" s="71">
        <v>5303374</v>
      </c>
      <c r="V555" s="71">
        <v>803</v>
      </c>
      <c r="W555" s="71">
        <v>22</v>
      </c>
      <c r="X555" s="71">
        <v>4443</v>
      </c>
      <c r="Y555" s="71">
        <v>5319</v>
      </c>
      <c r="Z555" s="71">
        <v>6835</v>
      </c>
      <c r="AA555" s="71">
        <v>5048</v>
      </c>
      <c r="AB555" s="71">
        <v>18170</v>
      </c>
      <c r="AC555" s="71">
        <v>0</v>
      </c>
      <c r="AD555" s="71">
        <v>0.96793232778328786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2299</v>
      </c>
      <c r="B556" s="70">
        <v>393</v>
      </c>
      <c r="C556" s="70">
        <v>2</v>
      </c>
      <c r="D556" s="70">
        <v>24</v>
      </c>
      <c r="E556" s="70">
        <v>2005</v>
      </c>
      <c r="F556" s="70" t="s">
        <v>789</v>
      </c>
      <c r="G556" s="70" t="s">
        <v>2297</v>
      </c>
      <c r="H556" s="70" t="s">
        <v>2298</v>
      </c>
      <c r="I556" s="148"/>
      <c r="J556" s="71">
        <v>15.836737695611051</v>
      </c>
      <c r="K556" s="71">
        <v>1.363113299899559</v>
      </c>
      <c r="L556" s="71">
        <v>1.8442180291113781</v>
      </c>
      <c r="M556" s="71">
        <v>15.856232738441969</v>
      </c>
      <c r="N556" s="71">
        <v>22.848338962519851</v>
      </c>
      <c r="O556" s="71">
        <v>21.701127425801339</v>
      </c>
      <c r="P556" s="71">
        <v>20.240370619837741</v>
      </c>
      <c r="Q556" s="71">
        <v>1.0305881462397599</v>
      </c>
      <c r="R556" s="71">
        <v>0</v>
      </c>
      <c r="S556" s="71">
        <v>2.4507082047589468</v>
      </c>
      <c r="T556" s="72"/>
      <c r="U556" s="71">
        <v>3615031</v>
      </c>
      <c r="V556" s="71">
        <v>562</v>
      </c>
      <c r="W556" s="71">
        <v>25</v>
      </c>
      <c r="X556" s="71">
        <v>3193</v>
      </c>
      <c r="Y556" s="71">
        <v>6133</v>
      </c>
      <c r="Z556" s="71">
        <v>10329</v>
      </c>
      <c r="AA556" s="71">
        <v>4025</v>
      </c>
      <c r="AB556" s="71">
        <v>17493</v>
      </c>
      <c r="AC556" s="71">
        <v>0</v>
      </c>
      <c r="AD556" s="71">
        <v>2.4507082047589468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2300</v>
      </c>
      <c r="B557" s="70">
        <v>394</v>
      </c>
      <c r="C557" s="70">
        <v>3</v>
      </c>
      <c r="D557" s="70">
        <v>24</v>
      </c>
      <c r="E557" s="70">
        <v>2006</v>
      </c>
      <c r="F557" s="70" t="s">
        <v>790</v>
      </c>
      <c r="G557" s="70" t="s">
        <v>2297</v>
      </c>
      <c r="H557" s="70" t="s">
        <v>2298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2301</v>
      </c>
      <c r="B558" s="70">
        <v>395</v>
      </c>
      <c r="C558" s="70">
        <v>4</v>
      </c>
      <c r="D558" s="70">
        <v>24</v>
      </c>
      <c r="E558" s="70">
        <v>2007</v>
      </c>
      <c r="F558" s="70" t="s">
        <v>791</v>
      </c>
      <c r="G558" s="1064" t="s">
        <v>2297</v>
      </c>
      <c r="H558" s="70" t="s">
        <v>2298</v>
      </c>
      <c r="I558" s="148"/>
      <c r="J558" s="71">
        <v>19.8011026832339</v>
      </c>
      <c r="K558" s="71">
        <v>1.3171689318137281</v>
      </c>
      <c r="L558" s="71">
        <v>1.993509794070069</v>
      </c>
      <c r="M558" s="71">
        <v>16.895938856365461</v>
      </c>
      <c r="N558" s="71">
        <v>23.842263198038239</v>
      </c>
      <c r="O558" s="71">
        <v>20.86536367734961</v>
      </c>
      <c r="P558" s="71">
        <v>19.384279353832031</v>
      </c>
      <c r="Q558" s="71">
        <v>1.06921812106696</v>
      </c>
      <c r="R558" s="71">
        <v>0</v>
      </c>
      <c r="S558" s="71">
        <v>2.5424126580779212</v>
      </c>
      <c r="T558" s="72"/>
      <c r="U558" s="71">
        <v>3990740</v>
      </c>
      <c r="V558" s="71">
        <v>472</v>
      </c>
      <c r="W558" s="71">
        <v>30</v>
      </c>
      <c r="X558" s="71">
        <v>4139</v>
      </c>
      <c r="Y558" s="71">
        <v>6146</v>
      </c>
      <c r="Z558" s="71">
        <v>10324</v>
      </c>
      <c r="AA558" s="71">
        <v>3796</v>
      </c>
      <c r="AB558" s="71">
        <v>17189</v>
      </c>
      <c r="AC558" s="71">
        <v>0</v>
      </c>
      <c r="AD558" s="71">
        <v>2.5424126580779212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2302</v>
      </c>
      <c r="B559" s="70">
        <v>396</v>
      </c>
      <c r="C559" s="70">
        <v>5</v>
      </c>
      <c r="D559" s="70">
        <v>24</v>
      </c>
      <c r="E559" s="70">
        <v>2008</v>
      </c>
      <c r="F559" s="70" t="s">
        <v>792</v>
      </c>
      <c r="G559" s="1064" t="s">
        <v>2297</v>
      </c>
      <c r="H559" s="70" t="s">
        <v>2298</v>
      </c>
      <c r="I559" s="148"/>
      <c r="J559" s="71">
        <v>18.229619738686122</v>
      </c>
      <c r="K559" s="71">
        <v>1.0083035389010839</v>
      </c>
      <c r="L559" s="71">
        <v>1.1769295139999629</v>
      </c>
      <c r="M559" s="71">
        <v>20.336513496356581</v>
      </c>
      <c r="N559" s="71">
        <v>23.052840454181929</v>
      </c>
      <c r="O559" s="71">
        <v>20.210576330534131</v>
      </c>
      <c r="P559" s="71">
        <v>18.632790601378311</v>
      </c>
      <c r="Q559" s="71">
        <v>1.0417576278323599</v>
      </c>
      <c r="R559" s="71">
        <v>0</v>
      </c>
      <c r="S559" s="71">
        <v>2.311012265844175</v>
      </c>
      <c r="T559" s="72"/>
      <c r="U559" s="71">
        <v>4040326</v>
      </c>
      <c r="V559" s="71">
        <v>472</v>
      </c>
      <c r="W559" s="71">
        <v>20</v>
      </c>
      <c r="X559" s="71">
        <v>4139</v>
      </c>
      <c r="Y559" s="71">
        <v>6164</v>
      </c>
      <c r="Z559" s="71">
        <v>10351</v>
      </c>
      <c r="AA559" s="71">
        <v>3653</v>
      </c>
      <c r="AB559" s="71">
        <v>17023</v>
      </c>
      <c r="AC559" s="71">
        <v>0</v>
      </c>
      <c r="AD559" s="71">
        <v>2.311012265844175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2303</v>
      </c>
      <c r="B560" s="70">
        <v>397</v>
      </c>
      <c r="C560" s="70">
        <v>6</v>
      </c>
      <c r="D560" s="70">
        <v>24</v>
      </c>
      <c r="E560" s="70">
        <v>2009</v>
      </c>
      <c r="F560" s="70" t="s">
        <v>176</v>
      </c>
      <c r="G560" s="70" t="s">
        <v>2297</v>
      </c>
      <c r="H560" s="70" t="s">
        <v>2298</v>
      </c>
      <c r="I560" s="148"/>
      <c r="J560" s="71">
        <v>18.641689639403129</v>
      </c>
      <c r="K560" s="71">
        <v>1.0495513958316141</v>
      </c>
      <c r="L560" s="71">
        <v>2.23863056900871</v>
      </c>
      <c r="M560" s="71">
        <v>19.239708066580199</v>
      </c>
      <c r="N560" s="71">
        <v>20.80745662110607</v>
      </c>
      <c r="O560" s="71">
        <v>20.641930444462961</v>
      </c>
      <c r="P560" s="71">
        <v>17.792044081475101</v>
      </c>
      <c r="Q560" s="71">
        <v>0.98236878566697305</v>
      </c>
      <c r="R560" s="71">
        <v>0</v>
      </c>
      <c r="S560" s="71">
        <v>2.4323701539420002</v>
      </c>
      <c r="T560" s="72"/>
      <c r="U560" s="71">
        <v>3091394</v>
      </c>
      <c r="V560" s="71">
        <v>488</v>
      </c>
      <c r="W560" s="71">
        <v>65</v>
      </c>
      <c r="X560" s="71">
        <v>4072</v>
      </c>
      <c r="Y560" s="71">
        <v>6177</v>
      </c>
      <c r="Z560" s="71">
        <v>10435</v>
      </c>
      <c r="AA560" s="71">
        <v>3581</v>
      </c>
      <c r="AB560" s="71">
        <v>16851</v>
      </c>
      <c r="AC560" s="71">
        <v>0</v>
      </c>
      <c r="AD560" s="71">
        <v>2.4323701539420002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6.75</v>
      </c>
      <c r="BK560" s="71">
        <v>0</v>
      </c>
      <c r="BL560" s="71">
        <v>0</v>
      </c>
      <c r="BM560" s="71">
        <v>0</v>
      </c>
      <c r="BN560" s="72"/>
      <c r="BO560" s="71">
        <v>0</v>
      </c>
      <c r="BP560" s="71">
        <v>0</v>
      </c>
      <c r="BQ560" s="71">
        <v>1</v>
      </c>
      <c r="BR560" s="71">
        <v>0</v>
      </c>
      <c r="BS560" s="71">
        <v>0</v>
      </c>
      <c r="BT560" s="71">
        <v>0</v>
      </c>
      <c r="BU560"/>
      <c r="BV560" s="70">
        <v>6.75</v>
      </c>
      <c r="BW560" s="70">
        <v>0</v>
      </c>
      <c r="BX560" s="70">
        <v>0</v>
      </c>
      <c r="BY560" s="70">
        <v>0</v>
      </c>
      <c r="BZ560" s="70">
        <v>0</v>
      </c>
      <c r="CA560" s="70">
        <v>0</v>
      </c>
      <c r="CB560" s="70">
        <v>0</v>
      </c>
      <c r="CC560" s="70">
        <v>0</v>
      </c>
      <c r="CD560" s="70">
        <v>0</v>
      </c>
    </row>
    <row r="561" spans="1:82">
      <c r="A561" s="70" t="s">
        <v>2304</v>
      </c>
      <c r="B561" s="70">
        <v>398</v>
      </c>
      <c r="C561" s="70">
        <v>7</v>
      </c>
      <c r="D561" s="70">
        <v>24</v>
      </c>
      <c r="E561" s="70">
        <v>2010</v>
      </c>
      <c r="F561" s="70" t="s">
        <v>177</v>
      </c>
      <c r="G561" s="70" t="s">
        <v>2297</v>
      </c>
      <c r="H561" s="70" t="s">
        <v>2298</v>
      </c>
      <c r="I561" s="148"/>
      <c r="J561" s="71">
        <v>14.58417739558293</v>
      </c>
      <c r="K561" s="71">
        <v>1.1013337700317001</v>
      </c>
      <c r="L561" s="71">
        <v>2.108689387890375</v>
      </c>
      <c r="M561" s="71">
        <v>19.92240631321993</v>
      </c>
      <c r="N561" s="71">
        <v>20.211906439507459</v>
      </c>
      <c r="O561" s="71">
        <v>20.637028922426211</v>
      </c>
      <c r="P561" s="71">
        <v>17.921632117190718</v>
      </c>
      <c r="Q561" s="71">
        <v>1.0119953637880801</v>
      </c>
      <c r="R561" s="71">
        <v>0</v>
      </c>
      <c r="S561" s="71">
        <v>1.9928186551621401</v>
      </c>
      <c r="T561" s="72"/>
      <c r="U561" s="71">
        <v>2859245</v>
      </c>
      <c r="V561" s="71">
        <v>488</v>
      </c>
      <c r="W561" s="71">
        <v>65</v>
      </c>
      <c r="X561" s="71">
        <v>4072</v>
      </c>
      <c r="Y561" s="71">
        <v>6166</v>
      </c>
      <c r="Z561" s="71">
        <v>10481</v>
      </c>
      <c r="AA561" s="71">
        <v>3517</v>
      </c>
      <c r="AB561" s="71">
        <v>16634</v>
      </c>
      <c r="AC561" s="71">
        <v>0</v>
      </c>
      <c r="AD561" s="71">
        <v>1.9928186551621401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5.6740000000000004</v>
      </c>
      <c r="BK561" s="71">
        <v>0</v>
      </c>
      <c r="BL561" s="71">
        <v>0</v>
      </c>
      <c r="BM561" s="71">
        <v>0</v>
      </c>
      <c r="BN561" s="72"/>
      <c r="BO561" s="71">
        <v>0</v>
      </c>
      <c r="BP561" s="71">
        <v>0</v>
      </c>
      <c r="BQ561" s="71">
        <v>1</v>
      </c>
      <c r="BR561" s="71">
        <v>0</v>
      </c>
      <c r="BS561" s="71">
        <v>0</v>
      </c>
      <c r="BT561" s="71">
        <v>0</v>
      </c>
      <c r="BU561"/>
      <c r="BV561" s="70">
        <v>5.6740000000000004</v>
      </c>
      <c r="BW561" s="70">
        <v>0</v>
      </c>
      <c r="BX561" s="70">
        <v>0</v>
      </c>
      <c r="BY561" s="70">
        <v>0</v>
      </c>
      <c r="BZ561" s="70">
        <v>0</v>
      </c>
      <c r="CA561" s="70">
        <v>0</v>
      </c>
      <c r="CB561" s="70">
        <v>0</v>
      </c>
      <c r="CC561" s="70">
        <v>0</v>
      </c>
      <c r="CD561" s="70">
        <v>0</v>
      </c>
    </row>
    <row r="562" spans="1:82">
      <c r="A562" s="70" t="s">
        <v>2305</v>
      </c>
      <c r="B562" s="70">
        <v>399</v>
      </c>
      <c r="C562" s="70">
        <v>8</v>
      </c>
      <c r="D562" s="70">
        <v>24</v>
      </c>
      <c r="E562" s="70">
        <v>2011</v>
      </c>
      <c r="F562" s="70" t="s">
        <v>178</v>
      </c>
      <c r="G562" s="70" t="s">
        <v>2297</v>
      </c>
      <c r="H562" s="70" t="s">
        <v>2298</v>
      </c>
      <c r="I562" s="148"/>
      <c r="J562" s="71">
        <v>14.09698876902087</v>
      </c>
      <c r="K562" s="71">
        <v>1.2715679851489781</v>
      </c>
      <c r="L562" s="71">
        <v>2.2106792525273589</v>
      </c>
      <c r="M562" s="71">
        <v>22.67445432740476</v>
      </c>
      <c r="N562" s="71">
        <v>23.470323135684811</v>
      </c>
      <c r="O562" s="71">
        <v>20.315777341264795</v>
      </c>
      <c r="P562" s="71">
        <v>17.200839097959523</v>
      </c>
      <c r="Q562" s="71">
        <v>1.15778083567654</v>
      </c>
      <c r="R562" s="71">
        <v>0</v>
      </c>
      <c r="S562" s="71">
        <v>2.4371544785782371</v>
      </c>
      <c r="T562" s="72"/>
      <c r="U562" s="71">
        <v>2993431</v>
      </c>
      <c r="V562" s="71">
        <v>488</v>
      </c>
      <c r="W562" s="71">
        <v>65</v>
      </c>
      <c r="X562" s="71">
        <v>4072</v>
      </c>
      <c r="Y562" s="71">
        <v>6186</v>
      </c>
      <c r="Z562" s="71">
        <v>10542</v>
      </c>
      <c r="AA562" s="71">
        <v>3476</v>
      </c>
      <c r="AB562" s="71">
        <v>16498</v>
      </c>
      <c r="AC562" s="71">
        <v>0</v>
      </c>
      <c r="AD562" s="71">
        <v>2.4371544785782371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4.4829999999999997</v>
      </c>
      <c r="BK562" s="71">
        <v>0</v>
      </c>
      <c r="BL562" s="71">
        <v>0</v>
      </c>
      <c r="BM562" s="71">
        <v>0</v>
      </c>
      <c r="BN562" s="72"/>
      <c r="BO562" s="71">
        <v>0</v>
      </c>
      <c r="BP562" s="71">
        <v>0</v>
      </c>
      <c r="BQ562" s="71">
        <v>1</v>
      </c>
      <c r="BR562" s="71">
        <v>0</v>
      </c>
      <c r="BS562" s="71">
        <v>0</v>
      </c>
      <c r="BT562" s="71">
        <v>0</v>
      </c>
      <c r="BU562"/>
      <c r="BV562" s="70">
        <v>4.4829999999999997</v>
      </c>
      <c r="BW562" s="70">
        <v>0</v>
      </c>
      <c r="BX562" s="70">
        <v>0</v>
      </c>
      <c r="BY562" s="70">
        <v>0</v>
      </c>
      <c r="BZ562" s="70">
        <v>0</v>
      </c>
      <c r="CA562" s="70">
        <v>0</v>
      </c>
      <c r="CB562" s="70">
        <v>0</v>
      </c>
      <c r="CC562" s="70">
        <v>0</v>
      </c>
      <c r="CD562" s="70">
        <v>0</v>
      </c>
    </row>
    <row r="563" spans="1:82">
      <c r="A563" s="70" t="s">
        <v>2306</v>
      </c>
      <c r="B563" s="70">
        <v>400</v>
      </c>
      <c r="C563" s="70">
        <v>9</v>
      </c>
      <c r="D563" s="70">
        <v>24</v>
      </c>
      <c r="E563" s="70">
        <v>2012</v>
      </c>
      <c r="F563" s="70" t="s">
        <v>179</v>
      </c>
      <c r="G563" s="70" t="s">
        <v>2297</v>
      </c>
      <c r="H563" s="70" t="s">
        <v>2298</v>
      </c>
      <c r="I563" s="148"/>
      <c r="J563" s="71">
        <v>15.283093622291609</v>
      </c>
      <c r="K563" s="71">
        <v>1.217386125402474</v>
      </c>
      <c r="L563" s="71">
        <v>2.1782773871428338</v>
      </c>
      <c r="M563" s="71">
        <v>22.310596513770889</v>
      </c>
      <c r="N563" s="71">
        <v>27.541353623188311</v>
      </c>
      <c r="O563" s="71">
        <v>20.457999462639961</v>
      </c>
      <c r="P563" s="71">
        <v>16.82094859293565</v>
      </c>
      <c r="Q563" s="71">
        <v>1.25310205435421</v>
      </c>
      <c r="R563" s="71">
        <v>0</v>
      </c>
      <c r="S563" s="71">
        <v>1.998763443268631</v>
      </c>
      <c r="T563" s="72"/>
      <c r="U563" s="71">
        <v>2554031</v>
      </c>
      <c r="V563" s="71">
        <v>488</v>
      </c>
      <c r="W563" s="71">
        <v>65</v>
      </c>
      <c r="X563" s="71">
        <v>4072</v>
      </c>
      <c r="Y563" s="71">
        <v>6355</v>
      </c>
      <c r="Z563" s="71">
        <v>10700</v>
      </c>
      <c r="AA563" s="71">
        <v>3380</v>
      </c>
      <c r="AB563" s="71">
        <v>16435</v>
      </c>
      <c r="AC563" s="71">
        <v>0</v>
      </c>
      <c r="AD563" s="71">
        <v>1.998763443268631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5.3579999999999997</v>
      </c>
      <c r="BK563" s="71">
        <v>0</v>
      </c>
      <c r="BL563" s="71">
        <v>0</v>
      </c>
      <c r="BM563" s="71">
        <v>0</v>
      </c>
      <c r="BN563" s="72"/>
      <c r="BO563" s="71">
        <v>0</v>
      </c>
      <c r="BP563" s="71">
        <v>0</v>
      </c>
      <c r="BQ563" s="71">
        <v>1</v>
      </c>
      <c r="BR563" s="71">
        <v>0</v>
      </c>
      <c r="BS563" s="71">
        <v>0</v>
      </c>
      <c r="BT563" s="71">
        <v>0</v>
      </c>
      <c r="BU563"/>
      <c r="BV563" s="70">
        <v>5.3579999999999997</v>
      </c>
      <c r="BW563" s="70">
        <v>0</v>
      </c>
      <c r="BX563" s="70">
        <v>0</v>
      </c>
      <c r="BY563" s="70">
        <v>0</v>
      </c>
      <c r="BZ563" s="70">
        <v>0</v>
      </c>
      <c r="CA563" s="70">
        <v>0</v>
      </c>
      <c r="CB563" s="70">
        <v>0</v>
      </c>
      <c r="CC563" s="70">
        <v>0</v>
      </c>
      <c r="CD563" s="70">
        <v>0</v>
      </c>
    </row>
    <row r="564" spans="1:82">
      <c r="A564" s="70" t="s">
        <v>2307</v>
      </c>
      <c r="B564" s="70">
        <v>401</v>
      </c>
      <c r="C564" s="70">
        <v>10</v>
      </c>
      <c r="D564" s="70">
        <v>24</v>
      </c>
      <c r="E564" s="70">
        <v>2013</v>
      </c>
      <c r="F564" s="70" t="s">
        <v>180</v>
      </c>
      <c r="G564" s="70" t="s">
        <v>2297</v>
      </c>
      <c r="H564" s="70" t="s">
        <v>2298</v>
      </c>
      <c r="I564" s="148"/>
      <c r="J564" s="71">
        <v>20.78875577764823</v>
      </c>
      <c r="K564" s="71">
        <v>1.192067186029385</v>
      </c>
      <c r="L564" s="71">
        <v>1.78799652433247</v>
      </c>
      <c r="M564" s="71">
        <v>23.06997347794438</v>
      </c>
      <c r="N564" s="71">
        <v>24.934624553344278</v>
      </c>
      <c r="O564" s="71">
        <v>19.781293138650899</v>
      </c>
      <c r="P564" s="71">
        <v>16.82438568218053</v>
      </c>
      <c r="Q564" s="71">
        <v>1.25871883188108</v>
      </c>
      <c r="R564" s="71">
        <v>0</v>
      </c>
      <c r="S564" s="71">
        <v>2.0670046776160889</v>
      </c>
      <c r="T564" s="72"/>
      <c r="U564" s="71">
        <v>3000968</v>
      </c>
      <c r="V564" s="71">
        <v>488</v>
      </c>
      <c r="W564" s="71">
        <v>65</v>
      </c>
      <c r="X564" s="71">
        <v>4072</v>
      </c>
      <c r="Y564" s="71">
        <v>6282</v>
      </c>
      <c r="Z564" s="71">
        <v>10808</v>
      </c>
      <c r="AA564" s="71">
        <v>3368</v>
      </c>
      <c r="AB564" s="71">
        <v>16272</v>
      </c>
      <c r="AC564" s="71">
        <v>0</v>
      </c>
      <c r="AD564" s="71">
        <v>2.0670046776160889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6.19</v>
      </c>
      <c r="BK564" s="71">
        <v>0</v>
      </c>
      <c r="BL564" s="71">
        <v>0</v>
      </c>
      <c r="BM564" s="71">
        <v>0</v>
      </c>
      <c r="BN564" s="72"/>
      <c r="BO564" s="71">
        <v>0</v>
      </c>
      <c r="BP564" s="71">
        <v>0</v>
      </c>
      <c r="BQ564" s="71">
        <v>1</v>
      </c>
      <c r="BR564" s="71">
        <v>0</v>
      </c>
      <c r="BS564" s="71">
        <v>0</v>
      </c>
      <c r="BT564" s="71">
        <v>0</v>
      </c>
      <c r="BU564"/>
      <c r="BV564" s="70">
        <v>6.19</v>
      </c>
      <c r="BW564" s="70">
        <v>0</v>
      </c>
      <c r="BX564" s="70">
        <v>0</v>
      </c>
      <c r="BY564" s="70">
        <v>0</v>
      </c>
      <c r="BZ564" s="70">
        <v>0</v>
      </c>
      <c r="CA564" s="70">
        <v>0</v>
      </c>
      <c r="CB564" s="70">
        <v>0</v>
      </c>
      <c r="CC564" s="70">
        <v>0</v>
      </c>
      <c r="CD564" s="70">
        <v>0</v>
      </c>
    </row>
    <row r="565" spans="1:82">
      <c r="A565" s="70" t="s">
        <v>2308</v>
      </c>
      <c r="B565" s="70">
        <v>402</v>
      </c>
      <c r="C565" s="70">
        <v>11</v>
      </c>
      <c r="D565" s="70">
        <v>24</v>
      </c>
      <c r="E565" s="70">
        <v>2014</v>
      </c>
      <c r="F565" s="70" t="s">
        <v>181</v>
      </c>
      <c r="G565" s="70" t="s">
        <v>2297</v>
      </c>
      <c r="H565" s="70" t="s">
        <v>2298</v>
      </c>
      <c r="I565" s="148"/>
      <c r="J565" s="71">
        <v>12.80059336165203</v>
      </c>
      <c r="K565" s="71">
        <v>1.115327207333682</v>
      </c>
      <c r="L565" s="71">
        <v>1.6316216146093789</v>
      </c>
      <c r="M565" s="71">
        <v>22.739832382434251</v>
      </c>
      <c r="N565" s="71">
        <v>21.227363031362358</v>
      </c>
      <c r="O565" s="71">
        <v>18.978050672686603</v>
      </c>
      <c r="P565" s="71">
        <v>16.896772282208218</v>
      </c>
      <c r="Q565" s="71">
        <v>1.1954940899907101</v>
      </c>
      <c r="R565" s="71">
        <v>0</v>
      </c>
      <c r="S565" s="71">
        <v>2.401078939728416</v>
      </c>
      <c r="T565" s="72"/>
      <c r="U565" s="71">
        <v>2293143</v>
      </c>
      <c r="V565" s="71">
        <v>421</v>
      </c>
      <c r="W565" s="71">
        <v>57</v>
      </c>
      <c r="X565" s="71">
        <v>4171</v>
      </c>
      <c r="Y565" s="71">
        <v>6291</v>
      </c>
      <c r="Z565" s="71">
        <v>10921</v>
      </c>
      <c r="AA565" s="71">
        <v>3365</v>
      </c>
      <c r="AB565" s="71">
        <v>16108</v>
      </c>
      <c r="AC565" s="71">
        <v>0</v>
      </c>
      <c r="AD565" s="71">
        <v>2.401078939728416</v>
      </c>
      <c r="AE565" s="72"/>
      <c r="AF565" s="71"/>
      <c r="AG565" s="71"/>
      <c r="AH565" s="71"/>
      <c r="AI565" s="71"/>
      <c r="AJ565" s="71"/>
      <c r="AK565" s="71"/>
      <c r="AL565" s="71"/>
      <c r="AM565" s="71"/>
      <c r="AN565" s="71"/>
      <c r="AO565" s="71"/>
      <c r="AP565" s="71"/>
      <c r="AQ565" s="72"/>
      <c r="AR565" s="71">
        <v>183</v>
      </c>
      <c r="AS565" s="71">
        <v>71</v>
      </c>
      <c r="AT565" s="71">
        <v>0</v>
      </c>
      <c r="AU565" s="71">
        <v>0</v>
      </c>
      <c r="AV565" s="71">
        <v>0</v>
      </c>
      <c r="AW565" s="71">
        <v>0</v>
      </c>
      <c r="AX565" s="71"/>
      <c r="AY565" s="72"/>
      <c r="AZ565" s="71">
        <v>894.9</v>
      </c>
      <c r="BA565" s="71">
        <v>2948.7</v>
      </c>
      <c r="BB565" s="71">
        <v>0</v>
      </c>
      <c r="BC565" s="71">
        <v>0</v>
      </c>
      <c r="BD565" s="71">
        <v>0</v>
      </c>
      <c r="BE565" s="71">
        <v>0</v>
      </c>
      <c r="BF565" s="71"/>
      <c r="BG565" s="72"/>
      <c r="BH565" s="71">
        <v>0</v>
      </c>
      <c r="BI565" s="71">
        <v>0</v>
      </c>
      <c r="BJ565" s="71">
        <v>5.5919999999999996</v>
      </c>
      <c r="BK565" s="71">
        <v>0</v>
      </c>
      <c r="BL565" s="71">
        <v>0</v>
      </c>
      <c r="BM565" s="71">
        <v>0</v>
      </c>
      <c r="BN565" s="72"/>
      <c r="BO565" s="71">
        <v>0</v>
      </c>
      <c r="BP565" s="71">
        <v>0</v>
      </c>
      <c r="BQ565" s="71">
        <v>1</v>
      </c>
      <c r="BR565" s="71">
        <v>0</v>
      </c>
      <c r="BS565" s="71">
        <v>0</v>
      </c>
      <c r="BT565" s="71">
        <v>0</v>
      </c>
      <c r="BU565"/>
      <c r="BV565" s="70">
        <v>5.5919999999999996</v>
      </c>
      <c r="BW565" s="70">
        <v>0</v>
      </c>
      <c r="BX565" s="70">
        <v>0</v>
      </c>
      <c r="BY565" s="70">
        <v>0</v>
      </c>
      <c r="BZ565" s="70">
        <v>0</v>
      </c>
      <c r="CA565" s="70">
        <v>0</v>
      </c>
      <c r="CB565" s="70">
        <v>0</v>
      </c>
      <c r="CC565" s="70">
        <v>0</v>
      </c>
      <c r="CD565" s="70">
        <v>0</v>
      </c>
    </row>
    <row r="566" spans="1:82">
      <c r="A566" s="70" t="s">
        <v>2309</v>
      </c>
      <c r="B566" s="70">
        <v>403</v>
      </c>
      <c r="C566" s="70">
        <v>12</v>
      </c>
      <c r="D566" s="70">
        <v>24</v>
      </c>
      <c r="E566" s="70">
        <v>2015</v>
      </c>
      <c r="F566" s="70" t="s">
        <v>182</v>
      </c>
      <c r="G566" s="70" t="s">
        <v>2297</v>
      </c>
      <c r="H566" s="70" t="s">
        <v>2298</v>
      </c>
      <c r="I566" s="148"/>
      <c r="J566" s="71">
        <v>8.6862670312630694</v>
      </c>
      <c r="K566" s="71">
        <v>1.034487119877711</v>
      </c>
      <c r="L566" s="71">
        <v>1.646208592304792</v>
      </c>
      <c r="M566" s="71">
        <v>20.442544181858011</v>
      </c>
      <c r="N566" s="71">
        <v>22.44143872042568</v>
      </c>
      <c r="O566" s="71">
        <v>18.776494170432922</v>
      </c>
      <c r="P566" s="71">
        <v>16.568401577958699</v>
      </c>
      <c r="Q566" s="71">
        <v>1.15636208558733</v>
      </c>
      <c r="R566" s="71">
        <v>0</v>
      </c>
      <c r="S566" s="71">
        <v>2.028598278097594</v>
      </c>
      <c r="T566" s="72"/>
      <c r="U566" s="71">
        <v>1762720</v>
      </c>
      <c r="V566" s="71">
        <v>421</v>
      </c>
      <c r="W566" s="71">
        <v>57</v>
      </c>
      <c r="X566" s="71">
        <v>4171</v>
      </c>
      <c r="Y566" s="71">
        <v>6311</v>
      </c>
      <c r="Z566" s="71">
        <v>10909</v>
      </c>
      <c r="AA566" s="71">
        <v>3297</v>
      </c>
      <c r="AB566" s="71">
        <v>15916</v>
      </c>
      <c r="AC566" s="71">
        <v>0</v>
      </c>
      <c r="AD566" s="71">
        <v>2.028598278097594</v>
      </c>
      <c r="AE566" s="72"/>
      <c r="AF566" s="71">
        <v>13195041.30604692</v>
      </c>
      <c r="AG566" s="71">
        <v>773868.62737944419</v>
      </c>
      <c r="AH566" s="71">
        <v>345883.03134944628</v>
      </c>
      <c r="AI566" s="71">
        <v>26721555.134179041</v>
      </c>
      <c r="AJ566" s="71">
        <v>32765990.25228839</v>
      </c>
      <c r="AK566" s="71">
        <v>0</v>
      </c>
      <c r="AL566" s="71">
        <v>0</v>
      </c>
      <c r="AM566" s="71">
        <v>2181221.0348910838</v>
      </c>
      <c r="AN566" s="71">
        <v>0</v>
      </c>
      <c r="AO566" s="71">
        <v>0</v>
      </c>
      <c r="AP566" s="71">
        <v>75983559.386134326</v>
      </c>
      <c r="AQ566" s="72"/>
      <c r="AR566" s="71">
        <v>226</v>
      </c>
      <c r="AS566" s="71">
        <v>115</v>
      </c>
      <c r="AT566" s="71">
        <v>0</v>
      </c>
      <c r="AU566" s="71">
        <v>0</v>
      </c>
      <c r="AV566" s="71">
        <v>0</v>
      </c>
      <c r="AW566" s="71">
        <v>0</v>
      </c>
      <c r="AX566" s="71"/>
      <c r="AY566" s="72"/>
      <c r="AZ566" s="71">
        <v>1112.4000000000001</v>
      </c>
      <c r="BA566" s="71">
        <v>3966.8</v>
      </c>
      <c r="BB566" s="71">
        <v>0</v>
      </c>
      <c r="BC566" s="71">
        <v>0</v>
      </c>
      <c r="BD566" s="71">
        <v>0</v>
      </c>
      <c r="BE566" s="71">
        <v>0</v>
      </c>
      <c r="BF566" s="71"/>
      <c r="BG566" s="72"/>
      <c r="BH566" s="71">
        <v>0</v>
      </c>
      <c r="BI566" s="71">
        <v>0</v>
      </c>
      <c r="BJ566" s="71">
        <v>5.0359999999999996</v>
      </c>
      <c r="BK566" s="71">
        <v>0</v>
      </c>
      <c r="BL566" s="71">
        <v>0</v>
      </c>
      <c r="BM566" s="71">
        <v>0</v>
      </c>
      <c r="BN566" s="72"/>
      <c r="BO566" s="71">
        <v>0</v>
      </c>
      <c r="BP566" s="71">
        <v>0</v>
      </c>
      <c r="BQ566" s="71">
        <v>1</v>
      </c>
      <c r="BR566" s="71">
        <v>0</v>
      </c>
      <c r="BS566" s="71">
        <v>0</v>
      </c>
      <c r="BT566" s="71">
        <v>0</v>
      </c>
      <c r="BU566"/>
      <c r="BV566" s="70">
        <v>5.0359999999999996</v>
      </c>
      <c r="BW566" s="70">
        <v>0</v>
      </c>
      <c r="BX566" s="70">
        <v>0</v>
      </c>
      <c r="BY566" s="70">
        <v>0</v>
      </c>
      <c r="BZ566" s="70">
        <v>0</v>
      </c>
      <c r="CA566" s="70">
        <v>0</v>
      </c>
      <c r="CB566" s="70">
        <v>0</v>
      </c>
      <c r="CC566" s="70">
        <v>0</v>
      </c>
      <c r="CD566" s="70">
        <v>0</v>
      </c>
    </row>
    <row r="567" spans="1:82">
      <c r="A567" s="70" t="s">
        <v>2310</v>
      </c>
      <c r="B567" s="70">
        <v>404</v>
      </c>
      <c r="C567" s="70">
        <v>13</v>
      </c>
      <c r="D567" s="70">
        <v>24</v>
      </c>
      <c r="E567" s="70">
        <v>2016</v>
      </c>
      <c r="F567" s="70" t="s">
        <v>155</v>
      </c>
      <c r="G567" s="70" t="s">
        <v>2297</v>
      </c>
      <c r="H567" s="70" t="s">
        <v>2298</v>
      </c>
      <c r="I567" s="148"/>
      <c r="J567" s="71">
        <v>13.318963929289048</v>
      </c>
      <c r="K567" s="71">
        <v>1.1314989557210144</v>
      </c>
      <c r="L567" s="71">
        <v>1.9130852270238103</v>
      </c>
      <c r="M567" s="71">
        <v>17.361708418940719</v>
      </c>
      <c r="N567" s="71">
        <v>20.900400578041637</v>
      </c>
      <c r="O567" s="71">
        <v>18.454966123935716</v>
      </c>
      <c r="P567" s="71">
        <v>16.043499826268494</v>
      </c>
      <c r="Q567" s="71">
        <v>1.1066626123742638</v>
      </c>
      <c r="R567" s="71">
        <v>0</v>
      </c>
      <c r="S567" s="71">
        <v>2.5519480093341826</v>
      </c>
      <c r="T567" s="72"/>
      <c r="U567" s="71">
        <v>2582907</v>
      </c>
      <c r="V567" s="71">
        <v>421</v>
      </c>
      <c r="W567" s="71">
        <v>57</v>
      </c>
      <c r="X567" s="71">
        <v>4171</v>
      </c>
      <c r="Y567" s="71">
        <v>6313</v>
      </c>
      <c r="Z567" s="71">
        <v>10854</v>
      </c>
      <c r="AA567" s="71">
        <v>3302</v>
      </c>
      <c r="AB567" s="71">
        <v>15668</v>
      </c>
      <c r="AC567" s="71">
        <v>0</v>
      </c>
      <c r="AD567" s="71">
        <v>2.5519480093341831</v>
      </c>
      <c r="AE567" s="72"/>
      <c r="AF567" s="71">
        <v>20040201.135005601</v>
      </c>
      <c r="AG567" s="71">
        <v>850046.41296053992</v>
      </c>
      <c r="AH567" s="71">
        <v>327605.87521053071</v>
      </c>
      <c r="AI567" s="71">
        <v>26707798.531063259</v>
      </c>
      <c r="AJ567" s="71">
        <v>28608633.00092027</v>
      </c>
      <c r="AK567" s="71">
        <v>0</v>
      </c>
      <c r="AL567" s="71">
        <v>0</v>
      </c>
      <c r="AM567" s="71">
        <v>2148901.8650929169</v>
      </c>
      <c r="AN567" s="71">
        <v>0</v>
      </c>
      <c r="AO567" s="71">
        <v>0</v>
      </c>
      <c r="AP567" s="71">
        <v>78683186.820253119</v>
      </c>
      <c r="AQ567" s="72"/>
      <c r="AR567" s="71">
        <v>257</v>
      </c>
      <c r="AS567" s="71">
        <v>126</v>
      </c>
      <c r="AT567" s="71">
        <v>0</v>
      </c>
      <c r="AU567" s="71">
        <v>0</v>
      </c>
      <c r="AV567" s="71">
        <v>0</v>
      </c>
      <c r="AW567" s="71">
        <v>0</v>
      </c>
      <c r="AX567" s="71"/>
      <c r="AY567" s="72"/>
      <c r="AZ567" s="71">
        <v>1264.8</v>
      </c>
      <c r="BA567" s="71">
        <v>4274.8999999999996</v>
      </c>
      <c r="BB567" s="71">
        <v>0</v>
      </c>
      <c r="BC567" s="71">
        <v>0</v>
      </c>
      <c r="BD567" s="71">
        <v>0</v>
      </c>
      <c r="BE567" s="71">
        <v>0</v>
      </c>
      <c r="BF567" s="71"/>
      <c r="BG567" s="72"/>
      <c r="BH567" s="71">
        <v>0</v>
      </c>
      <c r="BI567" s="71">
        <v>0</v>
      </c>
      <c r="BJ567" s="71">
        <v>5.3940000000000001</v>
      </c>
      <c r="BK567" s="71">
        <v>0</v>
      </c>
      <c r="BL567" s="71">
        <v>0</v>
      </c>
      <c r="BM567" s="71">
        <v>0</v>
      </c>
      <c r="BN567" s="72"/>
      <c r="BO567" s="71">
        <v>0</v>
      </c>
      <c r="BP567" s="71">
        <v>0</v>
      </c>
      <c r="BQ567" s="71">
        <v>1</v>
      </c>
      <c r="BR567" s="71">
        <v>0</v>
      </c>
      <c r="BS567" s="71">
        <v>0</v>
      </c>
      <c r="BT567" s="71">
        <v>0</v>
      </c>
      <c r="BU567"/>
      <c r="BV567" s="70">
        <v>5.3940000000000001</v>
      </c>
      <c r="BW567" s="70">
        <v>0</v>
      </c>
      <c r="BX567" s="70">
        <v>0</v>
      </c>
      <c r="BY567" s="70">
        <v>0</v>
      </c>
      <c r="BZ567" s="70">
        <v>0</v>
      </c>
      <c r="CA567" s="70">
        <v>0</v>
      </c>
      <c r="CB567" s="70">
        <v>0</v>
      </c>
      <c r="CC567" s="70">
        <v>0</v>
      </c>
      <c r="CD567" s="70">
        <v>0</v>
      </c>
    </row>
    <row r="568" spans="1:82">
      <c r="A568" s="70" t="s">
        <v>2311</v>
      </c>
      <c r="B568" s="70">
        <v>405</v>
      </c>
      <c r="C568" s="70">
        <v>14</v>
      </c>
      <c r="D568" s="70">
        <v>24</v>
      </c>
      <c r="E568" s="70">
        <v>2017</v>
      </c>
      <c r="F568" s="70" t="s">
        <v>156</v>
      </c>
      <c r="G568" s="70" t="s">
        <v>2297</v>
      </c>
      <c r="H568" s="70" t="s">
        <v>2298</v>
      </c>
      <c r="I568" s="148"/>
      <c r="J568" s="71">
        <v>10.285741949032539</v>
      </c>
      <c r="K568" s="71">
        <v>1.1326894049211242</v>
      </c>
      <c r="L568" s="71">
        <v>1.7834916065346014</v>
      </c>
      <c r="M568" s="71">
        <v>17.547634288298152</v>
      </c>
      <c r="N568" s="71">
        <v>22.57095555254303</v>
      </c>
      <c r="O568" s="71">
        <v>18.105321187484069</v>
      </c>
      <c r="P568" s="71">
        <v>15.908074378136666</v>
      </c>
      <c r="Q568" s="71">
        <v>1.05643852799517</v>
      </c>
      <c r="R568" s="71">
        <v>0</v>
      </c>
      <c r="S568" s="71">
        <v>2.1708043202858827</v>
      </c>
      <c r="T568" s="72"/>
      <c r="U568" s="71">
        <v>2375365</v>
      </c>
      <c r="V568" s="71">
        <v>421</v>
      </c>
      <c r="W568" s="71">
        <v>57</v>
      </c>
      <c r="X568" s="71">
        <v>4171</v>
      </c>
      <c r="Y568" s="71">
        <v>6313</v>
      </c>
      <c r="Z568" s="71">
        <v>10825</v>
      </c>
      <c r="AA568" s="71">
        <v>3295</v>
      </c>
      <c r="AB568" s="71">
        <v>15467</v>
      </c>
      <c r="AC568" s="71">
        <v>0</v>
      </c>
      <c r="AD568" s="71">
        <v>2.1708043202858831</v>
      </c>
      <c r="AE568" s="72"/>
      <c r="AF568" s="71">
        <v>16141460.113425881</v>
      </c>
      <c r="AG568" s="71">
        <v>863652.61905710294</v>
      </c>
      <c r="AH568" s="71">
        <v>391928.05173482798</v>
      </c>
      <c r="AI568" s="71">
        <v>27743659.01991792</v>
      </c>
      <c r="AJ568" s="71">
        <v>32554390.550801549</v>
      </c>
      <c r="AK568" s="71">
        <v>0</v>
      </c>
      <c r="AL568" s="71">
        <v>0</v>
      </c>
      <c r="AM568" s="71">
        <v>2124653.5666073621</v>
      </c>
      <c r="AN568" s="71">
        <v>0</v>
      </c>
      <c r="AO568" s="71">
        <v>0</v>
      </c>
      <c r="AP568" s="71">
        <v>79819743.921544641</v>
      </c>
      <c r="AQ568" s="72"/>
      <c r="AR568" s="71">
        <v>282</v>
      </c>
      <c r="AS568" s="71">
        <v>146</v>
      </c>
      <c r="AT568" s="71">
        <v>0</v>
      </c>
      <c r="AU568" s="71">
        <v>0</v>
      </c>
      <c r="AV568" s="71">
        <v>0</v>
      </c>
      <c r="AW568" s="71">
        <v>0</v>
      </c>
      <c r="AX568" s="71"/>
      <c r="AY568" s="72"/>
      <c r="AZ568" s="71">
        <v>1395.2</v>
      </c>
      <c r="BA568" s="71">
        <v>4684.3000000000011</v>
      </c>
      <c r="BB568" s="71">
        <v>0</v>
      </c>
      <c r="BC568" s="71">
        <v>0</v>
      </c>
      <c r="BD568" s="71">
        <v>0</v>
      </c>
      <c r="BE568" s="71">
        <v>0</v>
      </c>
      <c r="BF568" s="71"/>
      <c r="BG568" s="72"/>
      <c r="BH568" s="71">
        <v>0</v>
      </c>
      <c r="BI568" s="71">
        <v>0</v>
      </c>
      <c r="BJ568" s="71">
        <v>4.1840000000000002</v>
      </c>
      <c r="BK568" s="71">
        <v>0</v>
      </c>
      <c r="BL568" s="71">
        <v>0</v>
      </c>
      <c r="BM568" s="71">
        <v>0</v>
      </c>
      <c r="BN568" s="72"/>
      <c r="BO568" s="71">
        <v>0</v>
      </c>
      <c r="BP568" s="71">
        <v>0</v>
      </c>
      <c r="BQ568" s="71">
        <v>1</v>
      </c>
      <c r="BR568" s="71">
        <v>0</v>
      </c>
      <c r="BS568" s="71">
        <v>0</v>
      </c>
      <c r="BT568" s="71">
        <v>0</v>
      </c>
      <c r="BU568"/>
      <c r="BV568" s="70">
        <v>4.1840000000000002</v>
      </c>
      <c r="BW568" s="70">
        <v>0</v>
      </c>
      <c r="BX568" s="70">
        <v>0</v>
      </c>
      <c r="BY568" s="70">
        <v>0</v>
      </c>
      <c r="BZ568" s="70">
        <v>0</v>
      </c>
      <c r="CA568" s="70">
        <v>0</v>
      </c>
      <c r="CB568" s="70">
        <v>0</v>
      </c>
      <c r="CC568" s="70">
        <v>0</v>
      </c>
      <c r="CD568" s="70">
        <v>0</v>
      </c>
    </row>
    <row r="569" spans="1:82">
      <c r="A569" s="70" t="s">
        <v>2312</v>
      </c>
      <c r="B569" s="70">
        <v>406</v>
      </c>
      <c r="C569" s="70">
        <v>15</v>
      </c>
      <c r="D569" s="70">
        <v>24</v>
      </c>
      <c r="E569" s="70">
        <v>2018</v>
      </c>
      <c r="F569" s="70" t="s">
        <v>183</v>
      </c>
      <c r="G569" s="70" t="s">
        <v>2297</v>
      </c>
      <c r="H569" s="70" t="s">
        <v>2298</v>
      </c>
      <c r="I569" s="148"/>
      <c r="J569" s="71">
        <v>5.7487701883231708</v>
      </c>
      <c r="K569" s="71">
        <v>1.0814605076499155</v>
      </c>
      <c r="L569" s="71">
        <v>1.5782274752918335</v>
      </c>
      <c r="M569" s="71">
        <v>16.310552495797122</v>
      </c>
      <c r="N569" s="71">
        <v>20.928467822718545</v>
      </c>
      <c r="O569" s="71">
        <v>17.647000825350442</v>
      </c>
      <c r="P569" s="71">
        <v>15.635004385843862</v>
      </c>
      <c r="Q569" s="71">
        <v>0.96921970405000601</v>
      </c>
      <c r="R569" s="71">
        <v>0</v>
      </c>
      <c r="S569" s="71">
        <v>2.536425693094237</v>
      </c>
      <c r="T569" s="72"/>
      <c r="U569" s="71">
        <v>1347561</v>
      </c>
      <c r="V569" s="71">
        <v>421</v>
      </c>
      <c r="W569" s="71">
        <v>57</v>
      </c>
      <c r="X569" s="71">
        <v>4171</v>
      </c>
      <c r="Y569" s="71">
        <v>6348</v>
      </c>
      <c r="Z569" s="71">
        <v>10753</v>
      </c>
      <c r="AA569" s="71">
        <v>3271</v>
      </c>
      <c r="AB569" s="71">
        <v>15292</v>
      </c>
      <c r="AC569" s="71">
        <v>0</v>
      </c>
      <c r="AD569" s="71">
        <v>2.536425693094237</v>
      </c>
      <c r="AE569" s="72"/>
      <c r="AF569" s="71">
        <v>8794671.6213776153</v>
      </c>
      <c r="AG569" s="71">
        <v>779417.7362564652</v>
      </c>
      <c r="AH569" s="71">
        <v>366270.3660893481</v>
      </c>
      <c r="AI569" s="71">
        <v>25466379.86581488</v>
      </c>
      <c r="AJ569" s="71">
        <v>29248865.395962149</v>
      </c>
      <c r="AK569" s="71">
        <v>0</v>
      </c>
      <c r="AL569" s="71">
        <v>0</v>
      </c>
      <c r="AM569" s="71">
        <v>2104960.7850025338</v>
      </c>
      <c r="AN569" s="71">
        <v>0</v>
      </c>
      <c r="AO569" s="71">
        <v>0</v>
      </c>
      <c r="AP569" s="71">
        <v>66760565.770502992</v>
      </c>
      <c r="AQ569" s="72"/>
      <c r="AR569" s="71">
        <v>306</v>
      </c>
      <c r="AS569" s="71">
        <v>159</v>
      </c>
      <c r="AT569" s="71">
        <v>0</v>
      </c>
      <c r="AU569" s="71">
        <v>0</v>
      </c>
      <c r="AV569" s="71">
        <v>0</v>
      </c>
      <c r="AW569" s="71">
        <v>0</v>
      </c>
      <c r="AX569" s="71"/>
      <c r="AY569" s="72"/>
      <c r="AZ569" s="71">
        <v>1517.2</v>
      </c>
      <c r="BA569" s="71">
        <v>4945</v>
      </c>
      <c r="BB569" s="71">
        <v>0</v>
      </c>
      <c r="BC569" s="71">
        <v>0</v>
      </c>
      <c r="BD569" s="71">
        <v>0</v>
      </c>
      <c r="BE569" s="71">
        <v>0</v>
      </c>
      <c r="BF569" s="71"/>
      <c r="BG569" s="72"/>
      <c r="BH569" s="71">
        <v>0</v>
      </c>
      <c r="BI569" s="71">
        <v>0</v>
      </c>
      <c r="BJ569" s="71">
        <v>4.1500000000000004</v>
      </c>
      <c r="BK569" s="71">
        <v>0</v>
      </c>
      <c r="BL569" s="71">
        <v>0</v>
      </c>
      <c r="BM569" s="71">
        <v>0</v>
      </c>
      <c r="BN569" s="72"/>
      <c r="BO569" s="71">
        <v>0</v>
      </c>
      <c r="BP569" s="71">
        <v>0</v>
      </c>
      <c r="BQ569" s="71">
        <v>1</v>
      </c>
      <c r="BR569" s="71">
        <v>0</v>
      </c>
      <c r="BS569" s="71">
        <v>0</v>
      </c>
      <c r="BT569" s="71">
        <v>0</v>
      </c>
      <c r="BU569"/>
      <c r="BV569" s="70">
        <v>4.1500000000000004</v>
      </c>
      <c r="BW569" s="70">
        <v>0</v>
      </c>
      <c r="BX569" s="70">
        <v>0</v>
      </c>
      <c r="BY569" s="70">
        <v>0</v>
      </c>
      <c r="BZ569" s="70">
        <v>0</v>
      </c>
      <c r="CA569" s="70">
        <v>0</v>
      </c>
      <c r="CB569" s="70">
        <v>0</v>
      </c>
      <c r="CC569" s="70">
        <v>0</v>
      </c>
      <c r="CD569" s="70">
        <v>0</v>
      </c>
    </row>
    <row r="570" spans="1:82">
      <c r="A570" s="70" t="s">
        <v>2313</v>
      </c>
      <c r="B570" s="70">
        <v>407</v>
      </c>
      <c r="C570" s="70">
        <v>16</v>
      </c>
      <c r="D570" s="70">
        <v>24</v>
      </c>
      <c r="E570" s="70">
        <v>2019</v>
      </c>
      <c r="F570" s="70" t="s">
        <v>158</v>
      </c>
      <c r="G570" s="70" t="s">
        <v>2297</v>
      </c>
      <c r="H570" s="70" t="s">
        <v>2298</v>
      </c>
      <c r="I570" s="148"/>
      <c r="J570" s="71">
        <v>12.903729374951773</v>
      </c>
      <c r="K570" s="71">
        <v>0.97567943740074647</v>
      </c>
      <c r="L570" s="71">
        <v>1.590875727187699</v>
      </c>
      <c r="M570" s="71">
        <v>15.853259110068084</v>
      </c>
      <c r="N570" s="71">
        <v>18.213730072481745</v>
      </c>
      <c r="O570" s="71">
        <v>17.121170342891759</v>
      </c>
      <c r="P570" s="71">
        <v>15.242427193780372</v>
      </c>
      <c r="Q570" s="71">
        <v>0.92380198657329704</v>
      </c>
      <c r="R570" s="71">
        <v>0</v>
      </c>
      <c r="S570" s="71">
        <v>1.8535768568240105</v>
      </c>
      <c r="T570" s="72"/>
      <c r="U570" s="71">
        <v>3029010</v>
      </c>
      <c r="V570" s="71">
        <v>421</v>
      </c>
      <c r="W570" s="71">
        <v>57</v>
      </c>
      <c r="X570" s="71">
        <v>4171</v>
      </c>
      <c r="Y570" s="71">
        <v>6319</v>
      </c>
      <c r="Z570" s="71">
        <v>10719</v>
      </c>
      <c r="AA570" s="71">
        <v>3165</v>
      </c>
      <c r="AB570" s="71">
        <v>14970</v>
      </c>
      <c r="AC570" s="71">
        <v>0</v>
      </c>
      <c r="AD570" s="71">
        <v>1.853576856824011</v>
      </c>
      <c r="AE570" s="72"/>
      <c r="AF570" s="71">
        <v>20260617.878026959</v>
      </c>
      <c r="AG570" s="71">
        <v>728891.78313169011</v>
      </c>
      <c r="AH570" s="71">
        <v>390138.72823916812</v>
      </c>
      <c r="AI570" s="71">
        <v>25501709.593058828</v>
      </c>
      <c r="AJ570" s="71">
        <v>26269825.414222799</v>
      </c>
      <c r="AK570" s="71">
        <v>0</v>
      </c>
      <c r="AL570" s="71">
        <v>0</v>
      </c>
      <c r="AM570" s="71">
        <v>2038801.305900336</v>
      </c>
      <c r="AN570" s="71">
        <v>0</v>
      </c>
      <c r="AO570" s="71">
        <v>0</v>
      </c>
      <c r="AP570" s="71">
        <v>75189984.702579767</v>
      </c>
      <c r="AQ570" s="72"/>
      <c r="AR570" s="71">
        <v>343</v>
      </c>
      <c r="AS570" s="71">
        <v>169</v>
      </c>
      <c r="AT570" s="71">
        <v>0</v>
      </c>
      <c r="AU570" s="71">
        <v>0</v>
      </c>
      <c r="AV570" s="71">
        <v>0</v>
      </c>
      <c r="AW570" s="71">
        <v>0</v>
      </c>
      <c r="AX570" s="71"/>
      <c r="AY570" s="72"/>
      <c r="AZ570" s="71">
        <v>1721.200000000001</v>
      </c>
      <c r="BA570" s="71">
        <v>5145.7999999999984</v>
      </c>
      <c r="BB570" s="71">
        <v>0</v>
      </c>
      <c r="BC570" s="71">
        <v>0</v>
      </c>
      <c r="BD570" s="71">
        <v>0</v>
      </c>
      <c r="BE570" s="71">
        <v>0</v>
      </c>
      <c r="BF570" s="71"/>
      <c r="BG570" s="72"/>
      <c r="BH570" s="71">
        <v>0</v>
      </c>
      <c r="BI570" s="71">
        <v>0</v>
      </c>
      <c r="BJ570" s="71">
        <v>3.86</v>
      </c>
      <c r="BK570" s="71">
        <v>0</v>
      </c>
      <c r="BL570" s="71">
        <v>0</v>
      </c>
      <c r="BM570" s="71">
        <v>0</v>
      </c>
      <c r="BN570" s="72"/>
      <c r="BO570" s="71">
        <v>0</v>
      </c>
      <c r="BP570" s="71">
        <v>0</v>
      </c>
      <c r="BQ570" s="71">
        <v>1</v>
      </c>
      <c r="BR570" s="71">
        <v>0</v>
      </c>
      <c r="BS570" s="71">
        <v>0</v>
      </c>
      <c r="BT570" s="71">
        <v>0</v>
      </c>
      <c r="BU570"/>
      <c r="BV570" s="70">
        <v>3.86</v>
      </c>
      <c r="BW570" s="70">
        <v>0</v>
      </c>
      <c r="BX570" s="70">
        <v>0</v>
      </c>
      <c r="BY570" s="70">
        <v>0</v>
      </c>
      <c r="BZ570" s="70">
        <v>0</v>
      </c>
      <c r="CA570" s="70">
        <v>0</v>
      </c>
      <c r="CB570" s="70">
        <v>0</v>
      </c>
      <c r="CC570" s="70">
        <v>0</v>
      </c>
      <c r="CD570" s="70">
        <v>0</v>
      </c>
    </row>
    <row r="571" spans="1:82">
      <c r="A571" s="70" t="s">
        <v>2314</v>
      </c>
      <c r="B571" s="70">
        <v>408</v>
      </c>
      <c r="C571" s="70">
        <v>17</v>
      </c>
      <c r="D571" s="70">
        <v>24</v>
      </c>
      <c r="E571" s="70">
        <v>2020</v>
      </c>
      <c r="F571" s="70" t="s">
        <v>159</v>
      </c>
      <c r="G571" s="70" t="s">
        <v>2297</v>
      </c>
      <c r="H571" s="70" t="s">
        <v>2298</v>
      </c>
      <c r="I571" s="148"/>
      <c r="J571" s="71">
        <v>11.55813578269967</v>
      </c>
      <c r="K571" s="71">
        <v>1.4001008273667828</v>
      </c>
      <c r="L571" s="71">
        <v>1.1582104107829578</v>
      </c>
      <c r="M571" s="71">
        <v>14.239740087059428</v>
      </c>
      <c r="N571" s="71">
        <v>17.84473867042994</v>
      </c>
      <c r="O571" s="71">
        <v>14.911001890626281</v>
      </c>
      <c r="P571" s="71">
        <v>14.422044280858337</v>
      </c>
      <c r="Q571" s="71">
        <v>0.86572030166634095</v>
      </c>
      <c r="R571" s="71">
        <v>0</v>
      </c>
      <c r="S571" s="71">
        <v>1.795194538178305</v>
      </c>
      <c r="T571" s="72"/>
      <c r="U571" s="71">
        <v>2886226</v>
      </c>
      <c r="V571" s="71">
        <v>523</v>
      </c>
      <c r="W571" s="71">
        <v>46</v>
      </c>
      <c r="X571" s="71">
        <v>3828</v>
      </c>
      <c r="Y571" s="71">
        <v>6293</v>
      </c>
      <c r="Z571" s="71">
        <v>10655</v>
      </c>
      <c r="AA571" s="71">
        <v>3183</v>
      </c>
      <c r="AB571" s="71">
        <v>14683</v>
      </c>
      <c r="AC571" s="71">
        <v>0</v>
      </c>
      <c r="AD571" s="71">
        <v>1.795194538178305</v>
      </c>
      <c r="AE571" s="72"/>
      <c r="AF571" s="71">
        <v>18680055.850612</v>
      </c>
      <c r="AG571" s="71">
        <v>1071707.1596744049</v>
      </c>
      <c r="AH571" s="71">
        <v>300923.49064539082</v>
      </c>
      <c r="AI571" s="71">
        <v>23341646.215647683</v>
      </c>
      <c r="AJ571" s="71">
        <v>28005690.248103201</v>
      </c>
      <c r="AK571" s="71"/>
      <c r="AL571" s="71"/>
      <c r="AM571" s="71">
        <v>1916294.6315324418</v>
      </c>
      <c r="AN571" s="71"/>
      <c r="AO571" s="71"/>
      <c r="AP571" s="71">
        <v>73316317.596215129</v>
      </c>
      <c r="AQ571" s="72"/>
      <c r="AR571" s="71">
        <v>374</v>
      </c>
      <c r="AS571" s="71">
        <v>173</v>
      </c>
      <c r="AT571" s="71">
        <v>0</v>
      </c>
      <c r="AU571" s="71">
        <v>0</v>
      </c>
      <c r="AV571" s="71">
        <v>0</v>
      </c>
      <c r="AW571" s="71">
        <v>0</v>
      </c>
      <c r="AX571" s="71"/>
      <c r="AY571" s="72"/>
      <c r="AZ571" s="71">
        <v>1894.9</v>
      </c>
      <c r="BA571" s="71">
        <v>5343.7999999999984</v>
      </c>
      <c r="BB571" s="71">
        <v>0</v>
      </c>
      <c r="BC571" s="71">
        <v>0</v>
      </c>
      <c r="BD571" s="71">
        <v>0</v>
      </c>
      <c r="BE571" s="71">
        <v>0</v>
      </c>
      <c r="BF571" s="71"/>
      <c r="BG571" s="72"/>
      <c r="BH571" s="71">
        <v>0</v>
      </c>
      <c r="BI571" s="71">
        <v>0</v>
      </c>
      <c r="BJ571" s="71">
        <v>3.6150000000000002</v>
      </c>
      <c r="BK571" s="71">
        <v>0</v>
      </c>
      <c r="BL571" s="71">
        <v>0</v>
      </c>
      <c r="BM571" s="71">
        <v>0</v>
      </c>
      <c r="BN571" s="72"/>
      <c r="BO571" s="71">
        <v>0</v>
      </c>
      <c r="BP571" s="71">
        <v>0</v>
      </c>
      <c r="BQ571" s="71">
        <v>1</v>
      </c>
      <c r="BR571" s="71">
        <v>0</v>
      </c>
      <c r="BS571" s="71">
        <v>0</v>
      </c>
      <c r="BT571" s="71">
        <v>0</v>
      </c>
      <c r="BU571"/>
      <c r="BV571" s="70">
        <v>3.6150000000000002</v>
      </c>
      <c r="BW571" s="70">
        <v>0</v>
      </c>
      <c r="BX571" s="70">
        <v>0</v>
      </c>
      <c r="BY571" s="70">
        <v>0</v>
      </c>
      <c r="BZ571" s="70">
        <v>0</v>
      </c>
      <c r="CA571" s="70">
        <v>0</v>
      </c>
      <c r="CB571" s="70">
        <v>0</v>
      </c>
      <c r="CC571" s="70">
        <v>0</v>
      </c>
      <c r="CD571" s="70">
        <v>0</v>
      </c>
    </row>
    <row r="572" spans="1:82">
      <c r="A572" s="70" t="s">
        <v>2315</v>
      </c>
      <c r="B572" s="70">
        <v>408</v>
      </c>
      <c r="C572" s="70">
        <v>18</v>
      </c>
      <c r="D572" s="70">
        <v>24</v>
      </c>
      <c r="E572" s="70">
        <v>2021</v>
      </c>
      <c r="F572" s="70" t="s">
        <v>160</v>
      </c>
      <c r="G572" s="70" t="s">
        <v>2297</v>
      </c>
      <c r="H572" s="70" t="s">
        <v>2298</v>
      </c>
      <c r="I572" s="148"/>
      <c r="J572" s="71">
        <v>11.852540029692438</v>
      </c>
      <c r="K572" s="71">
        <v>1.4648170776565175</v>
      </c>
      <c r="L572" s="71">
        <v>1.0507965286025307</v>
      </c>
      <c r="M572" s="71">
        <v>15.945274832825195</v>
      </c>
      <c r="N572" s="71">
        <v>17.703537450594446</v>
      </c>
      <c r="O572" s="71">
        <v>14.294029812443512</v>
      </c>
      <c r="P572" s="71">
        <v>14.938850833733849</v>
      </c>
      <c r="Q572" s="71">
        <v>0.84515337957788705</v>
      </c>
      <c r="R572" s="71">
        <v>0</v>
      </c>
      <c r="S572" s="71">
        <v>1.7502465982660249</v>
      </c>
      <c r="T572" s="72"/>
      <c r="U572" s="71">
        <v>3155371</v>
      </c>
      <c r="V572" s="71">
        <v>523</v>
      </c>
      <c r="W572" s="71">
        <v>46</v>
      </c>
      <c r="X572" s="71">
        <v>3828</v>
      </c>
      <c r="Y572" s="71">
        <v>6277</v>
      </c>
      <c r="Z572" s="71">
        <v>10517</v>
      </c>
      <c r="AA572" s="71">
        <v>3215</v>
      </c>
      <c r="AB572" s="71">
        <v>14475</v>
      </c>
      <c r="AC572" s="71">
        <v>0</v>
      </c>
      <c r="AD572" s="71">
        <v>1.7502465982660249</v>
      </c>
      <c r="AE572" s="72"/>
      <c r="AF572" s="71">
        <v>19068587.076336455</v>
      </c>
      <c r="AG572" s="71">
        <v>1036651.6342809952</v>
      </c>
      <c r="AH572" s="71">
        <v>264074.93067032029</v>
      </c>
      <c r="AI572" s="71">
        <v>25851610.354522102</v>
      </c>
      <c r="AJ572" s="71">
        <v>24669465.884965058</v>
      </c>
      <c r="AK572" s="71">
        <v>0</v>
      </c>
      <c r="AL572" s="71">
        <v>0</v>
      </c>
      <c r="AM572" s="71">
        <v>1900044.7760179474</v>
      </c>
      <c r="AN572" s="71">
        <v>0</v>
      </c>
      <c r="AO572" s="71">
        <v>0</v>
      </c>
      <c r="AP572" s="71">
        <v>72790434.656792879</v>
      </c>
      <c r="AQ572" s="72"/>
      <c r="AR572" s="71">
        <v>402</v>
      </c>
      <c r="AS572" s="71">
        <v>175</v>
      </c>
      <c r="AT572" s="71">
        <v>0</v>
      </c>
      <c r="AU572" s="71">
        <v>0</v>
      </c>
      <c r="AV572" s="71">
        <v>0</v>
      </c>
      <c r="AW572" s="71">
        <v>0</v>
      </c>
      <c r="AX572" s="71"/>
      <c r="AY572" s="72"/>
      <c r="AZ572" s="71">
        <v>2060.7000000000012</v>
      </c>
      <c r="BA572" s="71">
        <v>5415.2999999999993</v>
      </c>
      <c r="BB572" s="71">
        <v>0</v>
      </c>
      <c r="BC572" s="71">
        <v>0</v>
      </c>
      <c r="BD572" s="71">
        <v>0</v>
      </c>
      <c r="BE572" s="71">
        <v>0</v>
      </c>
      <c r="BF572" s="71"/>
      <c r="BG572" s="72"/>
      <c r="BH572" s="71">
        <v>0</v>
      </c>
      <c r="BI572" s="71">
        <v>0</v>
      </c>
      <c r="BJ572" s="71">
        <v>2.8959999999999999</v>
      </c>
      <c r="BK572" s="71">
        <v>0</v>
      </c>
      <c r="BL572" s="71">
        <v>0</v>
      </c>
      <c r="BM572" s="71">
        <v>0</v>
      </c>
      <c r="BN572" s="72"/>
      <c r="BO572" s="71">
        <v>0</v>
      </c>
      <c r="BP572" s="71">
        <v>0</v>
      </c>
      <c r="BQ572" s="71">
        <v>1</v>
      </c>
      <c r="BR572" s="71">
        <v>0</v>
      </c>
      <c r="BS572" s="71">
        <v>0</v>
      </c>
      <c r="BT572" s="71">
        <v>0</v>
      </c>
      <c r="BU572"/>
      <c r="BV572" s="70">
        <v>2.8959999999999999</v>
      </c>
      <c r="BW572" s="70">
        <v>0</v>
      </c>
      <c r="BX572" s="70">
        <v>0</v>
      </c>
      <c r="BY572" s="70">
        <v>0</v>
      </c>
      <c r="BZ572" s="70">
        <v>0</v>
      </c>
      <c r="CA572" s="70">
        <v>0</v>
      </c>
      <c r="CB572" s="70">
        <v>0</v>
      </c>
      <c r="CC572" s="70">
        <v>0</v>
      </c>
      <c r="CD572" s="70">
        <v>0</v>
      </c>
    </row>
    <row r="573" spans="1:82">
      <c r="A573" s="70" t="s">
        <v>2316</v>
      </c>
      <c r="B573" s="70">
        <v>408</v>
      </c>
      <c r="C573" s="70">
        <v>19</v>
      </c>
      <c r="D573" s="70">
        <v>24</v>
      </c>
      <c r="E573" s="70">
        <v>2022</v>
      </c>
      <c r="F573" s="70" t="s">
        <v>161</v>
      </c>
      <c r="G573" s="70" t="s">
        <v>2297</v>
      </c>
      <c r="H573" s="70" t="s">
        <v>2298</v>
      </c>
      <c r="I573" s="148"/>
      <c r="J573" s="71">
        <v>19.691244923090409</v>
      </c>
      <c r="K573" s="71">
        <v>1.3926905472753102</v>
      </c>
      <c r="L573" s="71">
        <v>0.85540161659733271</v>
      </c>
      <c r="M573" s="71">
        <v>14.520006302766946</v>
      </c>
      <c r="N573" s="71">
        <v>19.194965070679228</v>
      </c>
      <c r="O573" s="71">
        <v>14.983127235856978</v>
      </c>
      <c r="P573" s="71">
        <v>14.61384579472057</v>
      </c>
      <c r="Q573" s="71">
        <v>0.84419354155158832</v>
      </c>
      <c r="R573" s="71">
        <v>0</v>
      </c>
      <c r="S573" s="71">
        <v>2.0796467686722</v>
      </c>
      <c r="T573" s="72"/>
      <c r="U573" s="71">
        <v>5407594</v>
      </c>
      <c r="V573" s="71">
        <v>523</v>
      </c>
      <c r="W573" s="71">
        <v>46</v>
      </c>
      <c r="X573" s="71">
        <v>3828</v>
      </c>
      <c r="Y573" s="71">
        <v>6302</v>
      </c>
      <c r="Z573" s="71">
        <v>10474</v>
      </c>
      <c r="AA573" s="71">
        <v>3193</v>
      </c>
      <c r="AB573" s="71">
        <v>14340</v>
      </c>
      <c r="AC573" s="71">
        <v>0</v>
      </c>
      <c r="AD573" s="71">
        <v>2.0796467686722</v>
      </c>
      <c r="AE573" s="72"/>
      <c r="AF573" s="71">
        <v>29728231.088093296</v>
      </c>
      <c r="AG573" s="71">
        <v>1031377.0548679137</v>
      </c>
      <c r="AH573" s="71">
        <v>257919.84207344594</v>
      </c>
      <c r="AI573" s="71">
        <v>23014519.231706902</v>
      </c>
      <c r="AJ573" s="71">
        <v>27533782.261066046</v>
      </c>
      <c r="AK573" s="71">
        <v>0</v>
      </c>
      <c r="AL573" s="71">
        <v>0</v>
      </c>
      <c r="AM573" s="71">
        <v>1851685.4017980371</v>
      </c>
      <c r="AN573" s="71">
        <v>0</v>
      </c>
      <c r="AO573" s="71">
        <v>0</v>
      </c>
      <c r="AP573" s="71">
        <v>83417514.879605651</v>
      </c>
      <c r="AQ573" s="72"/>
      <c r="AR573" s="71">
        <v>428</v>
      </c>
      <c r="AS573" s="71">
        <v>177</v>
      </c>
      <c r="AT573" s="71">
        <v>0</v>
      </c>
      <c r="AU573" s="71">
        <v>0</v>
      </c>
      <c r="AV573" s="71">
        <v>0</v>
      </c>
      <c r="AW573" s="71">
        <v>0</v>
      </c>
      <c r="AX573" s="71"/>
      <c r="AY573" s="72"/>
      <c r="AZ573" s="71">
        <v>2239.8000000000015</v>
      </c>
      <c r="BA573" s="71">
        <v>5483.9999999999991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2317</v>
      </c>
      <c r="B574" s="70">
        <v>408</v>
      </c>
      <c r="C574" s="70">
        <v>20</v>
      </c>
      <c r="D574" s="70">
        <v>24</v>
      </c>
      <c r="E574" s="70">
        <v>2023</v>
      </c>
      <c r="F574" s="70" t="s">
        <v>1539</v>
      </c>
      <c r="G574" s="70" t="s">
        <v>2297</v>
      </c>
      <c r="H574" s="70" t="s">
        <v>2298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458</v>
      </c>
      <c r="AS574" s="71">
        <v>179</v>
      </c>
      <c r="AT574" s="71">
        <v>0</v>
      </c>
      <c r="AU574" s="71">
        <v>0</v>
      </c>
      <c r="AV574" s="71">
        <v>0</v>
      </c>
      <c r="AW574" s="71">
        <v>0</v>
      </c>
      <c r="AX574" s="71"/>
      <c r="AY574" s="72"/>
      <c r="AZ574" s="71">
        <v>2416.4000000000033</v>
      </c>
      <c r="BA574" s="71">
        <v>5571.9999999999991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2318</v>
      </c>
      <c r="B575" s="70">
        <v>408</v>
      </c>
      <c r="C575" s="70">
        <v>21</v>
      </c>
      <c r="D575" s="70">
        <v>24</v>
      </c>
      <c r="E575" s="70">
        <v>2024</v>
      </c>
      <c r="F575" s="70" t="s">
        <v>1554</v>
      </c>
      <c r="G575" s="70" t="s">
        <v>2297</v>
      </c>
      <c r="H575" s="70" t="s">
        <v>2298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2319</v>
      </c>
      <c r="B576" s="70">
        <v>375</v>
      </c>
      <c r="C576" s="70">
        <v>1</v>
      </c>
      <c r="D576" s="70">
        <v>23</v>
      </c>
      <c r="E576" s="70">
        <v>1990</v>
      </c>
      <c r="F576" s="70" t="s">
        <v>787</v>
      </c>
      <c r="G576" s="70" t="s">
        <v>2320</v>
      </c>
      <c r="H576" s="70" t="s">
        <v>2321</v>
      </c>
      <c r="I576" s="148"/>
      <c r="J576" s="71">
        <v>153.8085900927864</v>
      </c>
      <c r="K576" s="71">
        <v>4.8784978720090857</v>
      </c>
      <c r="L576" s="71">
        <v>5.3912023305943739</v>
      </c>
      <c r="M576" s="71">
        <v>15.275773629785959</v>
      </c>
      <c r="N576" s="71">
        <v>15.907394367014559</v>
      </c>
      <c r="O576" s="71">
        <v>13.853240952529671</v>
      </c>
      <c r="P576" s="71">
        <v>23.046722953518</v>
      </c>
      <c r="Q576" s="71">
        <v>1.28764579246303</v>
      </c>
      <c r="R576" s="71">
        <v>0</v>
      </c>
      <c r="S576" s="71">
        <v>1.269029218847771</v>
      </c>
      <c r="T576" s="72"/>
      <c r="U576" s="71">
        <v>1204828</v>
      </c>
      <c r="V576" s="71">
        <v>991</v>
      </c>
      <c r="W576" s="71">
        <v>65</v>
      </c>
      <c r="X576" s="71">
        <v>5930</v>
      </c>
      <c r="Y576" s="71">
        <v>6179</v>
      </c>
      <c r="Z576" s="71">
        <v>5698</v>
      </c>
      <c r="AA576" s="71">
        <v>5596</v>
      </c>
      <c r="AB576" s="71">
        <v>20907</v>
      </c>
      <c r="AC576" s="71">
        <v>0</v>
      </c>
      <c r="AD576" s="71">
        <v>1.269029218847771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2322</v>
      </c>
      <c r="B577" s="70">
        <v>376</v>
      </c>
      <c r="C577" s="70">
        <v>2</v>
      </c>
      <c r="D577" s="70">
        <v>23</v>
      </c>
      <c r="E577" s="70">
        <v>2005</v>
      </c>
      <c r="F577" s="70" t="s">
        <v>789</v>
      </c>
      <c r="G577" s="1064" t="s">
        <v>2320</v>
      </c>
      <c r="H577" s="70" t="s">
        <v>2321</v>
      </c>
      <c r="I577" s="148"/>
      <c r="J577" s="71">
        <v>35.521741184485428</v>
      </c>
      <c r="K577" s="71">
        <v>2.7372938211742901</v>
      </c>
      <c r="L577" s="71">
        <v>3.570845468151437</v>
      </c>
      <c r="M577" s="71">
        <v>19.533153011365069</v>
      </c>
      <c r="N577" s="71">
        <v>20.380220219611761</v>
      </c>
      <c r="O577" s="71">
        <v>20.07075905689614</v>
      </c>
      <c r="P577" s="71">
        <v>25.515438639765641</v>
      </c>
      <c r="Q577" s="71">
        <v>1.1051736714864</v>
      </c>
      <c r="R577" s="71">
        <v>0</v>
      </c>
      <c r="S577" s="71">
        <v>3.9398281068876519</v>
      </c>
      <c r="T577" s="72"/>
      <c r="U577" s="71">
        <v>598557</v>
      </c>
      <c r="V577" s="71">
        <v>784</v>
      </c>
      <c r="W577" s="71">
        <v>39</v>
      </c>
      <c r="X577" s="71">
        <v>4176</v>
      </c>
      <c r="Y577" s="71">
        <v>6854</v>
      </c>
      <c r="Z577" s="71">
        <v>9553</v>
      </c>
      <c r="AA577" s="71">
        <v>5074</v>
      </c>
      <c r="AB577" s="71">
        <v>18759</v>
      </c>
      <c r="AC577" s="71">
        <v>0</v>
      </c>
      <c r="AD577" s="71">
        <v>3.9398281068876519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2323</v>
      </c>
      <c r="B578" s="70">
        <v>377</v>
      </c>
      <c r="C578" s="70">
        <v>3</v>
      </c>
      <c r="D578" s="70">
        <v>23</v>
      </c>
      <c r="E578" s="70">
        <v>2006</v>
      </c>
      <c r="F578" s="70" t="s">
        <v>790</v>
      </c>
      <c r="G578" s="1064" t="s">
        <v>2320</v>
      </c>
      <c r="H578" s="70" t="s">
        <v>2321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2324</v>
      </c>
      <c r="B579" s="70">
        <v>378</v>
      </c>
      <c r="C579" s="70">
        <v>4</v>
      </c>
      <c r="D579" s="70">
        <v>23</v>
      </c>
      <c r="E579" s="70">
        <v>2007</v>
      </c>
      <c r="F579" s="70" t="s">
        <v>791</v>
      </c>
      <c r="G579" s="70" t="s">
        <v>2320</v>
      </c>
      <c r="H579" s="70" t="s">
        <v>2321</v>
      </c>
      <c r="I579" s="148"/>
      <c r="J579" s="71">
        <v>32.58153966181515</v>
      </c>
      <c r="K579" s="71">
        <v>1.925173377291389</v>
      </c>
      <c r="L579" s="71">
        <v>2.8828421467965861</v>
      </c>
      <c r="M579" s="71">
        <v>23.539174798785201</v>
      </c>
      <c r="N579" s="71">
        <v>20.131159625327619</v>
      </c>
      <c r="O579" s="71">
        <v>19.551678440011639</v>
      </c>
      <c r="P579" s="71">
        <v>24.883981372819669</v>
      </c>
      <c r="Q579" s="71">
        <v>1.1367712585082801</v>
      </c>
      <c r="R579" s="71">
        <v>0</v>
      </c>
      <c r="S579" s="71">
        <v>1.57426587672583</v>
      </c>
      <c r="T579" s="72"/>
      <c r="U579" s="71">
        <v>634287</v>
      </c>
      <c r="V579" s="71">
        <v>669</v>
      </c>
      <c r="W579" s="71">
        <v>37</v>
      </c>
      <c r="X579" s="71">
        <v>5989</v>
      </c>
      <c r="Y579" s="71">
        <v>6883</v>
      </c>
      <c r="Z579" s="71">
        <v>9674</v>
      </c>
      <c r="AA579" s="71">
        <v>4873</v>
      </c>
      <c r="AB579" s="71">
        <v>18275</v>
      </c>
      <c r="AC579" s="71">
        <v>0</v>
      </c>
      <c r="AD579" s="71">
        <v>1.57426587672583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2325</v>
      </c>
      <c r="B580" s="70">
        <v>379</v>
      </c>
      <c r="C580" s="70">
        <v>5</v>
      </c>
      <c r="D580" s="70">
        <v>23</v>
      </c>
      <c r="E580" s="70">
        <v>2008</v>
      </c>
      <c r="F580" s="70" t="s">
        <v>792</v>
      </c>
      <c r="G580" s="70" t="s">
        <v>2320</v>
      </c>
      <c r="H580" s="70" t="s">
        <v>2321</v>
      </c>
      <c r="I580" s="148"/>
      <c r="J580" s="71">
        <v>19.456157644381911</v>
      </c>
      <c r="K580" s="71">
        <v>1.808010297758768</v>
      </c>
      <c r="L580" s="71">
        <v>2.4781954883896562</v>
      </c>
      <c r="M580" s="71">
        <v>25.172709899742738</v>
      </c>
      <c r="N580" s="71">
        <v>18.279605124905551</v>
      </c>
      <c r="O580" s="71">
        <v>18.996106378105161</v>
      </c>
      <c r="P580" s="71">
        <v>24.146627623028991</v>
      </c>
      <c r="Q580" s="71">
        <v>1.10479060419771</v>
      </c>
      <c r="R580" s="71">
        <v>0</v>
      </c>
      <c r="S580" s="71">
        <v>1.5395195239578441</v>
      </c>
      <c r="T580" s="72"/>
      <c r="U580" s="71">
        <v>434543</v>
      </c>
      <c r="V580" s="71">
        <v>669</v>
      </c>
      <c r="W580" s="71">
        <v>37</v>
      </c>
      <c r="X580" s="71">
        <v>5989</v>
      </c>
      <c r="Y580" s="71">
        <v>6871</v>
      </c>
      <c r="Z580" s="71">
        <v>9729</v>
      </c>
      <c r="AA580" s="71">
        <v>4734</v>
      </c>
      <c r="AB580" s="71">
        <v>18053</v>
      </c>
      <c r="AC580" s="71">
        <v>0</v>
      </c>
      <c r="AD580" s="71">
        <v>1.5395195239578441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2326</v>
      </c>
      <c r="B581" s="70">
        <v>380</v>
      </c>
      <c r="C581" s="70">
        <v>6</v>
      </c>
      <c r="D581" s="70">
        <v>23</v>
      </c>
      <c r="E581" s="70">
        <v>2009</v>
      </c>
      <c r="F581" s="70" t="s">
        <v>176</v>
      </c>
      <c r="G581" s="70" t="s">
        <v>2320</v>
      </c>
      <c r="H581" s="70" t="s">
        <v>2321</v>
      </c>
      <c r="I581" s="148"/>
      <c r="J581" s="71">
        <v>23.873581817146139</v>
      </c>
      <c r="K581" s="71">
        <v>1.501351959482695</v>
      </c>
      <c r="L581" s="71">
        <v>6.8861979620574436</v>
      </c>
      <c r="M581" s="71">
        <v>22.708577453672621</v>
      </c>
      <c r="N581" s="71">
        <v>17.058764861663821</v>
      </c>
      <c r="O581" s="71">
        <v>19.308661530273401</v>
      </c>
      <c r="P581" s="71">
        <v>23.257346647691971</v>
      </c>
      <c r="Q581" s="71">
        <v>1.03681851837203</v>
      </c>
      <c r="R581" s="71">
        <v>0</v>
      </c>
      <c r="S581" s="71">
        <v>1.248468525551415</v>
      </c>
      <c r="T581" s="72"/>
      <c r="U581" s="71">
        <v>378750</v>
      </c>
      <c r="V581" s="71">
        <v>483</v>
      </c>
      <c r="W581" s="71">
        <v>183</v>
      </c>
      <c r="X581" s="71">
        <v>5867</v>
      </c>
      <c r="Y581" s="71">
        <v>6795</v>
      </c>
      <c r="Z581" s="71">
        <v>9761</v>
      </c>
      <c r="AA581" s="71">
        <v>4681</v>
      </c>
      <c r="AB581" s="71">
        <v>17785</v>
      </c>
      <c r="AC581" s="71">
        <v>0</v>
      </c>
      <c r="AD581" s="71">
        <v>1.248468525551415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2327</v>
      </c>
      <c r="B582" s="70">
        <v>381</v>
      </c>
      <c r="C582" s="70">
        <v>7</v>
      </c>
      <c r="D582" s="70">
        <v>23</v>
      </c>
      <c r="E582" s="70">
        <v>2010</v>
      </c>
      <c r="F582" s="70" t="s">
        <v>177</v>
      </c>
      <c r="G582" s="70" t="s">
        <v>2320</v>
      </c>
      <c r="H582" s="70" t="s">
        <v>2321</v>
      </c>
      <c r="I582" s="148"/>
      <c r="J582" s="71">
        <v>24.509773186721372</v>
      </c>
      <c r="K582" s="71">
        <v>1.240265156345191</v>
      </c>
      <c r="L582" s="71">
        <v>6.1987311565351071</v>
      </c>
      <c r="M582" s="71">
        <v>24.409522717355799</v>
      </c>
      <c r="N582" s="71">
        <v>22.59144122057635</v>
      </c>
      <c r="O582" s="71">
        <v>19.233136009374991</v>
      </c>
      <c r="P582" s="71">
        <v>23.333282190678499</v>
      </c>
      <c r="Q582" s="71">
        <v>1.06462106955197</v>
      </c>
      <c r="R582" s="71">
        <v>0</v>
      </c>
      <c r="S582" s="71">
        <v>1.8089984579394529</v>
      </c>
      <c r="T582" s="72"/>
      <c r="U582" s="71">
        <v>447173</v>
      </c>
      <c r="V582" s="71">
        <v>483</v>
      </c>
      <c r="W582" s="71">
        <v>183</v>
      </c>
      <c r="X582" s="71">
        <v>5867</v>
      </c>
      <c r="Y582" s="71">
        <v>6795</v>
      </c>
      <c r="Z582" s="71">
        <v>9768</v>
      </c>
      <c r="AA582" s="71">
        <v>4579</v>
      </c>
      <c r="AB582" s="71">
        <v>17499</v>
      </c>
      <c r="AC582" s="71">
        <v>0</v>
      </c>
      <c r="AD582" s="71">
        <v>1.8089984579394529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2328</v>
      </c>
      <c r="B583" s="70">
        <v>382</v>
      </c>
      <c r="C583" s="70">
        <v>8</v>
      </c>
      <c r="D583" s="70">
        <v>23</v>
      </c>
      <c r="E583" s="70">
        <v>2011</v>
      </c>
      <c r="F583" s="70" t="s">
        <v>178</v>
      </c>
      <c r="G583" s="70" t="s">
        <v>2320</v>
      </c>
      <c r="H583" s="70" t="s">
        <v>2321</v>
      </c>
      <c r="I583" s="148"/>
      <c r="J583" s="71">
        <v>34.710859447061686</v>
      </c>
      <c r="K583" s="71">
        <v>1.901184424090913</v>
      </c>
      <c r="L583" s="71">
        <v>8.3751078991429768</v>
      </c>
      <c r="M583" s="71">
        <v>30.530522126761891</v>
      </c>
      <c r="N583" s="71">
        <v>27.8875211430401</v>
      </c>
      <c r="O583" s="71">
        <v>19.057363131072623</v>
      </c>
      <c r="P583" s="71">
        <v>22.490740420088045</v>
      </c>
      <c r="Q583" s="71">
        <v>1.21722079008422</v>
      </c>
      <c r="R583" s="71">
        <v>0</v>
      </c>
      <c r="S583" s="71">
        <v>1.947123255274839</v>
      </c>
      <c r="T583" s="72"/>
      <c r="U583" s="71">
        <v>601842</v>
      </c>
      <c r="V583" s="71">
        <v>483</v>
      </c>
      <c r="W583" s="71">
        <v>183</v>
      </c>
      <c r="X583" s="71">
        <v>5867</v>
      </c>
      <c r="Y583" s="71">
        <v>6801</v>
      </c>
      <c r="Z583" s="71">
        <v>9889</v>
      </c>
      <c r="AA583" s="71">
        <v>4545</v>
      </c>
      <c r="AB583" s="71">
        <v>17345</v>
      </c>
      <c r="AC583" s="71">
        <v>0</v>
      </c>
      <c r="AD583" s="71">
        <v>1.947123255274839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2329</v>
      </c>
      <c r="B584" s="70">
        <v>383</v>
      </c>
      <c r="C584" s="70">
        <v>9</v>
      </c>
      <c r="D584" s="70">
        <v>23</v>
      </c>
      <c r="E584" s="70">
        <v>2012</v>
      </c>
      <c r="F584" s="70" t="s">
        <v>179</v>
      </c>
      <c r="G584" s="70" t="s">
        <v>2320</v>
      </c>
      <c r="H584" s="70" t="s">
        <v>2321</v>
      </c>
      <c r="I584" s="148"/>
      <c r="J584" s="71">
        <v>38.248065558820997</v>
      </c>
      <c r="K584" s="71">
        <v>2.020548551393091</v>
      </c>
      <c r="L584" s="71">
        <v>8.2469654114056912</v>
      </c>
      <c r="M584" s="71">
        <v>32.483076193833902</v>
      </c>
      <c r="N584" s="71">
        <v>28.093084251305349</v>
      </c>
      <c r="O584" s="71">
        <v>19.002995949455944</v>
      </c>
      <c r="P584" s="71">
        <v>22.210619399488699</v>
      </c>
      <c r="Q584" s="71">
        <v>1.3074654108954</v>
      </c>
      <c r="R584" s="71">
        <v>0</v>
      </c>
      <c r="S584" s="71">
        <v>1.6527764031718959</v>
      </c>
      <c r="T584" s="72"/>
      <c r="U584" s="71">
        <v>658073</v>
      </c>
      <c r="V584" s="71">
        <v>483</v>
      </c>
      <c r="W584" s="71">
        <v>183</v>
      </c>
      <c r="X584" s="71">
        <v>5867</v>
      </c>
      <c r="Y584" s="71">
        <v>6985</v>
      </c>
      <c r="Z584" s="71">
        <v>9939</v>
      </c>
      <c r="AA584" s="71">
        <v>4463</v>
      </c>
      <c r="AB584" s="71">
        <v>17148</v>
      </c>
      <c r="AC584" s="71">
        <v>0</v>
      </c>
      <c r="AD584" s="71">
        <v>1.6527764031718959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2330</v>
      </c>
      <c r="B585" s="70">
        <v>384</v>
      </c>
      <c r="C585" s="70">
        <v>10</v>
      </c>
      <c r="D585" s="70">
        <v>23</v>
      </c>
      <c r="E585" s="70">
        <v>2013</v>
      </c>
      <c r="F585" s="70" t="s">
        <v>180</v>
      </c>
      <c r="G585" s="70" t="s">
        <v>2320</v>
      </c>
      <c r="H585" s="70" t="s">
        <v>2321</v>
      </c>
      <c r="I585" s="148"/>
      <c r="J585" s="71">
        <v>40.212230740703127</v>
      </c>
      <c r="K585" s="71">
        <v>1.4443181113871451</v>
      </c>
      <c r="L585" s="71">
        <v>7.6608377363527023</v>
      </c>
      <c r="M585" s="71">
        <v>31.597334007345658</v>
      </c>
      <c r="N585" s="71">
        <v>28.57113293137763</v>
      </c>
      <c r="O585" s="71">
        <v>18.470837375579645</v>
      </c>
      <c r="P585" s="71">
        <v>22.204392623899185</v>
      </c>
      <c r="Q585" s="71">
        <v>1.3133313869024601</v>
      </c>
      <c r="R585" s="71">
        <v>0</v>
      </c>
      <c r="S585" s="71">
        <v>2.3408889576479082</v>
      </c>
      <c r="T585" s="72"/>
      <c r="U585" s="71">
        <v>693446</v>
      </c>
      <c r="V585" s="71">
        <v>483</v>
      </c>
      <c r="W585" s="71">
        <v>183</v>
      </c>
      <c r="X585" s="71">
        <v>5867</v>
      </c>
      <c r="Y585" s="71">
        <v>6797</v>
      </c>
      <c r="Z585" s="71">
        <v>10092</v>
      </c>
      <c r="AA585" s="71">
        <v>4445</v>
      </c>
      <c r="AB585" s="71">
        <v>16978</v>
      </c>
      <c r="AC585" s="71">
        <v>0</v>
      </c>
      <c r="AD585" s="71">
        <v>2.3408889576479082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3.806</v>
      </c>
      <c r="BK585" s="71">
        <v>0</v>
      </c>
      <c r="BL585" s="71">
        <v>0</v>
      </c>
      <c r="BM585" s="71">
        <v>0</v>
      </c>
      <c r="BN585" s="72"/>
      <c r="BO585" s="71">
        <v>0</v>
      </c>
      <c r="BP585" s="71">
        <v>0</v>
      </c>
      <c r="BQ585" s="71">
        <v>1</v>
      </c>
      <c r="BR585" s="71">
        <v>0</v>
      </c>
      <c r="BS585" s="71">
        <v>0</v>
      </c>
      <c r="BT585" s="71">
        <v>0</v>
      </c>
      <c r="BU585"/>
      <c r="BV585" s="70">
        <v>3.806</v>
      </c>
      <c r="BW585" s="70">
        <v>0</v>
      </c>
      <c r="BX585" s="70">
        <v>0</v>
      </c>
      <c r="BY585" s="70">
        <v>0</v>
      </c>
      <c r="BZ585" s="70">
        <v>0</v>
      </c>
      <c r="CA585" s="70">
        <v>0</v>
      </c>
      <c r="CB585" s="70">
        <v>0</v>
      </c>
      <c r="CC585" s="70">
        <v>0</v>
      </c>
      <c r="CD585" s="70">
        <v>0</v>
      </c>
    </row>
    <row r="586" spans="1:82">
      <c r="A586" s="70" t="s">
        <v>2331</v>
      </c>
      <c r="B586" s="70">
        <v>385</v>
      </c>
      <c r="C586" s="70">
        <v>11</v>
      </c>
      <c r="D586" s="70">
        <v>23</v>
      </c>
      <c r="E586" s="70">
        <v>2014</v>
      </c>
      <c r="F586" s="70" t="s">
        <v>181</v>
      </c>
      <c r="G586" s="70" t="s">
        <v>2320</v>
      </c>
      <c r="H586" s="70" t="s">
        <v>2321</v>
      </c>
      <c r="I586" s="148"/>
      <c r="J586" s="71">
        <v>44.524452663973818</v>
      </c>
      <c r="K586" s="71">
        <v>1.9234582413228749</v>
      </c>
      <c r="L586" s="71">
        <v>10.02884684820774</v>
      </c>
      <c r="M586" s="71">
        <v>29.289935286222448</v>
      </c>
      <c r="N586" s="71">
        <v>25.681165095857729</v>
      </c>
      <c r="O586" s="71">
        <v>17.558302719240498</v>
      </c>
      <c r="P586" s="71">
        <v>21.72729083658691</v>
      </c>
      <c r="Q586" s="71">
        <v>1.2369074064927501</v>
      </c>
      <c r="R586" s="71">
        <v>0</v>
      </c>
      <c r="S586" s="71">
        <v>2.5987162893319029</v>
      </c>
      <c r="T586" s="72"/>
      <c r="U586" s="71">
        <v>835233</v>
      </c>
      <c r="V586" s="71">
        <v>489</v>
      </c>
      <c r="W586" s="71">
        <v>243</v>
      </c>
      <c r="X586" s="71">
        <v>5599</v>
      </c>
      <c r="Y586" s="71">
        <v>6776</v>
      </c>
      <c r="Z586" s="71">
        <v>10104</v>
      </c>
      <c r="AA586" s="71">
        <v>4327</v>
      </c>
      <c r="AB586" s="71">
        <v>16666</v>
      </c>
      <c r="AC586" s="71">
        <v>0</v>
      </c>
      <c r="AD586" s="71">
        <v>2.5987162893319029</v>
      </c>
      <c r="AE586" s="72"/>
      <c r="AF586" s="71"/>
      <c r="AG586" s="71"/>
      <c r="AH586" s="71"/>
      <c r="AI586" s="71"/>
      <c r="AJ586" s="71"/>
      <c r="AK586" s="71"/>
      <c r="AL586" s="71"/>
      <c r="AM586" s="71"/>
      <c r="AN586" s="71"/>
      <c r="AO586" s="71"/>
      <c r="AP586" s="71"/>
      <c r="AQ586" s="72"/>
      <c r="AR586" s="71">
        <v>466</v>
      </c>
      <c r="AS586" s="71">
        <v>129</v>
      </c>
      <c r="AT586" s="71">
        <v>1</v>
      </c>
      <c r="AU586" s="71">
        <v>0</v>
      </c>
      <c r="AV586" s="71">
        <v>0</v>
      </c>
      <c r="AW586" s="71">
        <v>0</v>
      </c>
      <c r="AX586" s="71"/>
      <c r="AY586" s="72"/>
      <c r="AZ586" s="71">
        <v>2142.62</v>
      </c>
      <c r="BA586" s="71">
        <v>5932.58</v>
      </c>
      <c r="BB586" s="71">
        <v>11000</v>
      </c>
      <c r="BC586" s="71">
        <v>0</v>
      </c>
      <c r="BD586" s="71">
        <v>0</v>
      </c>
      <c r="BE586" s="71">
        <v>0</v>
      </c>
      <c r="BF586" s="71"/>
      <c r="BG586" s="72"/>
      <c r="BH586" s="71">
        <v>0</v>
      </c>
      <c r="BI586" s="71">
        <v>0</v>
      </c>
      <c r="BJ586" s="71">
        <v>4.0599999999999996</v>
      </c>
      <c r="BK586" s="71">
        <v>0</v>
      </c>
      <c r="BL586" s="71">
        <v>0</v>
      </c>
      <c r="BM586" s="71">
        <v>0</v>
      </c>
      <c r="BN586" s="72"/>
      <c r="BO586" s="71">
        <v>0</v>
      </c>
      <c r="BP586" s="71">
        <v>0</v>
      </c>
      <c r="BQ586" s="71">
        <v>1</v>
      </c>
      <c r="BR586" s="71">
        <v>0</v>
      </c>
      <c r="BS586" s="71">
        <v>0</v>
      </c>
      <c r="BT586" s="71">
        <v>0</v>
      </c>
      <c r="BU586"/>
      <c r="BV586" s="70">
        <v>4.0599999999999996</v>
      </c>
      <c r="BW586" s="70">
        <v>0</v>
      </c>
      <c r="BX586" s="70">
        <v>0</v>
      </c>
      <c r="BY586" s="70">
        <v>0</v>
      </c>
      <c r="BZ586" s="70">
        <v>0</v>
      </c>
      <c r="CA586" s="70">
        <v>0</v>
      </c>
      <c r="CB586" s="70">
        <v>0</v>
      </c>
      <c r="CC586" s="70">
        <v>0</v>
      </c>
      <c r="CD586" s="70">
        <v>0</v>
      </c>
    </row>
    <row r="587" spans="1:82">
      <c r="A587" s="70" t="s">
        <v>2332</v>
      </c>
      <c r="B587" s="70">
        <v>386</v>
      </c>
      <c r="C587" s="70">
        <v>12</v>
      </c>
      <c r="D587" s="70">
        <v>23</v>
      </c>
      <c r="E587" s="70">
        <v>2015</v>
      </c>
      <c r="F587" s="70" t="s">
        <v>182</v>
      </c>
      <c r="G587" s="70" t="s">
        <v>2320</v>
      </c>
      <c r="H587" s="70" t="s">
        <v>2321</v>
      </c>
      <c r="I587" s="148"/>
      <c r="J587" s="71">
        <v>45.947986397108153</v>
      </c>
      <c r="K587" s="71">
        <v>2.0549343020433861</v>
      </c>
      <c r="L587" s="71">
        <v>11.03867842817383</v>
      </c>
      <c r="M587" s="71">
        <v>31.921468138163629</v>
      </c>
      <c r="N587" s="71">
        <v>22.54606000091276</v>
      </c>
      <c r="O587" s="71">
        <v>17.354788772616658</v>
      </c>
      <c r="P587" s="71">
        <v>21.563546002736054</v>
      </c>
      <c r="Q587" s="71">
        <v>1.1939968908357801</v>
      </c>
      <c r="R587" s="71">
        <v>0</v>
      </c>
      <c r="S587" s="71">
        <v>1.796568566386525</v>
      </c>
      <c r="T587" s="72"/>
      <c r="U587" s="71">
        <v>869662</v>
      </c>
      <c r="V587" s="71">
        <v>489</v>
      </c>
      <c r="W587" s="71">
        <v>243</v>
      </c>
      <c r="X587" s="71">
        <v>5599</v>
      </c>
      <c r="Y587" s="71">
        <v>6814</v>
      </c>
      <c r="Z587" s="71">
        <v>10083</v>
      </c>
      <c r="AA587" s="71">
        <v>4291</v>
      </c>
      <c r="AB587" s="71">
        <v>16434</v>
      </c>
      <c r="AC587" s="71">
        <v>0</v>
      </c>
      <c r="AD587" s="71">
        <v>1.796568566386525</v>
      </c>
      <c r="AE587" s="72"/>
      <c r="AF587" s="71">
        <v>13097015.17656211</v>
      </c>
      <c r="AG587" s="71">
        <v>1990102.720956075</v>
      </c>
      <c r="AH587" s="71">
        <v>2024825.1003022881</v>
      </c>
      <c r="AI587" s="71">
        <v>37051740.193009987</v>
      </c>
      <c r="AJ587" s="71">
        <v>36342691.167899989</v>
      </c>
      <c r="AK587" s="71">
        <v>0</v>
      </c>
      <c r="AL587" s="71">
        <v>0</v>
      </c>
      <c r="AM587" s="71">
        <v>2252210.7619628091</v>
      </c>
      <c r="AN587" s="71">
        <v>0</v>
      </c>
      <c r="AO587" s="71">
        <v>0</v>
      </c>
      <c r="AP587" s="71">
        <v>92758585.120693266</v>
      </c>
      <c r="AQ587" s="72"/>
      <c r="AR587" s="71">
        <v>503</v>
      </c>
      <c r="AS587" s="71">
        <v>183</v>
      </c>
      <c r="AT587" s="71">
        <v>1</v>
      </c>
      <c r="AU587" s="71">
        <v>0</v>
      </c>
      <c r="AV587" s="71">
        <v>0</v>
      </c>
      <c r="AW587" s="71">
        <v>0</v>
      </c>
      <c r="AX587" s="71"/>
      <c r="AY587" s="72"/>
      <c r="AZ587" s="71">
        <v>2351</v>
      </c>
      <c r="BA587" s="71">
        <v>7928.48</v>
      </c>
      <c r="BB587" s="71">
        <v>11000</v>
      </c>
      <c r="BC587" s="71">
        <v>0</v>
      </c>
      <c r="BD587" s="71">
        <v>0</v>
      </c>
      <c r="BE587" s="71">
        <v>0</v>
      </c>
      <c r="BF587" s="71"/>
      <c r="BG587" s="72"/>
      <c r="BH587" s="71">
        <v>0</v>
      </c>
      <c r="BI587" s="71">
        <v>0</v>
      </c>
      <c r="BJ587" s="71">
        <v>3.5990000000000002</v>
      </c>
      <c r="BK587" s="71">
        <v>0</v>
      </c>
      <c r="BL587" s="71">
        <v>0</v>
      </c>
      <c r="BM587" s="71">
        <v>0</v>
      </c>
      <c r="BN587" s="72"/>
      <c r="BO587" s="71">
        <v>0</v>
      </c>
      <c r="BP587" s="71">
        <v>0</v>
      </c>
      <c r="BQ587" s="71">
        <v>1</v>
      </c>
      <c r="BR587" s="71">
        <v>0</v>
      </c>
      <c r="BS587" s="71">
        <v>0</v>
      </c>
      <c r="BT587" s="71">
        <v>0</v>
      </c>
      <c r="BU587"/>
      <c r="BV587" s="70">
        <v>3.5990000000000002</v>
      </c>
      <c r="BW587" s="70">
        <v>0</v>
      </c>
      <c r="BX587" s="70">
        <v>0</v>
      </c>
      <c r="BY587" s="70">
        <v>0</v>
      </c>
      <c r="BZ587" s="70">
        <v>0</v>
      </c>
      <c r="CA587" s="70">
        <v>0</v>
      </c>
      <c r="CB587" s="70">
        <v>0</v>
      </c>
      <c r="CC587" s="70">
        <v>0</v>
      </c>
      <c r="CD587" s="70">
        <v>0</v>
      </c>
    </row>
    <row r="588" spans="1:82">
      <c r="A588" s="70" t="s">
        <v>2333</v>
      </c>
      <c r="B588" s="70">
        <v>387</v>
      </c>
      <c r="C588" s="70">
        <v>13</v>
      </c>
      <c r="D588" s="70">
        <v>23</v>
      </c>
      <c r="E588" s="70">
        <v>2016</v>
      </c>
      <c r="F588" s="70" t="s">
        <v>155</v>
      </c>
      <c r="G588" s="70" t="s">
        <v>2320</v>
      </c>
      <c r="H588" s="70" t="s">
        <v>2321</v>
      </c>
      <c r="I588" s="148"/>
      <c r="J588" s="71">
        <v>57.226696032394912</v>
      </c>
      <c r="K588" s="71">
        <v>1.9521770132084308</v>
      </c>
      <c r="L588" s="71">
        <v>11.569075647929839</v>
      </c>
      <c r="M588" s="71">
        <v>21.772913416307922</v>
      </c>
      <c r="N588" s="71">
        <v>21.617694718485378</v>
      </c>
      <c r="O588" s="71">
        <v>17.081130429432303</v>
      </c>
      <c r="P588" s="71">
        <v>20.761318824241449</v>
      </c>
      <c r="Q588" s="71">
        <v>1.1431793707733888</v>
      </c>
      <c r="R588" s="71">
        <v>0</v>
      </c>
      <c r="S588" s="71">
        <v>1.9898300469619019</v>
      </c>
      <c r="T588" s="72"/>
      <c r="U588" s="71">
        <v>986199</v>
      </c>
      <c r="V588" s="71">
        <v>489</v>
      </c>
      <c r="W588" s="71">
        <v>243</v>
      </c>
      <c r="X588" s="71">
        <v>5599</v>
      </c>
      <c r="Y588" s="71">
        <v>6805</v>
      </c>
      <c r="Z588" s="71">
        <v>10046</v>
      </c>
      <c r="AA588" s="71">
        <v>4273</v>
      </c>
      <c r="AB588" s="71">
        <v>16185</v>
      </c>
      <c r="AC588" s="71">
        <v>0</v>
      </c>
      <c r="AD588" s="71">
        <v>1.9898300469619019</v>
      </c>
      <c r="AE588" s="72"/>
      <c r="AF588" s="71">
        <v>17152933.597800471</v>
      </c>
      <c r="AG588" s="71">
        <v>1978536.774654076</v>
      </c>
      <c r="AH588" s="71">
        <v>1810241.4391752579</v>
      </c>
      <c r="AI588" s="71">
        <v>33687071.660359576</v>
      </c>
      <c r="AJ588" s="71">
        <v>35068993.776036091</v>
      </c>
      <c r="AK588" s="71">
        <v>0</v>
      </c>
      <c r="AL588" s="71">
        <v>0</v>
      </c>
      <c r="AM588" s="71">
        <v>2219809.5919408258</v>
      </c>
      <c r="AN588" s="71">
        <v>0</v>
      </c>
      <c r="AO588" s="71">
        <v>0</v>
      </c>
      <c r="AP588" s="71">
        <v>91917586.839966297</v>
      </c>
      <c r="AQ588" s="72"/>
      <c r="AR588" s="71">
        <v>519</v>
      </c>
      <c r="AS588" s="71">
        <v>206</v>
      </c>
      <c r="AT588" s="71">
        <v>1</v>
      </c>
      <c r="AU588" s="71">
        <v>0</v>
      </c>
      <c r="AV588" s="71">
        <v>0</v>
      </c>
      <c r="AW588" s="71">
        <v>0</v>
      </c>
      <c r="AX588" s="71"/>
      <c r="AY588" s="72"/>
      <c r="AZ588" s="71">
        <v>2444.3000000000002</v>
      </c>
      <c r="BA588" s="71">
        <v>8911.2799999999988</v>
      </c>
      <c r="BB588" s="71">
        <v>11000</v>
      </c>
      <c r="BC588" s="71">
        <v>0</v>
      </c>
      <c r="BD588" s="71">
        <v>0</v>
      </c>
      <c r="BE588" s="71">
        <v>0</v>
      </c>
      <c r="BF588" s="71"/>
      <c r="BG588" s="72"/>
      <c r="BH588" s="71">
        <v>0</v>
      </c>
      <c r="BI588" s="71">
        <v>0</v>
      </c>
      <c r="BJ588" s="71">
        <v>3.3860000000000001</v>
      </c>
      <c r="BK588" s="71">
        <v>0</v>
      </c>
      <c r="BL588" s="71">
        <v>0</v>
      </c>
      <c r="BM588" s="71">
        <v>0</v>
      </c>
      <c r="BN588" s="72"/>
      <c r="BO588" s="71">
        <v>0</v>
      </c>
      <c r="BP588" s="71">
        <v>0</v>
      </c>
      <c r="BQ588" s="71">
        <v>1</v>
      </c>
      <c r="BR588" s="71">
        <v>0</v>
      </c>
      <c r="BS588" s="71">
        <v>0</v>
      </c>
      <c r="BT588" s="71">
        <v>0</v>
      </c>
      <c r="BU588"/>
      <c r="BV588" s="70">
        <v>3.3860000000000001</v>
      </c>
      <c r="BW588" s="70">
        <v>0</v>
      </c>
      <c r="BX588" s="70">
        <v>0</v>
      </c>
      <c r="BY588" s="70">
        <v>0</v>
      </c>
      <c r="BZ588" s="70">
        <v>0</v>
      </c>
      <c r="CA588" s="70">
        <v>0</v>
      </c>
      <c r="CB588" s="70">
        <v>0</v>
      </c>
      <c r="CC588" s="70">
        <v>0</v>
      </c>
      <c r="CD588" s="70">
        <v>0</v>
      </c>
    </row>
    <row r="589" spans="1:82">
      <c r="A589" s="70" t="s">
        <v>2334</v>
      </c>
      <c r="B589" s="70">
        <v>388</v>
      </c>
      <c r="C589" s="70">
        <v>14</v>
      </c>
      <c r="D589" s="70">
        <v>23</v>
      </c>
      <c r="E589" s="70">
        <v>2017</v>
      </c>
      <c r="F589" s="70" t="s">
        <v>156</v>
      </c>
      <c r="G589" s="70" t="s">
        <v>2320</v>
      </c>
      <c r="H589" s="70" t="s">
        <v>2321</v>
      </c>
      <c r="I589" s="148"/>
      <c r="J589" s="71">
        <v>53.555834809892488</v>
      </c>
      <c r="K589" s="71">
        <v>1.9413245203629474</v>
      </c>
      <c r="L589" s="71">
        <v>10.450187326172133</v>
      </c>
      <c r="M589" s="71">
        <v>21.0959049503731</v>
      </c>
      <c r="N589" s="71">
        <v>21.064281218706412</v>
      </c>
      <c r="O589" s="71">
        <v>16.707071902242806</v>
      </c>
      <c r="P589" s="71">
        <v>20.702222438072848</v>
      </c>
      <c r="Q589" s="71">
        <v>1.0858770102842901</v>
      </c>
      <c r="R589" s="71">
        <v>0</v>
      </c>
      <c r="S589" s="71">
        <v>2.3504410532632347</v>
      </c>
      <c r="T589" s="72"/>
      <c r="U589" s="71">
        <v>1047571</v>
      </c>
      <c r="V589" s="71">
        <v>489</v>
      </c>
      <c r="W589" s="71">
        <v>243</v>
      </c>
      <c r="X589" s="71">
        <v>5599</v>
      </c>
      <c r="Y589" s="71">
        <v>6762</v>
      </c>
      <c r="Z589" s="71">
        <v>9989</v>
      </c>
      <c r="AA589" s="71">
        <v>4288</v>
      </c>
      <c r="AB589" s="71">
        <v>15898</v>
      </c>
      <c r="AC589" s="71">
        <v>0</v>
      </c>
      <c r="AD589" s="71">
        <v>2.3504410532632352</v>
      </c>
      <c r="AE589" s="72"/>
      <c r="AF589" s="71">
        <v>15984118.67607474</v>
      </c>
      <c r="AG589" s="71">
        <v>1762495.539000256</v>
      </c>
      <c r="AH589" s="71">
        <v>2087899.7997423811</v>
      </c>
      <c r="AI589" s="71">
        <v>34613637.557132728</v>
      </c>
      <c r="AJ589" s="71">
        <v>38283626.089836821</v>
      </c>
      <c r="AK589" s="71">
        <v>0</v>
      </c>
      <c r="AL589" s="71">
        <v>0</v>
      </c>
      <c r="AM589" s="71">
        <v>2183858.6928249709</v>
      </c>
      <c r="AN589" s="71">
        <v>0</v>
      </c>
      <c r="AO589" s="71">
        <v>0</v>
      </c>
      <c r="AP589" s="71">
        <v>94915636.354611903</v>
      </c>
      <c r="AQ589" s="72"/>
      <c r="AR589" s="71">
        <v>534</v>
      </c>
      <c r="AS589" s="71">
        <v>214</v>
      </c>
      <c r="AT589" s="71">
        <v>1</v>
      </c>
      <c r="AU589" s="71">
        <v>0</v>
      </c>
      <c r="AV589" s="71">
        <v>0</v>
      </c>
      <c r="AW589" s="71">
        <v>0</v>
      </c>
      <c r="AX589" s="71"/>
      <c r="AY589" s="72"/>
      <c r="AZ589" s="71">
        <v>2527.86</v>
      </c>
      <c r="BA589" s="71">
        <v>9088.8799999999974</v>
      </c>
      <c r="BB589" s="71">
        <v>11000</v>
      </c>
      <c r="BC589" s="71">
        <v>0</v>
      </c>
      <c r="BD589" s="71">
        <v>0</v>
      </c>
      <c r="BE589" s="71">
        <v>0</v>
      </c>
      <c r="BF589" s="71"/>
      <c r="BG589" s="72"/>
      <c r="BH589" s="71">
        <v>0</v>
      </c>
      <c r="BI589" s="71">
        <v>0</v>
      </c>
      <c r="BJ589" s="71">
        <v>2.9820000000000002</v>
      </c>
      <c r="BK589" s="71">
        <v>0</v>
      </c>
      <c r="BL589" s="71">
        <v>0</v>
      </c>
      <c r="BM589" s="71">
        <v>0</v>
      </c>
      <c r="BN589" s="72"/>
      <c r="BO589" s="71">
        <v>0</v>
      </c>
      <c r="BP589" s="71">
        <v>0</v>
      </c>
      <c r="BQ589" s="71">
        <v>1</v>
      </c>
      <c r="BR589" s="71">
        <v>0</v>
      </c>
      <c r="BS589" s="71">
        <v>0</v>
      </c>
      <c r="BT589" s="71">
        <v>0</v>
      </c>
      <c r="BU589"/>
      <c r="BV589" s="70">
        <v>2.9820000000000002</v>
      </c>
      <c r="BW589" s="70">
        <v>0</v>
      </c>
      <c r="BX589" s="70">
        <v>0</v>
      </c>
      <c r="BY589" s="70">
        <v>0</v>
      </c>
      <c r="BZ589" s="70">
        <v>0</v>
      </c>
      <c r="CA589" s="70">
        <v>0</v>
      </c>
      <c r="CB589" s="70">
        <v>0</v>
      </c>
      <c r="CC589" s="70">
        <v>0</v>
      </c>
      <c r="CD589" s="70">
        <v>0</v>
      </c>
    </row>
    <row r="590" spans="1:82">
      <c r="A590" s="70" t="s">
        <v>2335</v>
      </c>
      <c r="B590" s="70">
        <v>389</v>
      </c>
      <c r="C590" s="70">
        <v>15</v>
      </c>
      <c r="D590" s="70">
        <v>23</v>
      </c>
      <c r="E590" s="70">
        <v>2018</v>
      </c>
      <c r="F590" s="70" t="s">
        <v>183</v>
      </c>
      <c r="G590" s="70" t="s">
        <v>2320</v>
      </c>
      <c r="H590" s="70" t="s">
        <v>2321</v>
      </c>
      <c r="I590" s="148"/>
      <c r="J590" s="71">
        <v>39.224977248747216</v>
      </c>
      <c r="K590" s="71">
        <v>1.7456714227879147</v>
      </c>
      <c r="L590" s="71">
        <v>9.2960323366384259</v>
      </c>
      <c r="M590" s="71">
        <v>19.209226198947668</v>
      </c>
      <c r="N590" s="71">
        <v>14.6757125383789</v>
      </c>
      <c r="O590" s="71">
        <v>16.191324294885845</v>
      </c>
      <c r="P590" s="71">
        <v>20.462688405930169</v>
      </c>
      <c r="Q590" s="71">
        <v>0.96998027405056897</v>
      </c>
      <c r="R590" s="71">
        <v>0</v>
      </c>
      <c r="S590" s="71">
        <v>2.1731460542541385</v>
      </c>
      <c r="T590" s="72"/>
      <c r="U590" s="71">
        <v>861342</v>
      </c>
      <c r="V590" s="71">
        <v>489</v>
      </c>
      <c r="W590" s="71">
        <v>243</v>
      </c>
      <c r="X590" s="71">
        <v>5599</v>
      </c>
      <c r="Y590" s="71">
        <v>6552</v>
      </c>
      <c r="Z590" s="71">
        <v>9866</v>
      </c>
      <c r="AA590" s="71">
        <v>4281</v>
      </c>
      <c r="AB590" s="71">
        <v>15304</v>
      </c>
      <c r="AC590" s="71">
        <v>0</v>
      </c>
      <c r="AD590" s="71">
        <v>2.173146054254139</v>
      </c>
      <c r="AE590" s="72"/>
      <c r="AF590" s="71">
        <v>12230965.082252869</v>
      </c>
      <c r="AG590" s="71">
        <v>1897955.171917391</v>
      </c>
      <c r="AH590" s="71">
        <v>1896240.0629716029</v>
      </c>
      <c r="AI590" s="71">
        <v>33249963.775666609</v>
      </c>
      <c r="AJ590" s="71">
        <v>34522056.057414182</v>
      </c>
      <c r="AK590" s="71">
        <v>0</v>
      </c>
      <c r="AL590" s="71">
        <v>0</v>
      </c>
      <c r="AM590" s="71">
        <v>2106612.5983310742</v>
      </c>
      <c r="AN590" s="71">
        <v>0</v>
      </c>
      <c r="AO590" s="71">
        <v>0</v>
      </c>
      <c r="AP590" s="71">
        <v>85903792.748553738</v>
      </c>
      <c r="AQ590" s="72"/>
      <c r="AR590" s="71">
        <v>550</v>
      </c>
      <c r="AS590" s="71">
        <v>219</v>
      </c>
      <c r="AT590" s="71">
        <v>1</v>
      </c>
      <c r="AU590" s="71">
        <v>0</v>
      </c>
      <c r="AV590" s="71">
        <v>0</v>
      </c>
      <c r="AW590" s="71">
        <v>0</v>
      </c>
      <c r="AX590" s="71"/>
      <c r="AY590" s="72"/>
      <c r="AZ590" s="71">
        <v>2629.4199999999996</v>
      </c>
      <c r="BA590" s="71">
        <v>11181.98</v>
      </c>
      <c r="BB590" s="71">
        <v>11000</v>
      </c>
      <c r="BC590" s="71">
        <v>0</v>
      </c>
      <c r="BD590" s="71">
        <v>0</v>
      </c>
      <c r="BE590" s="71">
        <v>0</v>
      </c>
      <c r="BF590" s="71"/>
      <c r="BG590" s="72"/>
      <c r="BH590" s="71">
        <v>0</v>
      </c>
      <c r="BI590" s="71">
        <v>0</v>
      </c>
      <c r="BJ590" s="71">
        <v>2.3359999999999999</v>
      </c>
      <c r="BK590" s="71">
        <v>0</v>
      </c>
      <c r="BL590" s="71">
        <v>0</v>
      </c>
      <c r="BM590" s="71">
        <v>0</v>
      </c>
      <c r="BN590" s="72"/>
      <c r="BO590" s="71">
        <v>0</v>
      </c>
      <c r="BP590" s="71">
        <v>0</v>
      </c>
      <c r="BQ590" s="71">
        <v>1</v>
      </c>
      <c r="BR590" s="71">
        <v>0</v>
      </c>
      <c r="BS590" s="71">
        <v>0</v>
      </c>
      <c r="BT590" s="71">
        <v>0</v>
      </c>
      <c r="BU590"/>
      <c r="BV590" s="70">
        <v>2.3359999999999999</v>
      </c>
      <c r="BW590" s="70">
        <v>0</v>
      </c>
      <c r="BX590" s="70">
        <v>0</v>
      </c>
      <c r="BY590" s="70">
        <v>0</v>
      </c>
      <c r="BZ590" s="70">
        <v>0</v>
      </c>
      <c r="CA590" s="70">
        <v>0</v>
      </c>
      <c r="CB590" s="70">
        <v>0</v>
      </c>
      <c r="CC590" s="70">
        <v>0</v>
      </c>
      <c r="CD590" s="70">
        <v>0</v>
      </c>
    </row>
    <row r="591" spans="1:82">
      <c r="A591" s="70" t="s">
        <v>2336</v>
      </c>
      <c r="B591" s="70">
        <v>390</v>
      </c>
      <c r="C591" s="70">
        <v>16</v>
      </c>
      <c r="D591" s="70">
        <v>23</v>
      </c>
      <c r="E591" s="70">
        <v>2019</v>
      </c>
      <c r="F591" s="70" t="s">
        <v>158</v>
      </c>
      <c r="G591" s="70" t="s">
        <v>2320</v>
      </c>
      <c r="H591" s="70" t="s">
        <v>2321</v>
      </c>
      <c r="I591" s="148"/>
      <c r="J591" s="71">
        <v>44.391303667283431</v>
      </c>
      <c r="K591" s="71">
        <v>1.7710973078147478</v>
      </c>
      <c r="L591" s="71">
        <v>9.4641621427742528</v>
      </c>
      <c r="M591" s="71">
        <v>21.910123230156206</v>
      </c>
      <c r="N591" s="71">
        <v>16.705353670124374</v>
      </c>
      <c r="O591" s="71">
        <v>15.873700052958139</v>
      </c>
      <c r="P591" s="71">
        <v>20.38584338428825</v>
      </c>
      <c r="Q591" s="71">
        <v>0.94071058672834595</v>
      </c>
      <c r="R591" s="71">
        <v>0</v>
      </c>
      <c r="S591" s="71">
        <v>1.3165719249866554</v>
      </c>
      <c r="T591" s="72"/>
      <c r="U591" s="71">
        <v>931200</v>
      </c>
      <c r="V591" s="71">
        <v>489</v>
      </c>
      <c r="W591" s="71">
        <v>243</v>
      </c>
      <c r="X591" s="71">
        <v>5599</v>
      </c>
      <c r="Y591" s="71">
        <v>6670</v>
      </c>
      <c r="Z591" s="71">
        <v>9938</v>
      </c>
      <c r="AA591" s="71">
        <v>4233</v>
      </c>
      <c r="AB591" s="71">
        <v>15244</v>
      </c>
      <c r="AC591" s="71">
        <v>0</v>
      </c>
      <c r="AD591" s="71">
        <v>1.316571924986655</v>
      </c>
      <c r="AE591" s="72"/>
      <c r="AF591" s="71">
        <v>12987806.074525891</v>
      </c>
      <c r="AG591" s="71">
        <v>1881802.7518792271</v>
      </c>
      <c r="AH591" s="71">
        <v>2110444.1002843189</v>
      </c>
      <c r="AI591" s="71">
        <v>34200775.847272977</v>
      </c>
      <c r="AJ591" s="71">
        <v>34602118.455757387</v>
      </c>
      <c r="AK591" s="71">
        <v>0</v>
      </c>
      <c r="AL591" s="71">
        <v>0</v>
      </c>
      <c r="AM591" s="71">
        <v>2076118.0432294407</v>
      </c>
      <c r="AN591" s="71">
        <v>0</v>
      </c>
      <c r="AO591" s="71">
        <v>0</v>
      </c>
      <c r="AP591" s="71">
        <v>87859065.272949249</v>
      </c>
      <c r="AQ591" s="72"/>
      <c r="AR591" s="71">
        <v>564</v>
      </c>
      <c r="AS591" s="71">
        <v>222</v>
      </c>
      <c r="AT591" s="71">
        <v>1</v>
      </c>
      <c r="AU591" s="71">
        <v>1</v>
      </c>
      <c r="AV591" s="71">
        <v>0</v>
      </c>
      <c r="AW591" s="71">
        <v>0</v>
      </c>
      <c r="AX591" s="71"/>
      <c r="AY591" s="72"/>
      <c r="AZ591" s="71">
        <v>2720.4</v>
      </c>
      <c r="BA591" s="71">
        <v>11325.68</v>
      </c>
      <c r="BB591" s="71">
        <v>11000</v>
      </c>
      <c r="BC591" s="71">
        <v>49.9</v>
      </c>
      <c r="BD591" s="71">
        <v>0</v>
      </c>
      <c r="BE591" s="71">
        <v>0</v>
      </c>
      <c r="BF591" s="71"/>
      <c r="BG591" s="72"/>
      <c r="BH591" s="71">
        <v>0</v>
      </c>
      <c r="BI591" s="71">
        <v>0</v>
      </c>
      <c r="BJ591" s="71">
        <v>1.454</v>
      </c>
      <c r="BK591" s="71">
        <v>0</v>
      </c>
      <c r="BL591" s="71">
        <v>0</v>
      </c>
      <c r="BM591" s="71">
        <v>0</v>
      </c>
      <c r="BN591" s="72"/>
      <c r="BO591" s="71">
        <v>0</v>
      </c>
      <c r="BP591" s="71">
        <v>0</v>
      </c>
      <c r="BQ591" s="71">
        <v>1</v>
      </c>
      <c r="BR591" s="71">
        <v>0</v>
      </c>
      <c r="BS591" s="71">
        <v>0</v>
      </c>
      <c r="BT591" s="71">
        <v>0</v>
      </c>
      <c r="BU591"/>
      <c r="BV591" s="70">
        <v>1.454</v>
      </c>
      <c r="BW591" s="70">
        <v>0</v>
      </c>
      <c r="BX591" s="70">
        <v>0</v>
      </c>
      <c r="BY591" s="70">
        <v>0</v>
      </c>
      <c r="BZ591" s="70">
        <v>0</v>
      </c>
      <c r="CA591" s="70">
        <v>0</v>
      </c>
      <c r="CB591" s="70">
        <v>0</v>
      </c>
      <c r="CC591" s="70">
        <v>0</v>
      </c>
      <c r="CD591" s="70">
        <v>0</v>
      </c>
    </row>
    <row r="592" spans="1:82">
      <c r="A592" s="70" t="s">
        <v>2337</v>
      </c>
      <c r="B592" s="70">
        <v>391</v>
      </c>
      <c r="C592" s="70">
        <v>17</v>
      </c>
      <c r="D592" s="70">
        <v>23</v>
      </c>
      <c r="E592" s="70">
        <v>2020</v>
      </c>
      <c r="F592" s="70" t="s">
        <v>159</v>
      </c>
      <c r="G592" s="70" t="s">
        <v>2320</v>
      </c>
      <c r="H592" s="70" t="s">
        <v>2321</v>
      </c>
      <c r="I592" s="148"/>
      <c r="J592" s="71">
        <v>49.858413872045297</v>
      </c>
      <c r="K592" s="71">
        <v>1.45330848052112</v>
      </c>
      <c r="L592" s="71">
        <v>7.9160104815469206</v>
      </c>
      <c r="M592" s="71">
        <v>18.409347831775882</v>
      </c>
      <c r="N592" s="71">
        <v>15.509453044441228</v>
      </c>
      <c r="O592" s="71">
        <v>13.756466314862163</v>
      </c>
      <c r="P592" s="71">
        <v>19.161427981071288</v>
      </c>
      <c r="Q592" s="71">
        <v>0.88323163651582004</v>
      </c>
      <c r="R592" s="71">
        <v>0</v>
      </c>
      <c r="S592" s="71">
        <v>2.2001021319436451</v>
      </c>
      <c r="T592" s="72"/>
      <c r="U592" s="71">
        <v>1003096</v>
      </c>
      <c r="V592" s="71">
        <v>392</v>
      </c>
      <c r="W592" s="71">
        <v>191</v>
      </c>
      <c r="X592" s="71">
        <v>5024</v>
      </c>
      <c r="Y592" s="71">
        <v>6665</v>
      </c>
      <c r="Z592" s="71">
        <v>9830</v>
      </c>
      <c r="AA592" s="71">
        <v>4229</v>
      </c>
      <c r="AB592" s="71">
        <v>14980</v>
      </c>
      <c r="AC592" s="71">
        <v>0</v>
      </c>
      <c r="AD592" s="71">
        <v>2.2001021319436451</v>
      </c>
      <c r="AE592" s="72"/>
      <c r="AF592" s="71">
        <v>15836130.236984661</v>
      </c>
      <c r="AG592" s="71">
        <v>1476837.0155792334</v>
      </c>
      <c r="AH592" s="71">
        <v>1954513.1848080743</v>
      </c>
      <c r="AI592" s="71">
        <v>27459933.64881758</v>
      </c>
      <c r="AJ592" s="71">
        <v>33220785.533056449</v>
      </c>
      <c r="AK592" s="71"/>
      <c r="AL592" s="71"/>
      <c r="AM592" s="71">
        <v>1955056.4312712648</v>
      </c>
      <c r="AN592" s="71"/>
      <c r="AO592" s="71"/>
      <c r="AP592" s="71">
        <v>81903256.050517276</v>
      </c>
      <c r="AQ592" s="72"/>
      <c r="AR592" s="71">
        <v>577</v>
      </c>
      <c r="AS592" s="71">
        <v>223</v>
      </c>
      <c r="AT592" s="71">
        <v>1</v>
      </c>
      <c r="AU592" s="71">
        <v>1</v>
      </c>
      <c r="AV592" s="71">
        <v>0</v>
      </c>
      <c r="AW592" s="71">
        <v>0</v>
      </c>
      <c r="AX592" s="71"/>
      <c r="AY592" s="72"/>
      <c r="AZ592" s="71">
        <v>2797.9800000000009</v>
      </c>
      <c r="BA592" s="71">
        <v>13072.18</v>
      </c>
      <c r="BB592" s="71">
        <v>11000</v>
      </c>
      <c r="BC592" s="71">
        <v>49.9</v>
      </c>
      <c r="BD592" s="71">
        <v>0</v>
      </c>
      <c r="BE592" s="71">
        <v>0</v>
      </c>
      <c r="BF592" s="71"/>
      <c r="BG592" s="72"/>
      <c r="BH592" s="71">
        <v>0</v>
      </c>
      <c r="BI592" s="71">
        <v>0</v>
      </c>
      <c r="BJ592" s="71">
        <v>2.472</v>
      </c>
      <c r="BK592" s="71">
        <v>0</v>
      </c>
      <c r="BL592" s="71">
        <v>0</v>
      </c>
      <c r="BM592" s="71">
        <v>0</v>
      </c>
      <c r="BN592" s="72"/>
      <c r="BO592" s="71">
        <v>0</v>
      </c>
      <c r="BP592" s="71">
        <v>0</v>
      </c>
      <c r="BQ592" s="71">
        <v>1</v>
      </c>
      <c r="BR592" s="71">
        <v>0</v>
      </c>
      <c r="BS592" s="71">
        <v>0</v>
      </c>
      <c r="BT592" s="71">
        <v>0</v>
      </c>
      <c r="BU592"/>
      <c r="BV592" s="70">
        <v>2.472</v>
      </c>
      <c r="BW592" s="70">
        <v>0</v>
      </c>
      <c r="BX592" s="70">
        <v>0</v>
      </c>
      <c r="BY592" s="70">
        <v>0</v>
      </c>
      <c r="BZ592" s="70">
        <v>0</v>
      </c>
      <c r="CA592" s="70">
        <v>0</v>
      </c>
      <c r="CB592" s="70">
        <v>0</v>
      </c>
      <c r="CC592" s="70">
        <v>0</v>
      </c>
      <c r="CD592" s="70">
        <v>0</v>
      </c>
    </row>
    <row r="593" spans="1:82">
      <c r="A593" s="70" t="s">
        <v>2338</v>
      </c>
      <c r="B593" s="70">
        <v>391</v>
      </c>
      <c r="C593" s="70">
        <v>18</v>
      </c>
      <c r="D593" s="70">
        <v>23</v>
      </c>
      <c r="E593" s="70">
        <v>2021</v>
      </c>
      <c r="F593" s="70" t="s">
        <v>160</v>
      </c>
      <c r="G593" s="70" t="s">
        <v>2320</v>
      </c>
      <c r="H593" s="70" t="s">
        <v>2321</v>
      </c>
      <c r="I593" s="148"/>
      <c r="J593" s="71">
        <v>49.334170650159336</v>
      </c>
      <c r="K593" s="71">
        <v>1.5010713670647262</v>
      </c>
      <c r="L593" s="71">
        <v>7.0619289303917654</v>
      </c>
      <c r="M593" s="71">
        <v>17.747562897750164</v>
      </c>
      <c r="N593" s="71">
        <v>13.671724127047462</v>
      </c>
      <c r="O593" s="71">
        <v>13.208080414312644</v>
      </c>
      <c r="P593" s="71">
        <v>19.701625982902492</v>
      </c>
      <c r="Q593" s="71">
        <v>0.85794015609792496</v>
      </c>
      <c r="R593" s="71">
        <v>0</v>
      </c>
      <c r="S593" s="71">
        <v>2.0131430504463199</v>
      </c>
      <c r="T593" s="72"/>
      <c r="U593" s="71">
        <v>1136731</v>
      </c>
      <c r="V593" s="71">
        <v>392</v>
      </c>
      <c r="W593" s="71">
        <v>191</v>
      </c>
      <c r="X593" s="71">
        <v>5024</v>
      </c>
      <c r="Y593" s="71">
        <v>6644</v>
      </c>
      <c r="Z593" s="71">
        <v>9718</v>
      </c>
      <c r="AA593" s="71">
        <v>4240</v>
      </c>
      <c r="AB593" s="71">
        <v>14694</v>
      </c>
      <c r="AC593" s="71">
        <v>0</v>
      </c>
      <c r="AD593" s="71">
        <v>2.0131430504463199</v>
      </c>
      <c r="AE593" s="72"/>
      <c r="AF593" s="71">
        <v>14591533.613584286</v>
      </c>
      <c r="AG593" s="71">
        <v>1749791.8457183628</v>
      </c>
      <c r="AH593" s="71">
        <v>1816730.8841696877</v>
      </c>
      <c r="AI593" s="71">
        <v>32023480.00263327</v>
      </c>
      <c r="AJ593" s="71">
        <v>33512654.821955681</v>
      </c>
      <c r="AK593" s="71">
        <v>0</v>
      </c>
      <c r="AL593" s="71">
        <v>0</v>
      </c>
      <c r="AM593" s="71">
        <v>1928791.5674478561</v>
      </c>
      <c r="AN593" s="71">
        <v>0</v>
      </c>
      <c r="AO593" s="71">
        <v>0</v>
      </c>
      <c r="AP593" s="71">
        <v>85622982.735509142</v>
      </c>
      <c r="AQ593" s="72"/>
      <c r="AR593" s="71">
        <v>587</v>
      </c>
      <c r="AS593" s="71">
        <v>228</v>
      </c>
      <c r="AT593" s="71">
        <v>1</v>
      </c>
      <c r="AU593" s="71">
        <v>1</v>
      </c>
      <c r="AV593" s="71">
        <v>0</v>
      </c>
      <c r="AW593" s="71">
        <v>0</v>
      </c>
      <c r="AX593" s="71"/>
      <c r="AY593" s="72"/>
      <c r="AZ593" s="71">
        <v>2859.0400000000009</v>
      </c>
      <c r="BA593" s="71">
        <v>38899.679999999978</v>
      </c>
      <c r="BB593" s="71">
        <v>11000</v>
      </c>
      <c r="BC593" s="71">
        <v>49.9</v>
      </c>
      <c r="BD593" s="71">
        <v>0</v>
      </c>
      <c r="BE593" s="71">
        <v>0</v>
      </c>
      <c r="BF593" s="71"/>
      <c r="BG593" s="72"/>
      <c r="BH593" s="71">
        <v>0</v>
      </c>
      <c r="BI593" s="71">
        <v>0</v>
      </c>
      <c r="BJ593" s="71">
        <v>3.359</v>
      </c>
      <c r="BK593" s="71">
        <v>0</v>
      </c>
      <c r="BL593" s="71">
        <v>0</v>
      </c>
      <c r="BM593" s="71">
        <v>0</v>
      </c>
      <c r="BN593" s="72"/>
      <c r="BO593" s="71">
        <v>0</v>
      </c>
      <c r="BP593" s="71">
        <v>0</v>
      </c>
      <c r="BQ593" s="71">
        <v>1</v>
      </c>
      <c r="BR593" s="71">
        <v>0</v>
      </c>
      <c r="BS593" s="71">
        <v>0</v>
      </c>
      <c r="BT593" s="71">
        <v>0</v>
      </c>
      <c r="BU593"/>
      <c r="BV593" s="70">
        <v>3.359</v>
      </c>
      <c r="BW593" s="70">
        <v>0</v>
      </c>
      <c r="BX593" s="70">
        <v>0</v>
      </c>
      <c r="BY593" s="70">
        <v>0</v>
      </c>
      <c r="BZ593" s="70">
        <v>0</v>
      </c>
      <c r="CA593" s="70">
        <v>0</v>
      </c>
      <c r="CB593" s="70">
        <v>0</v>
      </c>
      <c r="CC593" s="70">
        <v>0</v>
      </c>
      <c r="CD593" s="70">
        <v>0</v>
      </c>
    </row>
    <row r="594" spans="1:82">
      <c r="A594" s="70" t="s">
        <v>2339</v>
      </c>
      <c r="B594" s="70">
        <v>391</v>
      </c>
      <c r="C594" s="70">
        <v>19</v>
      </c>
      <c r="D594" s="70">
        <v>23</v>
      </c>
      <c r="E594" s="70">
        <v>2022</v>
      </c>
      <c r="F594" s="70" t="s">
        <v>161</v>
      </c>
      <c r="G594" s="70" t="s">
        <v>2320</v>
      </c>
      <c r="H594" s="70" t="s">
        <v>2321</v>
      </c>
      <c r="I594" s="148"/>
      <c r="J594" s="71">
        <v>48.454091698446057</v>
      </c>
      <c r="K594" s="71">
        <v>1.6000711120194389</v>
      </c>
      <c r="L594" s="71">
        <v>5.0891718381870392</v>
      </c>
      <c r="M594" s="71">
        <v>17.85578878613693</v>
      </c>
      <c r="N594" s="71">
        <v>18.908087916781131</v>
      </c>
      <c r="O594" s="71">
        <v>13.7943761633921</v>
      </c>
      <c r="P594" s="71">
        <v>19.506486306639232</v>
      </c>
      <c r="Q594" s="71">
        <v>0.8467838146219</v>
      </c>
      <c r="R594" s="71">
        <v>0</v>
      </c>
      <c r="S594" s="71">
        <v>1.6351030088733891</v>
      </c>
      <c r="T594" s="72"/>
      <c r="U594" s="71">
        <v>1319376</v>
      </c>
      <c r="V594" s="71">
        <v>392</v>
      </c>
      <c r="W594" s="71">
        <v>191</v>
      </c>
      <c r="X594" s="71">
        <v>5024</v>
      </c>
      <c r="Y594" s="71">
        <v>6606</v>
      </c>
      <c r="Z594" s="71">
        <v>9643</v>
      </c>
      <c r="AA594" s="71">
        <v>4262</v>
      </c>
      <c r="AB594" s="71">
        <v>14384</v>
      </c>
      <c r="AC594" s="71">
        <v>0</v>
      </c>
      <c r="AD594" s="71">
        <v>1.6351030088733891</v>
      </c>
      <c r="AE594" s="72"/>
      <c r="AF594" s="71">
        <v>14588849.928713903</v>
      </c>
      <c r="AG594" s="71">
        <v>1613354.3265194965</v>
      </c>
      <c r="AH594" s="71">
        <v>1389494.0115370774</v>
      </c>
      <c r="AI594" s="71">
        <v>28457161.455896433</v>
      </c>
      <c r="AJ594" s="71">
        <v>37644304.716598153</v>
      </c>
      <c r="AK594" s="71">
        <v>0</v>
      </c>
      <c r="AL594" s="71">
        <v>0</v>
      </c>
      <c r="AM594" s="71">
        <v>1857367.0027519502</v>
      </c>
      <c r="AN594" s="71">
        <v>0</v>
      </c>
      <c r="AO594" s="71">
        <v>0</v>
      </c>
      <c r="AP594" s="71">
        <v>85550531.442017004</v>
      </c>
      <c r="AQ594" s="72"/>
      <c r="AR594" s="71">
        <v>603</v>
      </c>
      <c r="AS594" s="71">
        <v>243</v>
      </c>
      <c r="AT594" s="71">
        <v>1</v>
      </c>
      <c r="AU594" s="71">
        <v>1</v>
      </c>
      <c r="AV594" s="71">
        <v>0</v>
      </c>
      <c r="AW594" s="71">
        <v>0</v>
      </c>
      <c r="AX594" s="71"/>
      <c r="AY594" s="72"/>
      <c r="AZ594" s="71">
        <v>2943.0800000000017</v>
      </c>
      <c r="BA594" s="71">
        <v>39642.179999999978</v>
      </c>
      <c r="BB594" s="71">
        <v>11000</v>
      </c>
      <c r="BC594" s="71">
        <v>49.9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2340</v>
      </c>
      <c r="B595" s="70">
        <v>391</v>
      </c>
      <c r="C595" s="70">
        <v>20</v>
      </c>
      <c r="D595" s="70">
        <v>23</v>
      </c>
      <c r="E595" s="70">
        <v>2023</v>
      </c>
      <c r="F595" s="70" t="s">
        <v>1539</v>
      </c>
      <c r="G595" s="70" t="s">
        <v>2320</v>
      </c>
      <c r="H595" s="70" t="s">
        <v>2321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619</v>
      </c>
      <c r="AS595" s="71">
        <v>263</v>
      </c>
      <c r="AT595" s="71">
        <v>1</v>
      </c>
      <c r="AU595" s="71">
        <v>1</v>
      </c>
      <c r="AV595" s="71">
        <v>0</v>
      </c>
      <c r="AW595" s="71">
        <v>0</v>
      </c>
      <c r="AX595" s="71"/>
      <c r="AY595" s="72"/>
      <c r="AZ595" s="71">
        <v>3059.3900000000021</v>
      </c>
      <c r="BA595" s="71">
        <v>40626.679999999978</v>
      </c>
      <c r="BB595" s="71">
        <v>11000</v>
      </c>
      <c r="BC595" s="71">
        <v>49.9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2341</v>
      </c>
      <c r="B596" s="70">
        <v>391</v>
      </c>
      <c r="C596" s="70">
        <v>21</v>
      </c>
      <c r="D596" s="70">
        <v>23</v>
      </c>
      <c r="E596" s="70">
        <v>2024</v>
      </c>
      <c r="F596" s="70" t="s">
        <v>1554</v>
      </c>
      <c r="G596" s="1064" t="s">
        <v>2320</v>
      </c>
      <c r="H596" s="70" t="s">
        <v>2321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2342</v>
      </c>
      <c r="B597" s="70">
        <v>375</v>
      </c>
      <c r="C597" s="70">
        <v>1</v>
      </c>
      <c r="D597" s="70">
        <v>23</v>
      </c>
      <c r="E597" s="70">
        <v>1990</v>
      </c>
      <c r="F597" s="70" t="s">
        <v>787</v>
      </c>
      <c r="G597" s="1064" t="s">
        <v>2343</v>
      </c>
      <c r="H597" s="70" t="s">
        <v>2344</v>
      </c>
      <c r="I597" s="148"/>
      <c r="J597" s="71">
        <v>59.139760335922148</v>
      </c>
      <c r="K597" s="71">
        <v>7.447358511112987</v>
      </c>
      <c r="L597" s="71">
        <v>3.7746991327689332</v>
      </c>
      <c r="M597" s="71">
        <v>8.2092652924726082</v>
      </c>
      <c r="N597" s="71">
        <v>11.12878792555739</v>
      </c>
      <c r="O597" s="71">
        <v>9.7395723509711924</v>
      </c>
      <c r="P597" s="71">
        <v>16.988515400868788</v>
      </c>
      <c r="Q597" s="71">
        <v>0.75693149611951405</v>
      </c>
      <c r="R597" s="71">
        <v>96.984263500652517</v>
      </c>
      <c r="S597" s="71">
        <v>0.91031258797946957</v>
      </c>
      <c r="T597" s="72"/>
      <c r="U597" s="71">
        <v>4505607</v>
      </c>
      <c r="V597" s="71">
        <v>1317</v>
      </c>
      <c r="W597" s="71">
        <v>41</v>
      </c>
      <c r="X597" s="71">
        <v>3300</v>
      </c>
      <c r="Y597" s="71">
        <v>2858</v>
      </c>
      <c r="Z597" s="71">
        <v>4006</v>
      </c>
      <c r="AA597" s="71">
        <v>4125</v>
      </c>
      <c r="AB597" s="71">
        <v>12290</v>
      </c>
      <c r="AC597" s="71">
        <v>16797849</v>
      </c>
      <c r="AD597" s="71">
        <v>0.91031258797946957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2345</v>
      </c>
      <c r="B598" s="70">
        <v>376</v>
      </c>
      <c r="C598" s="70">
        <v>2</v>
      </c>
      <c r="D598" s="70">
        <v>23</v>
      </c>
      <c r="E598" s="70">
        <v>2005</v>
      </c>
      <c r="F598" s="70" t="s">
        <v>789</v>
      </c>
      <c r="G598" s="70" t="s">
        <v>2343</v>
      </c>
      <c r="H598" s="70" t="s">
        <v>2344</v>
      </c>
      <c r="I598" s="148"/>
      <c r="J598" s="71">
        <v>219.52489095086759</v>
      </c>
      <c r="K598" s="71">
        <v>8.0242365166124667</v>
      </c>
      <c r="L598" s="71">
        <v>3.3114598934447379</v>
      </c>
      <c r="M598" s="71">
        <v>24.88389332306447</v>
      </c>
      <c r="N598" s="71">
        <v>19.78311581269892</v>
      </c>
      <c r="O598" s="71">
        <v>18.415178805997559</v>
      </c>
      <c r="P598" s="71">
        <v>22.749673710346819</v>
      </c>
      <c r="Q598" s="71">
        <v>0.81949814864203296</v>
      </c>
      <c r="R598" s="71">
        <v>117.5719815209919</v>
      </c>
      <c r="S598" s="71">
        <v>1.891636264229531</v>
      </c>
      <c r="T598" s="72"/>
      <c r="U598" s="71">
        <v>13565991</v>
      </c>
      <c r="V598" s="71">
        <v>1655</v>
      </c>
      <c r="W598" s="71">
        <v>39</v>
      </c>
      <c r="X598" s="71">
        <v>4192</v>
      </c>
      <c r="Y598" s="71">
        <v>3917</v>
      </c>
      <c r="Z598" s="71">
        <v>8765</v>
      </c>
      <c r="AA598" s="71">
        <v>4524</v>
      </c>
      <c r="AB598" s="71">
        <v>13910</v>
      </c>
      <c r="AC598" s="71">
        <v>20790170.5</v>
      </c>
      <c r="AD598" s="71">
        <v>1.891636264229531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2346</v>
      </c>
      <c r="B599" s="70">
        <v>377</v>
      </c>
      <c r="C599" s="70">
        <v>3</v>
      </c>
      <c r="D599" s="70">
        <v>23</v>
      </c>
      <c r="E599" s="70">
        <v>2006</v>
      </c>
      <c r="F599" s="70" t="s">
        <v>790</v>
      </c>
      <c r="G599" s="70" t="s">
        <v>2343</v>
      </c>
      <c r="H599" s="70" t="s">
        <v>2344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2347</v>
      </c>
      <c r="B600" s="70">
        <v>378</v>
      </c>
      <c r="C600" s="70">
        <v>4</v>
      </c>
      <c r="D600" s="70">
        <v>23</v>
      </c>
      <c r="E600" s="70">
        <v>2007</v>
      </c>
      <c r="F600" s="70" t="s">
        <v>791</v>
      </c>
      <c r="G600" s="70" t="s">
        <v>2343</v>
      </c>
      <c r="H600" s="70" t="s">
        <v>2344</v>
      </c>
      <c r="I600" s="148"/>
      <c r="J600" s="71">
        <v>202.0236079695824</v>
      </c>
      <c r="K600" s="71">
        <v>5.238374887704202</v>
      </c>
      <c r="L600" s="71">
        <v>2.510918878371982</v>
      </c>
      <c r="M600" s="71">
        <v>23.561982755971691</v>
      </c>
      <c r="N600" s="71">
        <v>17.98029197997645</v>
      </c>
      <c r="O600" s="71">
        <v>18.04801410681247</v>
      </c>
      <c r="P600" s="71">
        <v>22.72903777763603</v>
      </c>
      <c r="Q600" s="71">
        <v>0.86599887611229898</v>
      </c>
      <c r="R600" s="71">
        <v>83.197993127939981</v>
      </c>
      <c r="S600" s="71">
        <v>2.1076085846262309</v>
      </c>
      <c r="T600" s="72"/>
      <c r="U600" s="71">
        <v>15414848</v>
      </c>
      <c r="V600" s="71">
        <v>1579</v>
      </c>
      <c r="W600" s="71">
        <v>37</v>
      </c>
      <c r="X600" s="71">
        <v>5000</v>
      </c>
      <c r="Y600" s="71">
        <v>3936</v>
      </c>
      <c r="Z600" s="71">
        <v>8930</v>
      </c>
      <c r="AA600" s="71">
        <v>4451</v>
      </c>
      <c r="AB600" s="71">
        <v>13922</v>
      </c>
      <c r="AC600" s="71">
        <v>15133963</v>
      </c>
      <c r="AD600" s="71">
        <v>2.1076085846262309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2348</v>
      </c>
      <c r="B601" s="70">
        <v>379</v>
      </c>
      <c r="C601" s="70">
        <v>5</v>
      </c>
      <c r="D601" s="70">
        <v>23</v>
      </c>
      <c r="E601" s="70">
        <v>2008</v>
      </c>
      <c r="F601" s="70" t="s">
        <v>792</v>
      </c>
      <c r="G601" s="70" t="s">
        <v>2343</v>
      </c>
      <c r="H601" s="70" t="s">
        <v>2344</v>
      </c>
      <c r="I601" s="148"/>
      <c r="J601" s="71">
        <v>207.6222296567216</v>
      </c>
      <c r="K601" s="71">
        <v>5.0085835442921969</v>
      </c>
      <c r="L601" s="71">
        <v>2.239917691131609</v>
      </c>
      <c r="M601" s="71">
        <v>24.215037718275379</v>
      </c>
      <c r="N601" s="71">
        <v>17.794501514824631</v>
      </c>
      <c r="O601" s="71">
        <v>17.67815265159463</v>
      </c>
      <c r="P601" s="71">
        <v>22.320583540003138</v>
      </c>
      <c r="Q601" s="71">
        <v>0.860859105370259</v>
      </c>
      <c r="R601" s="71">
        <v>77.54135201587313</v>
      </c>
      <c r="S601" s="71">
        <v>2.131636879130077</v>
      </c>
      <c r="T601" s="72"/>
      <c r="U601" s="71">
        <v>17193479</v>
      </c>
      <c r="V601" s="71">
        <v>1579</v>
      </c>
      <c r="W601" s="71">
        <v>37</v>
      </c>
      <c r="X601" s="71">
        <v>5000</v>
      </c>
      <c r="Y601" s="71">
        <v>4016</v>
      </c>
      <c r="Z601" s="71">
        <v>9054</v>
      </c>
      <c r="AA601" s="71">
        <v>4376</v>
      </c>
      <c r="AB601" s="71">
        <v>14067</v>
      </c>
      <c r="AC601" s="71">
        <v>14646494.5</v>
      </c>
      <c r="AD601" s="71">
        <v>2.131636879130077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2349</v>
      </c>
      <c r="B602" s="70">
        <v>380</v>
      </c>
      <c r="C602" s="70">
        <v>6</v>
      </c>
      <c r="D602" s="70">
        <v>23</v>
      </c>
      <c r="E602" s="70">
        <v>2009</v>
      </c>
      <c r="F602" s="70" t="s">
        <v>176</v>
      </c>
      <c r="G602" s="70" t="s">
        <v>2343</v>
      </c>
      <c r="H602" s="70" t="s">
        <v>2344</v>
      </c>
      <c r="I602" s="148"/>
      <c r="J602" s="71">
        <v>205.47818272918971</v>
      </c>
      <c r="K602" s="71">
        <v>3.7063246473595588</v>
      </c>
      <c r="L602" s="71">
        <v>6.7535230522433611</v>
      </c>
      <c r="M602" s="71">
        <v>26.674002749726341</v>
      </c>
      <c r="N602" s="71">
        <v>18.308335933645171</v>
      </c>
      <c r="O602" s="71">
        <v>18.058474655246989</v>
      </c>
      <c r="P602" s="71">
        <v>21.389206861421481</v>
      </c>
      <c r="Q602" s="71">
        <v>0.81942766906029196</v>
      </c>
      <c r="R602" s="71">
        <v>75.905690358306316</v>
      </c>
      <c r="S602" s="71">
        <v>1.1812998289175469</v>
      </c>
      <c r="T602" s="72"/>
      <c r="U602" s="71">
        <v>14217274</v>
      </c>
      <c r="V602" s="71">
        <v>1396</v>
      </c>
      <c r="W602" s="71">
        <v>162</v>
      </c>
      <c r="X602" s="71">
        <v>5695</v>
      </c>
      <c r="Y602" s="71">
        <v>4106</v>
      </c>
      <c r="Z602" s="71">
        <v>9129</v>
      </c>
      <c r="AA602" s="71">
        <v>4305</v>
      </c>
      <c r="AB602" s="71">
        <v>14056</v>
      </c>
      <c r="AC602" s="71">
        <v>13987420</v>
      </c>
      <c r="AD602" s="71">
        <v>1.1812998289175469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240.351</v>
      </c>
      <c r="BK602" s="71">
        <v>203</v>
      </c>
      <c r="BL602" s="71">
        <v>48.921999999999997</v>
      </c>
      <c r="BM602" s="71">
        <v>0</v>
      </c>
      <c r="BN602" s="72"/>
      <c r="BO602" s="71">
        <v>0</v>
      </c>
      <c r="BP602" s="71">
        <v>0</v>
      </c>
      <c r="BQ602" s="71">
        <v>9</v>
      </c>
      <c r="BR602" s="71">
        <v>1</v>
      </c>
      <c r="BS602" s="71">
        <v>1</v>
      </c>
      <c r="BT602" s="71">
        <v>0</v>
      </c>
      <c r="BU602"/>
      <c r="BV602" s="70">
        <v>492.27300000000002</v>
      </c>
      <c r="BW602" s="70">
        <v>0</v>
      </c>
      <c r="BX602" s="70">
        <v>0</v>
      </c>
      <c r="BY602" s="70">
        <v>0</v>
      </c>
      <c r="BZ602" s="70">
        <v>0</v>
      </c>
      <c r="CA602" s="70">
        <v>0</v>
      </c>
      <c r="CB602" s="70">
        <v>0</v>
      </c>
      <c r="CC602" s="70">
        <v>0</v>
      </c>
      <c r="CD602" s="70">
        <v>0</v>
      </c>
    </row>
    <row r="603" spans="1:82">
      <c r="A603" s="70" t="s">
        <v>2350</v>
      </c>
      <c r="B603" s="70">
        <v>381</v>
      </c>
      <c r="C603" s="70">
        <v>7</v>
      </c>
      <c r="D603" s="70">
        <v>23</v>
      </c>
      <c r="E603" s="70">
        <v>2010</v>
      </c>
      <c r="F603" s="70" t="s">
        <v>177</v>
      </c>
      <c r="G603" s="70" t="s">
        <v>2343</v>
      </c>
      <c r="H603" s="70" t="s">
        <v>2344</v>
      </c>
      <c r="I603" s="148"/>
      <c r="J603" s="71">
        <v>196.1109319977538</v>
      </c>
      <c r="K603" s="71">
        <v>4.4774977289610334</v>
      </c>
      <c r="L603" s="71">
        <v>6.3915834022423423</v>
      </c>
      <c r="M603" s="71">
        <v>26.0173809416534</v>
      </c>
      <c r="N603" s="71">
        <v>18.829661450336729</v>
      </c>
      <c r="O603" s="71">
        <v>18.22697993845048</v>
      </c>
      <c r="P603" s="71">
        <v>21.717940313752301</v>
      </c>
      <c r="Q603" s="71">
        <v>0.86032382104889005</v>
      </c>
      <c r="R603" s="71">
        <v>78.57885924838817</v>
      </c>
      <c r="S603" s="71">
        <v>1.8773678187809539</v>
      </c>
      <c r="T603" s="72"/>
      <c r="U603" s="71">
        <v>14381498</v>
      </c>
      <c r="V603" s="71">
        <v>1396</v>
      </c>
      <c r="W603" s="71">
        <v>162</v>
      </c>
      <c r="X603" s="71">
        <v>5695</v>
      </c>
      <c r="Y603" s="71">
        <v>4194</v>
      </c>
      <c r="Z603" s="71">
        <v>9257</v>
      </c>
      <c r="AA603" s="71">
        <v>4262</v>
      </c>
      <c r="AB603" s="71">
        <v>14141</v>
      </c>
      <c r="AC603" s="71">
        <v>13722113.5</v>
      </c>
      <c r="AD603" s="71">
        <v>1.8773678187809539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256.25700000000001</v>
      </c>
      <c r="BK603" s="71">
        <v>200</v>
      </c>
      <c r="BL603" s="71">
        <v>51.302999999999997</v>
      </c>
      <c r="BM603" s="71">
        <v>0</v>
      </c>
      <c r="BN603" s="72"/>
      <c r="BO603" s="71">
        <v>0</v>
      </c>
      <c r="BP603" s="71">
        <v>0</v>
      </c>
      <c r="BQ603" s="71">
        <v>9</v>
      </c>
      <c r="BR603" s="71">
        <v>1</v>
      </c>
      <c r="BS603" s="71">
        <v>1</v>
      </c>
      <c r="BT603" s="71">
        <v>0</v>
      </c>
      <c r="BU603"/>
      <c r="BV603" s="70">
        <v>507.56</v>
      </c>
      <c r="BW603" s="70">
        <v>0</v>
      </c>
      <c r="BX603" s="70">
        <v>0</v>
      </c>
      <c r="BY603" s="70">
        <v>0</v>
      </c>
      <c r="BZ603" s="70">
        <v>0</v>
      </c>
      <c r="CA603" s="70">
        <v>0</v>
      </c>
      <c r="CB603" s="70">
        <v>0</v>
      </c>
      <c r="CC603" s="70">
        <v>0</v>
      </c>
      <c r="CD603" s="70">
        <v>0</v>
      </c>
    </row>
    <row r="604" spans="1:82">
      <c r="A604" s="70" t="s">
        <v>2351</v>
      </c>
      <c r="B604" s="70">
        <v>382</v>
      </c>
      <c r="C604" s="70">
        <v>8</v>
      </c>
      <c r="D604" s="70">
        <v>23</v>
      </c>
      <c r="E604" s="70">
        <v>2011</v>
      </c>
      <c r="F604" s="70" t="s">
        <v>178</v>
      </c>
      <c r="G604" s="70" t="s">
        <v>2343</v>
      </c>
      <c r="H604" s="70" t="s">
        <v>2344</v>
      </c>
      <c r="I604" s="148"/>
      <c r="J604" s="71">
        <v>188.98839080767419</v>
      </c>
      <c r="K604" s="71">
        <v>5.8832310137990804</v>
      </c>
      <c r="L604" s="71">
        <v>6.4558139605505511</v>
      </c>
      <c r="M604" s="71">
        <v>30.370569313429542</v>
      </c>
      <c r="N604" s="71">
        <v>20.354483947299471</v>
      </c>
      <c r="O604" s="71">
        <v>18.091872289868519</v>
      </c>
      <c r="P604" s="71">
        <v>21.263522901016131</v>
      </c>
      <c r="Q604" s="71">
        <v>0.99251390222895597</v>
      </c>
      <c r="R604" s="71">
        <v>79.753104761209627</v>
      </c>
      <c r="S604" s="71">
        <v>1.6525193887853591</v>
      </c>
      <c r="T604" s="72"/>
      <c r="U604" s="71">
        <v>11970932</v>
      </c>
      <c r="V604" s="71">
        <v>1396</v>
      </c>
      <c r="W604" s="71">
        <v>162</v>
      </c>
      <c r="X604" s="71">
        <v>5695</v>
      </c>
      <c r="Y604" s="71">
        <v>4183</v>
      </c>
      <c r="Z604" s="71">
        <v>9388</v>
      </c>
      <c r="AA604" s="71">
        <v>4297</v>
      </c>
      <c r="AB604" s="71">
        <v>14143</v>
      </c>
      <c r="AC604" s="71">
        <v>13904136.5</v>
      </c>
      <c r="AD604" s="71">
        <v>1.6525193887853591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218.691</v>
      </c>
      <c r="BK604" s="71">
        <v>312.67</v>
      </c>
      <c r="BL604" s="71">
        <v>42.027000000000001</v>
      </c>
      <c r="BM604" s="71">
        <v>0</v>
      </c>
      <c r="BN604" s="72"/>
      <c r="BO604" s="71">
        <v>0</v>
      </c>
      <c r="BP604" s="71">
        <v>0</v>
      </c>
      <c r="BQ604" s="71">
        <v>8</v>
      </c>
      <c r="BR604" s="71">
        <v>1</v>
      </c>
      <c r="BS604" s="71">
        <v>1</v>
      </c>
      <c r="BT604" s="71">
        <v>0</v>
      </c>
      <c r="BU604"/>
      <c r="BV604" s="70">
        <v>569.71799999999996</v>
      </c>
      <c r="BW604" s="70">
        <v>0</v>
      </c>
      <c r="BX604" s="70">
        <v>0</v>
      </c>
      <c r="BY604" s="70">
        <v>0</v>
      </c>
      <c r="BZ604" s="70">
        <v>3.67</v>
      </c>
      <c r="CA604" s="70">
        <v>0</v>
      </c>
      <c r="CB604" s="70">
        <v>0</v>
      </c>
      <c r="CC604" s="70">
        <v>0</v>
      </c>
      <c r="CD604" s="70">
        <v>0</v>
      </c>
    </row>
    <row r="605" spans="1:82">
      <c r="A605" s="70" t="s">
        <v>2352</v>
      </c>
      <c r="B605" s="70">
        <v>383</v>
      </c>
      <c r="C605" s="70">
        <v>9</v>
      </c>
      <c r="D605" s="70">
        <v>23</v>
      </c>
      <c r="E605" s="70">
        <v>2012</v>
      </c>
      <c r="F605" s="70" t="s">
        <v>179</v>
      </c>
      <c r="G605" s="70" t="s">
        <v>2343</v>
      </c>
      <c r="H605" s="70" t="s">
        <v>2344</v>
      </c>
      <c r="I605" s="148"/>
      <c r="J605" s="71">
        <v>234.12153944598899</v>
      </c>
      <c r="K605" s="71">
        <v>5.9192855803894933</v>
      </c>
      <c r="L605" s="71">
        <v>7.0484021451199927</v>
      </c>
      <c r="M605" s="71">
        <v>32.002215598438568</v>
      </c>
      <c r="N605" s="71">
        <v>23.66769087656969</v>
      </c>
      <c r="O605" s="71">
        <v>18.261154473614418</v>
      </c>
      <c r="P605" s="71">
        <v>21.150601041413168</v>
      </c>
      <c r="Q605" s="71">
        <v>1.0868096551727899</v>
      </c>
      <c r="R605" s="71">
        <v>79.519188662262721</v>
      </c>
      <c r="S605" s="71">
        <v>1.9542234926419091</v>
      </c>
      <c r="T605" s="72"/>
      <c r="U605" s="71">
        <v>14691033</v>
      </c>
      <c r="V605" s="71">
        <v>1396</v>
      </c>
      <c r="W605" s="71">
        <v>162</v>
      </c>
      <c r="X605" s="71">
        <v>5695</v>
      </c>
      <c r="Y605" s="71">
        <v>4287</v>
      </c>
      <c r="Z605" s="71">
        <v>9551</v>
      </c>
      <c r="AA605" s="71">
        <v>4250</v>
      </c>
      <c r="AB605" s="71">
        <v>14254</v>
      </c>
      <c r="AC605" s="71">
        <v>13504283.5</v>
      </c>
      <c r="AD605" s="71">
        <v>1.9542234926419091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271.822</v>
      </c>
      <c r="BK605" s="71">
        <v>294.27999999999997</v>
      </c>
      <c r="BL605" s="71">
        <v>55.180999999999997</v>
      </c>
      <c r="BM605" s="71">
        <v>0</v>
      </c>
      <c r="BN605" s="72"/>
      <c r="BO605" s="71">
        <v>0</v>
      </c>
      <c r="BP605" s="71">
        <v>0</v>
      </c>
      <c r="BQ605" s="71">
        <v>8</v>
      </c>
      <c r="BR605" s="71">
        <v>1</v>
      </c>
      <c r="BS605" s="71">
        <v>1</v>
      </c>
      <c r="BT605" s="71">
        <v>0</v>
      </c>
      <c r="BU605"/>
      <c r="BV605" s="70">
        <v>618.00300000000004</v>
      </c>
      <c r="BW605" s="70">
        <v>0</v>
      </c>
      <c r="BX605" s="70">
        <v>0</v>
      </c>
      <c r="BY605" s="70">
        <v>0</v>
      </c>
      <c r="BZ605" s="70">
        <v>3.28</v>
      </c>
      <c r="CA605" s="70">
        <v>0</v>
      </c>
      <c r="CB605" s="70">
        <v>0</v>
      </c>
      <c r="CC605" s="70">
        <v>0</v>
      </c>
      <c r="CD605" s="70">
        <v>0</v>
      </c>
    </row>
    <row r="606" spans="1:82">
      <c r="A606" s="70" t="s">
        <v>2353</v>
      </c>
      <c r="B606" s="70">
        <v>384</v>
      </c>
      <c r="C606" s="70">
        <v>10</v>
      </c>
      <c r="D606" s="70">
        <v>23</v>
      </c>
      <c r="E606" s="70">
        <v>2013</v>
      </c>
      <c r="F606" s="70" t="s">
        <v>180</v>
      </c>
      <c r="G606" s="70" t="s">
        <v>2343</v>
      </c>
      <c r="H606" s="70" t="s">
        <v>2344</v>
      </c>
      <c r="I606" s="148"/>
      <c r="J606" s="71">
        <v>226.84043549869759</v>
      </c>
      <c r="K606" s="71">
        <v>5.0986616208074409</v>
      </c>
      <c r="L606" s="71">
        <v>6.9268247213563097</v>
      </c>
      <c r="M606" s="71">
        <v>31.851242371700561</v>
      </c>
      <c r="N606" s="71">
        <v>24.25225142099826</v>
      </c>
      <c r="O606" s="71">
        <v>17.628924455170747</v>
      </c>
      <c r="P606" s="71">
        <v>21.405134396717212</v>
      </c>
      <c r="Q606" s="71">
        <v>1.1077220791873801</v>
      </c>
      <c r="R606" s="71">
        <v>82.278778414836509</v>
      </c>
      <c r="S606" s="71">
        <v>1.7438309598574051</v>
      </c>
      <c r="T606" s="72"/>
      <c r="U606" s="71">
        <v>14241229</v>
      </c>
      <c r="V606" s="71">
        <v>1396</v>
      </c>
      <c r="W606" s="71">
        <v>162</v>
      </c>
      <c r="X606" s="71">
        <v>5695</v>
      </c>
      <c r="Y606" s="71">
        <v>4386</v>
      </c>
      <c r="Z606" s="71">
        <v>9632</v>
      </c>
      <c r="AA606" s="71">
        <v>4285</v>
      </c>
      <c r="AB606" s="71">
        <v>14320</v>
      </c>
      <c r="AC606" s="71">
        <v>13639502</v>
      </c>
      <c r="AD606" s="71">
        <v>1.7438309598574051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299.40899999999999</v>
      </c>
      <c r="BK606" s="71">
        <v>267.27</v>
      </c>
      <c r="BL606" s="71">
        <v>58.65</v>
      </c>
      <c r="BM606" s="71">
        <v>0</v>
      </c>
      <c r="BN606" s="72"/>
      <c r="BO606" s="71">
        <v>0</v>
      </c>
      <c r="BP606" s="71">
        <v>0</v>
      </c>
      <c r="BQ606" s="71">
        <v>9</v>
      </c>
      <c r="BR606" s="71">
        <v>1</v>
      </c>
      <c r="BS606" s="71">
        <v>1</v>
      </c>
      <c r="BT606" s="71">
        <v>0</v>
      </c>
      <c r="BU606"/>
      <c r="BV606" s="70">
        <v>622.05899999999997</v>
      </c>
      <c r="BW606" s="70">
        <v>0</v>
      </c>
      <c r="BX606" s="70">
        <v>0</v>
      </c>
      <c r="BY606" s="70">
        <v>0</v>
      </c>
      <c r="BZ606" s="70">
        <v>3.27</v>
      </c>
      <c r="CA606" s="70">
        <v>0</v>
      </c>
      <c r="CB606" s="70">
        <v>0</v>
      </c>
      <c r="CC606" s="70">
        <v>0</v>
      </c>
      <c r="CD606" s="70">
        <v>0</v>
      </c>
    </row>
    <row r="607" spans="1:82">
      <c r="A607" s="70" t="s">
        <v>2354</v>
      </c>
      <c r="B607" s="70">
        <v>385</v>
      </c>
      <c r="C607" s="70">
        <v>11</v>
      </c>
      <c r="D607" s="70">
        <v>23</v>
      </c>
      <c r="E607" s="70">
        <v>2014</v>
      </c>
      <c r="F607" s="70" t="s">
        <v>181</v>
      </c>
      <c r="G607" s="70" t="s">
        <v>2343</v>
      </c>
      <c r="H607" s="70" t="s">
        <v>2344</v>
      </c>
      <c r="I607" s="148"/>
      <c r="J607" s="71">
        <v>206.53468294851271</v>
      </c>
      <c r="K607" s="71">
        <v>5.7315366637558691</v>
      </c>
      <c r="L607" s="71">
        <v>2.1306469101551251</v>
      </c>
      <c r="M607" s="71">
        <v>29.658062730737349</v>
      </c>
      <c r="N607" s="71">
        <v>21.585766323547169</v>
      </c>
      <c r="O607" s="71">
        <v>16.838871075756177</v>
      </c>
      <c r="P607" s="71">
        <v>21.169923311081678</v>
      </c>
      <c r="Q607" s="71">
        <v>1.06205118126192</v>
      </c>
      <c r="R607" s="71">
        <v>79.929854707424411</v>
      </c>
      <c r="S607" s="71">
        <v>1.92801853167756</v>
      </c>
      <c r="T607" s="72"/>
      <c r="U607" s="71">
        <v>14678871</v>
      </c>
      <c r="V607" s="71">
        <v>1450</v>
      </c>
      <c r="W607" s="71">
        <v>68</v>
      </c>
      <c r="X607" s="71">
        <v>5479</v>
      </c>
      <c r="Y607" s="71">
        <v>4494</v>
      </c>
      <c r="Z607" s="71">
        <v>9690</v>
      </c>
      <c r="AA607" s="71">
        <v>4216</v>
      </c>
      <c r="AB607" s="71">
        <v>14310</v>
      </c>
      <c r="AC607" s="71">
        <v>13291780</v>
      </c>
      <c r="AD607" s="71">
        <v>1.92801853167756</v>
      </c>
      <c r="AE607" s="72"/>
      <c r="AF607" s="71"/>
      <c r="AG607" s="71"/>
      <c r="AH607" s="71"/>
      <c r="AI607" s="71"/>
      <c r="AJ607" s="71"/>
      <c r="AK607" s="71"/>
      <c r="AL607" s="71"/>
      <c r="AM607" s="71"/>
      <c r="AN607" s="71"/>
      <c r="AO607" s="71"/>
      <c r="AP607" s="71"/>
      <c r="AQ607" s="72"/>
      <c r="AR607" s="71">
        <v>147</v>
      </c>
      <c r="AS607" s="71">
        <v>38</v>
      </c>
      <c r="AT607" s="71">
        <v>0</v>
      </c>
      <c r="AU607" s="71">
        <v>0</v>
      </c>
      <c r="AV607" s="71">
        <v>0</v>
      </c>
      <c r="AW607" s="71">
        <v>0</v>
      </c>
      <c r="AX607" s="71"/>
      <c r="AY607" s="72"/>
      <c r="AZ607" s="71">
        <v>618.79999999999995</v>
      </c>
      <c r="BA607" s="71">
        <v>5723.4</v>
      </c>
      <c r="BB607" s="71">
        <v>0</v>
      </c>
      <c r="BC607" s="71">
        <v>0</v>
      </c>
      <c r="BD607" s="71">
        <v>0</v>
      </c>
      <c r="BE607" s="71">
        <v>0</v>
      </c>
      <c r="BF607" s="71"/>
      <c r="BG607" s="72"/>
      <c r="BH607" s="71">
        <v>0</v>
      </c>
      <c r="BI607" s="71">
        <v>0</v>
      </c>
      <c r="BJ607" s="71">
        <v>255.70699999999999</v>
      </c>
      <c r="BK607" s="71">
        <v>252.935</v>
      </c>
      <c r="BL607" s="71">
        <v>57.884999999999998</v>
      </c>
      <c r="BM607" s="71">
        <v>0</v>
      </c>
      <c r="BN607" s="72"/>
      <c r="BO607" s="71">
        <v>0</v>
      </c>
      <c r="BP607" s="71">
        <v>0</v>
      </c>
      <c r="BQ607" s="71">
        <v>10</v>
      </c>
      <c r="BR607" s="71">
        <v>1</v>
      </c>
      <c r="BS607" s="71">
        <v>1</v>
      </c>
      <c r="BT607" s="71">
        <v>0</v>
      </c>
      <c r="BU607"/>
      <c r="BV607" s="70">
        <v>563.16700000000003</v>
      </c>
      <c r="BW607" s="70">
        <v>0</v>
      </c>
      <c r="BX607" s="70">
        <v>0</v>
      </c>
      <c r="BY607" s="70">
        <v>0</v>
      </c>
      <c r="BZ607" s="70">
        <v>3.36</v>
      </c>
      <c r="CA607" s="70">
        <v>0</v>
      </c>
      <c r="CB607" s="70">
        <v>0</v>
      </c>
      <c r="CC607" s="70">
        <v>0</v>
      </c>
      <c r="CD607" s="70">
        <v>0</v>
      </c>
    </row>
    <row r="608" spans="1:82">
      <c r="A608" s="70" t="s">
        <v>2355</v>
      </c>
      <c r="B608" s="70">
        <v>386</v>
      </c>
      <c r="C608" s="70">
        <v>12</v>
      </c>
      <c r="D608" s="70">
        <v>23</v>
      </c>
      <c r="E608" s="70">
        <v>2015</v>
      </c>
      <c r="F608" s="70" t="s">
        <v>182</v>
      </c>
      <c r="G608" s="70" t="s">
        <v>2343</v>
      </c>
      <c r="H608" s="70" t="s">
        <v>2344</v>
      </c>
      <c r="I608" s="148"/>
      <c r="J608" s="71">
        <v>218.38305942857261</v>
      </c>
      <c r="K608" s="71">
        <v>5.7941844894112204</v>
      </c>
      <c r="L608" s="71">
        <v>2.2636922787194722</v>
      </c>
      <c r="M608" s="71">
        <v>24.801274121437121</v>
      </c>
      <c r="N608" s="71">
        <v>20.316963243331269</v>
      </c>
      <c r="O608" s="71">
        <v>16.85564280970296</v>
      </c>
      <c r="P608" s="71">
        <v>21.050965790133148</v>
      </c>
      <c r="Q608" s="71">
        <v>1.0406241613387399</v>
      </c>
      <c r="R608" s="71">
        <v>93.562331927255954</v>
      </c>
      <c r="S608" s="71">
        <v>1.730196407544855</v>
      </c>
      <c r="T608" s="72"/>
      <c r="U608" s="71">
        <v>17258605</v>
      </c>
      <c r="V608" s="71">
        <v>1450</v>
      </c>
      <c r="W608" s="71">
        <v>68</v>
      </c>
      <c r="X608" s="71">
        <v>5479</v>
      </c>
      <c r="Y608" s="71">
        <v>4528</v>
      </c>
      <c r="Z608" s="71">
        <v>9793</v>
      </c>
      <c r="AA608" s="71">
        <v>4189</v>
      </c>
      <c r="AB608" s="71">
        <v>14323</v>
      </c>
      <c r="AC608" s="71">
        <v>15992954</v>
      </c>
      <c r="AD608" s="71">
        <v>1.730196407544855</v>
      </c>
      <c r="AE608" s="72"/>
      <c r="AF608" s="71">
        <v>187514905.24741739</v>
      </c>
      <c r="AG608" s="71">
        <v>3904092.9803854381</v>
      </c>
      <c r="AH608" s="71">
        <v>460332.30402584758</v>
      </c>
      <c r="AI608" s="71">
        <v>33002514.840444919</v>
      </c>
      <c r="AJ608" s="71">
        <v>24823621.947041132</v>
      </c>
      <c r="AK608" s="71">
        <v>0</v>
      </c>
      <c r="AL608" s="71">
        <v>0</v>
      </c>
      <c r="AM608" s="71">
        <v>1962907.0672747551</v>
      </c>
      <c r="AN608" s="71">
        <v>0</v>
      </c>
      <c r="AO608" s="71">
        <v>0</v>
      </c>
      <c r="AP608" s="71">
        <v>251668374.38658947</v>
      </c>
      <c r="AQ608" s="72"/>
      <c r="AR608" s="71">
        <v>166</v>
      </c>
      <c r="AS608" s="71">
        <v>44</v>
      </c>
      <c r="AT608" s="71">
        <v>1</v>
      </c>
      <c r="AU608" s="71">
        <v>0</v>
      </c>
      <c r="AV608" s="71">
        <v>0</v>
      </c>
      <c r="AW608" s="71">
        <v>0</v>
      </c>
      <c r="AX608" s="71"/>
      <c r="AY608" s="72"/>
      <c r="AZ608" s="71">
        <v>712.2</v>
      </c>
      <c r="BA608" s="71">
        <v>6843.4</v>
      </c>
      <c r="BB608" s="71">
        <v>19.8</v>
      </c>
      <c r="BC608" s="71">
        <v>0</v>
      </c>
      <c r="BD608" s="71">
        <v>0</v>
      </c>
      <c r="BE608" s="71">
        <v>0</v>
      </c>
      <c r="BF608" s="71"/>
      <c r="BG608" s="72"/>
      <c r="BH608" s="71">
        <v>0</v>
      </c>
      <c r="BI608" s="71">
        <v>0</v>
      </c>
      <c r="BJ608" s="71">
        <v>290.96499999999997</v>
      </c>
      <c r="BK608" s="71">
        <v>250.81399999999999</v>
      </c>
      <c r="BL608" s="71">
        <v>54.232999999999997</v>
      </c>
      <c r="BM608" s="71">
        <v>0</v>
      </c>
      <c r="BN608" s="72"/>
      <c r="BO608" s="71">
        <v>0</v>
      </c>
      <c r="BP608" s="71">
        <v>0</v>
      </c>
      <c r="BQ608" s="71">
        <v>11</v>
      </c>
      <c r="BR608" s="71">
        <v>1</v>
      </c>
      <c r="BS608" s="71">
        <v>1</v>
      </c>
      <c r="BT608" s="71">
        <v>0</v>
      </c>
      <c r="BU608"/>
      <c r="BV608" s="70">
        <v>592.91200000000003</v>
      </c>
      <c r="BW608" s="70">
        <v>0</v>
      </c>
      <c r="BX608" s="70">
        <v>0</v>
      </c>
      <c r="BY608" s="70">
        <v>0</v>
      </c>
      <c r="BZ608" s="70">
        <v>3.1</v>
      </c>
      <c r="CA608" s="70">
        <v>0</v>
      </c>
      <c r="CB608" s="70">
        <v>0</v>
      </c>
      <c r="CC608" s="70">
        <v>0</v>
      </c>
      <c r="CD608" s="70">
        <v>0</v>
      </c>
    </row>
    <row r="609" spans="1:82">
      <c r="A609" s="70" t="s">
        <v>2356</v>
      </c>
      <c r="B609" s="70">
        <v>387</v>
      </c>
      <c r="C609" s="70">
        <v>13</v>
      </c>
      <c r="D609" s="70">
        <v>23</v>
      </c>
      <c r="E609" s="70">
        <v>2016</v>
      </c>
      <c r="F609" s="70" t="s">
        <v>155</v>
      </c>
      <c r="G609" s="70" t="s">
        <v>2343</v>
      </c>
      <c r="H609" s="70" t="s">
        <v>2344</v>
      </c>
      <c r="I609" s="148"/>
      <c r="J609" s="71">
        <v>213.1778253845203</v>
      </c>
      <c r="K609" s="71">
        <v>4.9415018666141011</v>
      </c>
      <c r="L609" s="71">
        <v>2.9134589755018934</v>
      </c>
      <c r="M609" s="71">
        <v>24.121046141070316</v>
      </c>
      <c r="N609" s="71">
        <v>18.927087762623724</v>
      </c>
      <c r="O609" s="71">
        <v>16.805683173851168</v>
      </c>
      <c r="P609" s="71">
        <v>21.101429359625698</v>
      </c>
      <c r="Q609" s="71">
        <v>1.00749524527103</v>
      </c>
      <c r="R609" s="71">
        <v>96.373454968111474</v>
      </c>
      <c r="S609" s="71">
        <v>1.8395815336406633</v>
      </c>
      <c r="T609" s="72"/>
      <c r="U609" s="71">
        <v>16431626</v>
      </c>
      <c r="V609" s="71">
        <v>1450</v>
      </c>
      <c r="W609" s="71">
        <v>68</v>
      </c>
      <c r="X609" s="71">
        <v>5479</v>
      </c>
      <c r="Y609" s="71">
        <v>4502</v>
      </c>
      <c r="Z609" s="71">
        <v>9884</v>
      </c>
      <c r="AA609" s="71">
        <v>4343</v>
      </c>
      <c r="AB609" s="71">
        <v>14264</v>
      </c>
      <c r="AC609" s="71">
        <v>16459637.45837236</v>
      </c>
      <c r="AD609" s="71">
        <v>1.8395815336406629</v>
      </c>
      <c r="AE609" s="72"/>
      <c r="AF609" s="71">
        <v>184104714.20872879</v>
      </c>
      <c r="AG609" s="71">
        <v>3184675.6646810318</v>
      </c>
      <c r="AH609" s="71">
        <v>458884.47241086722</v>
      </c>
      <c r="AI609" s="71">
        <v>33819091.542374954</v>
      </c>
      <c r="AJ609" s="71">
        <v>22237009.15822833</v>
      </c>
      <c r="AK609" s="71">
        <v>0</v>
      </c>
      <c r="AL609" s="71">
        <v>0</v>
      </c>
      <c r="AM609" s="71">
        <v>1956340.0691655199</v>
      </c>
      <c r="AN609" s="71">
        <v>0</v>
      </c>
      <c r="AO609" s="71">
        <v>0</v>
      </c>
      <c r="AP609" s="71">
        <v>245760715.1155895</v>
      </c>
      <c r="AQ609" s="72"/>
      <c r="AR609" s="71">
        <v>184</v>
      </c>
      <c r="AS609" s="71">
        <v>50</v>
      </c>
      <c r="AT609" s="71">
        <v>2</v>
      </c>
      <c r="AU609" s="71">
        <v>0</v>
      </c>
      <c r="AV609" s="71">
        <v>0</v>
      </c>
      <c r="AW609" s="71">
        <v>0</v>
      </c>
      <c r="AX609" s="71"/>
      <c r="AY609" s="72"/>
      <c r="AZ609" s="71">
        <v>793.7</v>
      </c>
      <c r="BA609" s="71">
        <v>6957.1</v>
      </c>
      <c r="BB609" s="71">
        <v>39.6</v>
      </c>
      <c r="BC609" s="71">
        <v>0</v>
      </c>
      <c r="BD609" s="71">
        <v>0</v>
      </c>
      <c r="BE609" s="71">
        <v>0</v>
      </c>
      <c r="BF609" s="71"/>
      <c r="BG609" s="72"/>
      <c r="BH609" s="71">
        <v>0</v>
      </c>
      <c r="BI609" s="71">
        <v>0</v>
      </c>
      <c r="BJ609" s="71">
        <v>295.60700000000003</v>
      </c>
      <c r="BK609" s="71">
        <v>280.97899999999998</v>
      </c>
      <c r="BL609" s="71">
        <v>0</v>
      </c>
      <c r="BM609" s="71">
        <v>0</v>
      </c>
      <c r="BN609" s="72"/>
      <c r="BO609" s="71">
        <v>0</v>
      </c>
      <c r="BP609" s="71">
        <v>0</v>
      </c>
      <c r="BQ609" s="71">
        <v>11</v>
      </c>
      <c r="BR609" s="71">
        <v>2</v>
      </c>
      <c r="BS609" s="71">
        <v>0</v>
      </c>
      <c r="BT609" s="71">
        <v>0</v>
      </c>
      <c r="BU609"/>
      <c r="BV609" s="70">
        <v>576.58600000000001</v>
      </c>
      <c r="BW609" s="70">
        <v>0</v>
      </c>
      <c r="BX609" s="70">
        <v>0</v>
      </c>
      <c r="BY609" s="70">
        <v>0</v>
      </c>
      <c r="BZ609" s="70">
        <v>0</v>
      </c>
      <c r="CA609" s="70">
        <v>0</v>
      </c>
      <c r="CB609" s="70">
        <v>0</v>
      </c>
      <c r="CC609" s="70">
        <v>0</v>
      </c>
      <c r="CD609" s="70">
        <v>0</v>
      </c>
    </row>
    <row r="610" spans="1:82">
      <c r="A610" s="70" t="s">
        <v>2357</v>
      </c>
      <c r="B610" s="70">
        <v>388</v>
      </c>
      <c r="C610" s="70">
        <v>14</v>
      </c>
      <c r="D610" s="70">
        <v>23</v>
      </c>
      <c r="E610" s="70">
        <v>2017</v>
      </c>
      <c r="F610" s="70" t="s">
        <v>156</v>
      </c>
      <c r="G610" s="70" t="s">
        <v>2343</v>
      </c>
      <c r="H610" s="70" t="s">
        <v>2344</v>
      </c>
      <c r="I610" s="148"/>
      <c r="J610" s="71">
        <v>204.49004016037887</v>
      </c>
      <c r="K610" s="71">
        <v>5.05563724073959</v>
      </c>
      <c r="L610" s="71">
        <v>2.6246705541398345</v>
      </c>
      <c r="M610" s="71">
        <v>23.242013834193365</v>
      </c>
      <c r="N610" s="71">
        <v>20.385618012290887</v>
      </c>
      <c r="O610" s="71">
        <v>16.633479834598528</v>
      </c>
      <c r="P610" s="71">
        <v>21.107769705982854</v>
      </c>
      <c r="Q610" s="71">
        <v>0.978710006312977</v>
      </c>
      <c r="R610" s="71">
        <v>74.214961783174672</v>
      </c>
      <c r="S610" s="71">
        <v>1.9584899534632472</v>
      </c>
      <c r="T610" s="72"/>
      <c r="U610" s="71">
        <v>16831909</v>
      </c>
      <c r="V610" s="71">
        <v>1450</v>
      </c>
      <c r="W610" s="71">
        <v>68</v>
      </c>
      <c r="X610" s="71">
        <v>5479</v>
      </c>
      <c r="Y610" s="71">
        <v>4575</v>
      </c>
      <c r="Z610" s="71">
        <v>9945</v>
      </c>
      <c r="AA610" s="71">
        <v>4372</v>
      </c>
      <c r="AB610" s="71">
        <v>14329</v>
      </c>
      <c r="AC610" s="71">
        <v>12926687</v>
      </c>
      <c r="AD610" s="71">
        <v>1.9584899534632469</v>
      </c>
      <c r="AE610" s="72"/>
      <c r="AF610" s="71">
        <v>182687314.47916389</v>
      </c>
      <c r="AG610" s="71">
        <v>3625545.9891786352</v>
      </c>
      <c r="AH610" s="71">
        <v>555625.15044764557</v>
      </c>
      <c r="AI610" s="71">
        <v>34765306.418607928</v>
      </c>
      <c r="AJ610" s="71">
        <v>24115702.248346418</v>
      </c>
      <c r="AK610" s="71">
        <v>0</v>
      </c>
      <c r="AL610" s="71">
        <v>0</v>
      </c>
      <c r="AM610" s="71">
        <v>1968330.054691724</v>
      </c>
      <c r="AN610" s="71">
        <v>0</v>
      </c>
      <c r="AO610" s="71">
        <v>0</v>
      </c>
      <c r="AP610" s="71">
        <v>247717824.34043625</v>
      </c>
      <c r="AQ610" s="72"/>
      <c r="AR610" s="71">
        <v>194</v>
      </c>
      <c r="AS610" s="71">
        <v>53</v>
      </c>
      <c r="AT610" s="71">
        <v>2</v>
      </c>
      <c r="AU610" s="71">
        <v>0</v>
      </c>
      <c r="AV610" s="71">
        <v>0</v>
      </c>
      <c r="AW610" s="71">
        <v>0</v>
      </c>
      <c r="AX610" s="71"/>
      <c r="AY610" s="72"/>
      <c r="AZ610" s="71">
        <v>854.5</v>
      </c>
      <c r="BA610" s="71">
        <v>7027.3</v>
      </c>
      <c r="BB610" s="71">
        <v>39.6</v>
      </c>
      <c r="BC610" s="71">
        <v>0</v>
      </c>
      <c r="BD610" s="71">
        <v>0</v>
      </c>
      <c r="BE610" s="71">
        <v>0</v>
      </c>
      <c r="BF610" s="71"/>
      <c r="BG610" s="72"/>
      <c r="BH610" s="71">
        <v>0</v>
      </c>
      <c r="BI610" s="71">
        <v>0</v>
      </c>
      <c r="BJ610" s="71">
        <v>305.839</v>
      </c>
      <c r="BK610" s="71">
        <v>267.88299999999998</v>
      </c>
      <c r="BL610" s="71">
        <v>0</v>
      </c>
      <c r="BM610" s="71">
        <v>0</v>
      </c>
      <c r="BN610" s="72"/>
      <c r="BO610" s="71">
        <v>0</v>
      </c>
      <c r="BP610" s="71">
        <v>0</v>
      </c>
      <c r="BQ610" s="71">
        <v>11</v>
      </c>
      <c r="BR610" s="71">
        <v>2</v>
      </c>
      <c r="BS610" s="71">
        <v>0</v>
      </c>
      <c r="BT610" s="71">
        <v>0</v>
      </c>
      <c r="BU610"/>
      <c r="BV610" s="70">
        <v>573.72199999999998</v>
      </c>
      <c r="BW610" s="70">
        <v>0</v>
      </c>
      <c r="BX610" s="70">
        <v>0</v>
      </c>
      <c r="BY610" s="70">
        <v>0</v>
      </c>
      <c r="BZ610" s="70">
        <v>0</v>
      </c>
      <c r="CA610" s="70">
        <v>0</v>
      </c>
      <c r="CB610" s="70">
        <v>0</v>
      </c>
      <c r="CC610" s="70">
        <v>0</v>
      </c>
      <c r="CD610" s="70">
        <v>0</v>
      </c>
    </row>
    <row r="611" spans="1:82">
      <c r="A611" s="70" t="s">
        <v>2358</v>
      </c>
      <c r="B611" s="70">
        <v>389</v>
      </c>
      <c r="C611" s="70">
        <v>15</v>
      </c>
      <c r="D611" s="70">
        <v>23</v>
      </c>
      <c r="E611" s="70">
        <v>2018</v>
      </c>
      <c r="F611" s="70" t="s">
        <v>183</v>
      </c>
      <c r="G611" s="70" t="s">
        <v>2343</v>
      </c>
      <c r="H611" s="70" t="s">
        <v>2344</v>
      </c>
      <c r="I611" s="148"/>
      <c r="J611" s="71">
        <v>213.51871469249747</v>
      </c>
      <c r="K611" s="71">
        <v>4.6293511941347258</v>
      </c>
      <c r="L611" s="71">
        <v>2.4455289345094489</v>
      </c>
      <c r="M611" s="71">
        <v>22.67965498187969</v>
      </c>
      <c r="N611" s="71">
        <v>19.674621994511039</v>
      </c>
      <c r="O611" s="71">
        <v>16.414517088733856</v>
      </c>
      <c r="P611" s="71">
        <v>21.007595315128025</v>
      </c>
      <c r="Q611" s="71">
        <v>0.91046567150656099</v>
      </c>
      <c r="R611" s="71">
        <v>73.723141541712536</v>
      </c>
      <c r="S611" s="71">
        <v>2.1056657597154276</v>
      </c>
      <c r="T611" s="72"/>
      <c r="U611" s="71">
        <v>17620068</v>
      </c>
      <c r="V611" s="71">
        <v>1450</v>
      </c>
      <c r="W611" s="71">
        <v>68</v>
      </c>
      <c r="X611" s="71">
        <v>5479</v>
      </c>
      <c r="Y611" s="71">
        <v>4713</v>
      </c>
      <c r="Z611" s="71">
        <v>10002</v>
      </c>
      <c r="AA611" s="71">
        <v>4395</v>
      </c>
      <c r="AB611" s="71">
        <v>14365</v>
      </c>
      <c r="AC611" s="71">
        <v>12790696.5</v>
      </c>
      <c r="AD611" s="71">
        <v>2.105665759715428</v>
      </c>
      <c r="AE611" s="72"/>
      <c r="AF611" s="71">
        <v>190484985.93534559</v>
      </c>
      <c r="AG611" s="71">
        <v>3179367.9028399689</v>
      </c>
      <c r="AH611" s="71">
        <v>525396.07385825238</v>
      </c>
      <c r="AI611" s="71">
        <v>32872387.97170281</v>
      </c>
      <c r="AJ611" s="71">
        <v>24445369.860323269</v>
      </c>
      <c r="AK611" s="71">
        <v>0</v>
      </c>
      <c r="AL611" s="71">
        <v>0</v>
      </c>
      <c r="AM611" s="71">
        <v>1977358.205372836</v>
      </c>
      <c r="AN611" s="71">
        <v>0</v>
      </c>
      <c r="AO611" s="71">
        <v>0</v>
      </c>
      <c r="AP611" s="71">
        <v>253484865.94944274</v>
      </c>
      <c r="AQ611" s="72"/>
      <c r="AR611" s="71">
        <v>208</v>
      </c>
      <c r="AS611" s="71">
        <v>58</v>
      </c>
      <c r="AT611" s="71">
        <v>2</v>
      </c>
      <c r="AU611" s="71">
        <v>0</v>
      </c>
      <c r="AV611" s="71">
        <v>0</v>
      </c>
      <c r="AW611" s="71">
        <v>0</v>
      </c>
      <c r="AX611" s="71"/>
      <c r="AY611" s="72"/>
      <c r="AZ611" s="71">
        <v>936.9</v>
      </c>
      <c r="BA611" s="71">
        <v>7208</v>
      </c>
      <c r="BB611" s="71">
        <v>40</v>
      </c>
      <c r="BC611" s="71">
        <v>0</v>
      </c>
      <c r="BD611" s="71">
        <v>0</v>
      </c>
      <c r="BE611" s="71">
        <v>0</v>
      </c>
      <c r="BF611" s="71"/>
      <c r="BG611" s="72"/>
      <c r="BH611" s="71">
        <v>0</v>
      </c>
      <c r="BI611" s="71">
        <v>0</v>
      </c>
      <c r="BJ611" s="71">
        <v>295.98399999999998</v>
      </c>
      <c r="BK611" s="71">
        <v>289.55799999999999</v>
      </c>
      <c r="BL611" s="71">
        <v>0</v>
      </c>
      <c r="BM611" s="71">
        <v>0</v>
      </c>
      <c r="BN611" s="72"/>
      <c r="BO611" s="71">
        <v>0</v>
      </c>
      <c r="BP611" s="71">
        <v>0</v>
      </c>
      <c r="BQ611" s="71">
        <v>11</v>
      </c>
      <c r="BR611" s="71">
        <v>2</v>
      </c>
      <c r="BS611" s="71">
        <v>0</v>
      </c>
      <c r="BT611" s="71">
        <v>0</v>
      </c>
      <c r="BU611"/>
      <c r="BV611" s="70">
        <v>585.54200000000003</v>
      </c>
      <c r="BW611" s="70">
        <v>0</v>
      </c>
      <c r="BX611" s="70">
        <v>0</v>
      </c>
      <c r="BY611" s="70">
        <v>0</v>
      </c>
      <c r="BZ611" s="70">
        <v>0</v>
      </c>
      <c r="CA611" s="70">
        <v>0</v>
      </c>
      <c r="CB611" s="70">
        <v>0</v>
      </c>
      <c r="CC611" s="70">
        <v>0</v>
      </c>
      <c r="CD611" s="70">
        <v>0</v>
      </c>
    </row>
    <row r="612" spans="1:82">
      <c r="A612" s="70" t="s">
        <v>2359</v>
      </c>
      <c r="B612" s="70">
        <v>390</v>
      </c>
      <c r="C612" s="70">
        <v>16</v>
      </c>
      <c r="D612" s="70">
        <v>23</v>
      </c>
      <c r="E612" s="70">
        <v>2019</v>
      </c>
      <c r="F612" s="70" t="s">
        <v>158</v>
      </c>
      <c r="G612" s="70" t="s">
        <v>2343</v>
      </c>
      <c r="H612" s="70" t="s">
        <v>2344</v>
      </c>
      <c r="I612" s="148"/>
      <c r="J612" s="71">
        <v>202.72569924682975</v>
      </c>
      <c r="K612" s="71">
        <v>5.2145286196591725</v>
      </c>
      <c r="L612" s="71">
        <v>2.468527298481797</v>
      </c>
      <c r="M612" s="71">
        <v>23.009763938598699</v>
      </c>
      <c r="N612" s="71">
        <v>19.464415322623147</v>
      </c>
      <c r="O612" s="71">
        <v>16.078151009566977</v>
      </c>
      <c r="P612" s="71">
        <v>20.019832494327019</v>
      </c>
      <c r="Q612" s="71">
        <v>0.88467770738241702</v>
      </c>
      <c r="R612" s="71">
        <v>76.517315780922161</v>
      </c>
      <c r="S612" s="71">
        <v>2.1811156095124304</v>
      </c>
      <c r="T612" s="72"/>
      <c r="U612" s="71">
        <v>17777828</v>
      </c>
      <c r="V612" s="71">
        <v>1450</v>
      </c>
      <c r="W612" s="71">
        <v>68</v>
      </c>
      <c r="X612" s="71">
        <v>5479</v>
      </c>
      <c r="Y612" s="71">
        <v>4840</v>
      </c>
      <c r="Z612" s="71">
        <v>10066</v>
      </c>
      <c r="AA612" s="71">
        <v>4157</v>
      </c>
      <c r="AB612" s="71">
        <v>14336</v>
      </c>
      <c r="AC612" s="71">
        <v>13492912</v>
      </c>
      <c r="AD612" s="71">
        <v>2.18111560951243</v>
      </c>
      <c r="AE612" s="72"/>
      <c r="AF612" s="71">
        <v>176900612.5544416</v>
      </c>
      <c r="AG612" s="71">
        <v>3098133.758105814</v>
      </c>
      <c r="AH612" s="71">
        <v>555668.86297087721</v>
      </c>
      <c r="AI612" s="71">
        <v>33948357.554273523</v>
      </c>
      <c r="AJ612" s="71">
        <v>24281164.286321901</v>
      </c>
      <c r="AK612" s="71">
        <v>0</v>
      </c>
      <c r="AL612" s="71">
        <v>0</v>
      </c>
      <c r="AM612" s="71">
        <v>1952455.2786497807</v>
      </c>
      <c r="AN612" s="71">
        <v>0</v>
      </c>
      <c r="AO612" s="71">
        <v>0</v>
      </c>
      <c r="AP612" s="71">
        <v>240736392.29476351</v>
      </c>
      <c r="AQ612" s="72"/>
      <c r="AR612" s="71">
        <v>224</v>
      </c>
      <c r="AS612" s="71">
        <v>63</v>
      </c>
      <c r="AT612" s="71">
        <v>2</v>
      </c>
      <c r="AU612" s="71">
        <v>0</v>
      </c>
      <c r="AV612" s="71">
        <v>0</v>
      </c>
      <c r="AW612" s="71">
        <v>0</v>
      </c>
      <c r="AX612" s="71"/>
      <c r="AY612" s="72"/>
      <c r="AZ612" s="71">
        <v>1023.2</v>
      </c>
      <c r="BA612" s="71">
        <v>7356.8</v>
      </c>
      <c r="BB612" s="71">
        <v>39.6</v>
      </c>
      <c r="BC612" s="71">
        <v>0</v>
      </c>
      <c r="BD612" s="71">
        <v>0</v>
      </c>
      <c r="BE612" s="71">
        <v>0</v>
      </c>
      <c r="BF612" s="71"/>
      <c r="BG612" s="72"/>
      <c r="BH612" s="71">
        <v>0</v>
      </c>
      <c r="BI612" s="71">
        <v>0</v>
      </c>
      <c r="BJ612" s="71">
        <v>273.57</v>
      </c>
      <c r="BK612" s="71">
        <v>281.84800000000001</v>
      </c>
      <c r="BL612" s="71">
        <v>0</v>
      </c>
      <c r="BM612" s="71">
        <v>0</v>
      </c>
      <c r="BN612" s="72"/>
      <c r="BO612" s="71">
        <v>0</v>
      </c>
      <c r="BP612" s="71">
        <v>0</v>
      </c>
      <c r="BQ612" s="71">
        <v>12</v>
      </c>
      <c r="BR612" s="71">
        <v>2</v>
      </c>
      <c r="BS612" s="71">
        <v>0</v>
      </c>
      <c r="BT612" s="71">
        <v>0</v>
      </c>
      <c r="BU612"/>
      <c r="BV612" s="70">
        <v>555.41800000000001</v>
      </c>
      <c r="BW612" s="70">
        <v>0</v>
      </c>
      <c r="BX612" s="70">
        <v>0</v>
      </c>
      <c r="BY612" s="70">
        <v>0</v>
      </c>
      <c r="BZ612" s="70">
        <v>0</v>
      </c>
      <c r="CA612" s="70">
        <v>0</v>
      </c>
      <c r="CB612" s="70">
        <v>0</v>
      </c>
      <c r="CC612" s="70">
        <v>0</v>
      </c>
      <c r="CD612" s="70">
        <v>0</v>
      </c>
    </row>
    <row r="613" spans="1:82">
      <c r="A613" s="70" t="s">
        <v>2360</v>
      </c>
      <c r="B613" s="70">
        <v>391</v>
      </c>
      <c r="C613" s="70">
        <v>17</v>
      </c>
      <c r="D613" s="70">
        <v>23</v>
      </c>
      <c r="E613" s="70">
        <v>2020</v>
      </c>
      <c r="F613" s="70" t="s">
        <v>159</v>
      </c>
      <c r="G613" s="70" t="s">
        <v>2343</v>
      </c>
      <c r="H613" s="70" t="s">
        <v>2344</v>
      </c>
      <c r="I613" s="148"/>
      <c r="J613" s="71">
        <v>186.80515171148821</v>
      </c>
      <c r="K613" s="71">
        <v>4.6706893510684928</v>
      </c>
      <c r="L613" s="71">
        <v>5.1529174949885679</v>
      </c>
      <c r="M613" s="71">
        <v>22.90740099354587</v>
      </c>
      <c r="N613" s="71">
        <v>18.2219642299962</v>
      </c>
      <c r="O613" s="71">
        <v>14.117521076737487</v>
      </c>
      <c r="P613" s="71">
        <v>19.016437275137431</v>
      </c>
      <c r="Q613" s="71">
        <v>0.83565033273289102</v>
      </c>
      <c r="R613" s="71">
        <v>77.38410650898885</v>
      </c>
      <c r="S613" s="71">
        <v>2.21134062212806</v>
      </c>
      <c r="T613" s="72"/>
      <c r="U613" s="71">
        <v>17326602</v>
      </c>
      <c r="V613" s="71">
        <v>1175</v>
      </c>
      <c r="W613" s="71">
        <v>150</v>
      </c>
      <c r="X613" s="71">
        <v>6170</v>
      </c>
      <c r="Y613" s="71">
        <v>4849</v>
      </c>
      <c r="Z613" s="71">
        <v>10088</v>
      </c>
      <c r="AA613" s="71">
        <v>4197</v>
      </c>
      <c r="AB613" s="71">
        <v>14173</v>
      </c>
      <c r="AC613" s="71">
        <v>13717862.499999998</v>
      </c>
      <c r="AD613" s="71">
        <v>2.21134062212806</v>
      </c>
      <c r="AE613" s="72"/>
      <c r="AF613" s="71">
        <v>167372579.54150149</v>
      </c>
      <c r="AG613" s="71">
        <v>2652364.583435833</v>
      </c>
      <c r="AH613" s="71">
        <v>1190714.3489343463</v>
      </c>
      <c r="AI613" s="71">
        <v>35888337.390131511</v>
      </c>
      <c r="AJ613" s="71">
        <v>23735562.927439909</v>
      </c>
      <c r="AK613" s="71"/>
      <c r="AL613" s="71"/>
      <c r="AM613" s="71">
        <v>1849733.9653142611</v>
      </c>
      <c r="AN613" s="71"/>
      <c r="AO613" s="71"/>
      <c r="AP613" s="71">
        <v>232689292.75675735</v>
      </c>
      <c r="AQ613" s="72"/>
      <c r="AR613" s="71">
        <v>232</v>
      </c>
      <c r="AS613" s="71">
        <v>65</v>
      </c>
      <c r="AT613" s="71">
        <v>2</v>
      </c>
      <c r="AU613" s="71">
        <v>0</v>
      </c>
      <c r="AV613" s="71">
        <v>0</v>
      </c>
      <c r="AW613" s="71">
        <v>0</v>
      </c>
      <c r="AX613" s="71"/>
      <c r="AY613" s="72"/>
      <c r="AZ613" s="71">
        <v>1066.7</v>
      </c>
      <c r="BA613" s="71">
        <v>7433.7999999999984</v>
      </c>
      <c r="BB613" s="71">
        <v>39.6</v>
      </c>
      <c r="BC613" s="71">
        <v>0</v>
      </c>
      <c r="BD613" s="71">
        <v>0</v>
      </c>
      <c r="BE613" s="71">
        <v>0</v>
      </c>
      <c r="BF613" s="71"/>
      <c r="BG613" s="72"/>
      <c r="BH613" s="71">
        <v>0</v>
      </c>
      <c r="BI613" s="71">
        <v>0</v>
      </c>
      <c r="BJ613" s="71">
        <v>264.43099999999998</v>
      </c>
      <c r="BK613" s="71">
        <v>281.94799999999998</v>
      </c>
      <c r="BL613" s="71">
        <v>0</v>
      </c>
      <c r="BM613" s="71">
        <v>0</v>
      </c>
      <c r="BN613" s="72"/>
      <c r="BO613" s="71">
        <v>0</v>
      </c>
      <c r="BP613" s="71">
        <v>0</v>
      </c>
      <c r="BQ613" s="71">
        <v>12</v>
      </c>
      <c r="BR613" s="71">
        <v>2</v>
      </c>
      <c r="BS613" s="71">
        <v>0</v>
      </c>
      <c r="BT613" s="71">
        <v>0</v>
      </c>
      <c r="BU613"/>
      <c r="BV613" s="70">
        <v>546.37900000000002</v>
      </c>
      <c r="BW613" s="70">
        <v>0</v>
      </c>
      <c r="BX613" s="70">
        <v>0</v>
      </c>
      <c r="BY613" s="70">
        <v>0</v>
      </c>
      <c r="BZ613" s="70">
        <v>0</v>
      </c>
      <c r="CA613" s="70">
        <v>0</v>
      </c>
      <c r="CB613" s="70">
        <v>0</v>
      </c>
      <c r="CC613" s="70">
        <v>0</v>
      </c>
      <c r="CD613" s="70">
        <v>0</v>
      </c>
    </row>
    <row r="614" spans="1:82">
      <c r="A614" s="70" t="s">
        <v>2361</v>
      </c>
      <c r="B614" s="70">
        <v>391</v>
      </c>
      <c r="C614" s="70">
        <v>18</v>
      </c>
      <c r="D614" s="70">
        <v>23</v>
      </c>
      <c r="E614" s="70">
        <v>2021</v>
      </c>
      <c r="F614" s="70" t="s">
        <v>160</v>
      </c>
      <c r="G614" s="70" t="s">
        <v>2343</v>
      </c>
      <c r="H614" s="70" t="s">
        <v>2344</v>
      </c>
      <c r="I614" s="148"/>
      <c r="J614" s="71">
        <v>200.32359896006847</v>
      </c>
      <c r="K614" s="71">
        <v>3.8318434689155105</v>
      </c>
      <c r="L614" s="71">
        <v>3.7533471689354174</v>
      </c>
      <c r="M614" s="71">
        <v>25.59374643102867</v>
      </c>
      <c r="N614" s="71">
        <v>16.922759380336586</v>
      </c>
      <c r="O614" s="71">
        <v>13.659313455838861</v>
      </c>
      <c r="P614" s="71">
        <v>19.669099713591095</v>
      </c>
      <c r="Q614" s="71">
        <v>0.82413402091481003</v>
      </c>
      <c r="R614" s="71">
        <v>79.121599555760497</v>
      </c>
      <c r="S614" s="71">
        <v>1.759352333064524</v>
      </c>
      <c r="T614" s="72"/>
      <c r="U614" s="71">
        <v>19304550</v>
      </c>
      <c r="V614" s="71">
        <v>1175</v>
      </c>
      <c r="W614" s="71">
        <v>150</v>
      </c>
      <c r="X614" s="71">
        <v>6170</v>
      </c>
      <c r="Y614" s="71">
        <v>4896</v>
      </c>
      <c r="Z614" s="71">
        <v>10050</v>
      </c>
      <c r="AA614" s="71">
        <v>4233</v>
      </c>
      <c r="AB614" s="71">
        <v>14115</v>
      </c>
      <c r="AC614" s="71">
        <v>13606736.499999998</v>
      </c>
      <c r="AD614" s="71">
        <v>1.759352333064524</v>
      </c>
      <c r="AE614" s="72"/>
      <c r="AF614" s="71">
        <v>173681083.29753518</v>
      </c>
      <c r="AG614" s="71">
        <v>2653420.3417604961</v>
      </c>
      <c r="AH614" s="71">
        <v>812055.13559361268</v>
      </c>
      <c r="AI614" s="71">
        <v>39541922.799644552</v>
      </c>
      <c r="AJ614" s="71">
        <v>20498291.103514999</v>
      </c>
      <c r="AK614" s="71">
        <v>0</v>
      </c>
      <c r="AL614" s="71">
        <v>0</v>
      </c>
      <c r="AM614" s="71">
        <v>1852789.7764071382</v>
      </c>
      <c r="AN614" s="71">
        <v>0</v>
      </c>
      <c r="AO614" s="71">
        <v>0</v>
      </c>
      <c r="AP614" s="71">
        <v>239039562.454456</v>
      </c>
      <c r="AQ614" s="72"/>
      <c r="AR614" s="71">
        <v>245</v>
      </c>
      <c r="AS614" s="71">
        <v>65</v>
      </c>
      <c r="AT614" s="71">
        <v>2</v>
      </c>
      <c r="AU614" s="71">
        <v>0</v>
      </c>
      <c r="AV614" s="71">
        <v>0</v>
      </c>
      <c r="AW614" s="71">
        <v>0</v>
      </c>
      <c r="AX614" s="71"/>
      <c r="AY614" s="72"/>
      <c r="AZ614" s="71">
        <v>1160.9999999999991</v>
      </c>
      <c r="BA614" s="71">
        <v>7433.7999999999984</v>
      </c>
      <c r="BB614" s="71">
        <v>39.6</v>
      </c>
      <c r="BC614" s="71">
        <v>0</v>
      </c>
      <c r="BD614" s="71">
        <v>0</v>
      </c>
      <c r="BE614" s="71">
        <v>0</v>
      </c>
      <c r="BF614" s="71"/>
      <c r="BG614" s="72"/>
      <c r="BH614" s="71">
        <v>0</v>
      </c>
      <c r="BI614" s="71">
        <v>0</v>
      </c>
      <c r="BJ614" s="71">
        <v>270.137</v>
      </c>
      <c r="BK614" s="71">
        <v>240.98400000000001</v>
      </c>
      <c r="BL614" s="71">
        <v>0</v>
      </c>
      <c r="BM614" s="71">
        <v>0</v>
      </c>
      <c r="BN614" s="72"/>
      <c r="BO614" s="71">
        <v>0</v>
      </c>
      <c r="BP614" s="71">
        <v>0</v>
      </c>
      <c r="BQ614" s="71">
        <v>12</v>
      </c>
      <c r="BR614" s="71">
        <v>2</v>
      </c>
      <c r="BS614" s="71">
        <v>0</v>
      </c>
      <c r="BT614" s="71">
        <v>0</v>
      </c>
      <c r="BU614"/>
      <c r="BV614" s="70">
        <v>511.12099999999998</v>
      </c>
      <c r="BW614" s="70">
        <v>0</v>
      </c>
      <c r="BX614" s="70">
        <v>0</v>
      </c>
      <c r="BY614" s="70">
        <v>0</v>
      </c>
      <c r="BZ614" s="70">
        <v>0</v>
      </c>
      <c r="CA614" s="70">
        <v>0</v>
      </c>
      <c r="CB614" s="70">
        <v>0</v>
      </c>
      <c r="CC614" s="70">
        <v>0</v>
      </c>
      <c r="CD614" s="70">
        <v>0</v>
      </c>
    </row>
    <row r="615" spans="1:82">
      <c r="A615" s="70" t="s">
        <v>2362</v>
      </c>
      <c r="B615" s="70">
        <v>391</v>
      </c>
      <c r="C615" s="70">
        <v>19</v>
      </c>
      <c r="D615" s="70">
        <v>23</v>
      </c>
      <c r="E615" s="70">
        <v>2022</v>
      </c>
      <c r="F615" s="70" t="s">
        <v>161</v>
      </c>
      <c r="G615" s="1064" t="s">
        <v>2343</v>
      </c>
      <c r="H615" s="70" t="s">
        <v>2344</v>
      </c>
      <c r="I615" s="148"/>
      <c r="J615" s="71">
        <v>195.94026033563037</v>
      </c>
      <c r="K615" s="71">
        <v>3.9133210253445272</v>
      </c>
      <c r="L615" s="71">
        <v>3.7703440164835378</v>
      </c>
      <c r="M615" s="71">
        <v>23.966608162246601</v>
      </c>
      <c r="N615" s="71">
        <v>17.34139709267204</v>
      </c>
      <c r="O615" s="71">
        <v>14.419507593797817</v>
      </c>
      <c r="P615" s="71">
        <v>19.282221213015269</v>
      </c>
      <c r="Q615" s="71">
        <v>0.83177200478259361</v>
      </c>
      <c r="R615" s="71">
        <v>71.212930624732252</v>
      </c>
      <c r="S615" s="71">
        <v>1.7149470538889859</v>
      </c>
      <c r="T615" s="72"/>
      <c r="U615" s="71">
        <v>20981441</v>
      </c>
      <c r="V615" s="71">
        <v>1175</v>
      </c>
      <c r="W615" s="71">
        <v>150</v>
      </c>
      <c r="X615" s="71">
        <v>6170</v>
      </c>
      <c r="Y615" s="71">
        <v>5007</v>
      </c>
      <c r="Z615" s="71">
        <v>10080</v>
      </c>
      <c r="AA615" s="71">
        <v>4213</v>
      </c>
      <c r="AB615" s="71">
        <v>14129</v>
      </c>
      <c r="AC615" s="71">
        <v>12400474.5</v>
      </c>
      <c r="AD615" s="71">
        <v>1.7149470538889859</v>
      </c>
      <c r="AE615" s="72"/>
      <c r="AF615" s="71">
        <v>179495020.34003365</v>
      </c>
      <c r="AG615" s="71">
        <v>2599269.3847014988</v>
      </c>
      <c r="AH615" s="71">
        <v>982611.98713207617</v>
      </c>
      <c r="AI615" s="71">
        <v>36453910.670558356</v>
      </c>
      <c r="AJ615" s="71">
        <v>23493599.071485203</v>
      </c>
      <c r="AK615" s="71">
        <v>0</v>
      </c>
      <c r="AL615" s="71">
        <v>0</v>
      </c>
      <c r="AM615" s="71">
        <v>1824439.5426781357</v>
      </c>
      <c r="AN615" s="71">
        <v>0</v>
      </c>
      <c r="AO615" s="71">
        <v>0</v>
      </c>
      <c r="AP615" s="71">
        <v>244848850.99658892</v>
      </c>
      <c r="AQ615" s="72"/>
      <c r="AR615" s="71">
        <v>262</v>
      </c>
      <c r="AS615" s="71">
        <v>66</v>
      </c>
      <c r="AT615" s="71">
        <v>2</v>
      </c>
      <c r="AU615" s="71">
        <v>0</v>
      </c>
      <c r="AV615" s="71">
        <v>0</v>
      </c>
      <c r="AW615" s="71">
        <v>0</v>
      </c>
      <c r="AX615" s="71"/>
      <c r="AY615" s="72"/>
      <c r="AZ615" s="71">
        <v>1273.4999999999993</v>
      </c>
      <c r="BA615" s="71">
        <v>7533.7999999999984</v>
      </c>
      <c r="BB615" s="71">
        <v>39.6</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2363</v>
      </c>
      <c r="B616" s="70">
        <v>391</v>
      </c>
      <c r="C616" s="70">
        <v>20</v>
      </c>
      <c r="D616" s="70">
        <v>23</v>
      </c>
      <c r="E616" s="70">
        <v>2023</v>
      </c>
      <c r="F616" s="70" t="s">
        <v>1539</v>
      </c>
      <c r="G616" s="1064" t="s">
        <v>2343</v>
      </c>
      <c r="H616" s="70" t="s">
        <v>2344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294</v>
      </c>
      <c r="AS616" s="71">
        <v>66</v>
      </c>
      <c r="AT616" s="71">
        <v>2</v>
      </c>
      <c r="AU616" s="71">
        <v>0</v>
      </c>
      <c r="AV616" s="71">
        <v>0</v>
      </c>
      <c r="AW616" s="71">
        <v>0</v>
      </c>
      <c r="AX616" s="71"/>
      <c r="AY616" s="72"/>
      <c r="AZ616" s="71">
        <v>1469.3999999999994</v>
      </c>
      <c r="BA616" s="71">
        <v>7533.7999999999984</v>
      </c>
      <c r="BB616" s="71">
        <v>39.6</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2364</v>
      </c>
      <c r="B617" s="70">
        <v>391</v>
      </c>
      <c r="C617" s="70">
        <v>21</v>
      </c>
      <c r="D617" s="70">
        <v>23</v>
      </c>
      <c r="E617" s="70">
        <v>2024</v>
      </c>
      <c r="F617" s="70" t="s">
        <v>1554</v>
      </c>
      <c r="G617" s="70" t="s">
        <v>2343</v>
      </c>
      <c r="H617" s="70" t="s">
        <v>2344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4185.8606280528938</v>
      </c>
      <c r="K618" s="71">
        <v>251.2213507144653</v>
      </c>
      <c r="L618" s="71">
        <v>272.89707229476528</v>
      </c>
      <c r="M618" s="71">
        <v>1409.7375110299081</v>
      </c>
      <c r="N618" s="71">
        <v>1724.6261242656531</v>
      </c>
      <c r="O618" s="71">
        <v>1891.6432764690189</v>
      </c>
      <c r="P618" s="71">
        <v>2059.1439747085042</v>
      </c>
      <c r="Q618" s="71">
        <v>121.100724834616</v>
      </c>
      <c r="R618" s="71">
        <v>0</v>
      </c>
      <c r="S618" s="71">
        <v>128.62983</v>
      </c>
      <c r="T618" s="72"/>
      <c r="U618" s="71">
        <v>810660015</v>
      </c>
      <c r="V618" s="71">
        <v>88571</v>
      </c>
      <c r="W618" s="71">
        <v>3739</v>
      </c>
      <c r="X618" s="71">
        <v>560488</v>
      </c>
      <c r="Y618" s="71">
        <v>603198</v>
      </c>
      <c r="Z618" s="71">
        <v>778055</v>
      </c>
      <c r="AA618" s="71">
        <v>499983</v>
      </c>
      <c r="AB618" s="71">
        <v>1966265</v>
      </c>
      <c r="AC618" s="71">
        <v>0</v>
      </c>
      <c r="AD618" s="71">
        <v>128.62983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4357.5224348490519</v>
      </c>
      <c r="K619" s="71">
        <v>163.9246970374854</v>
      </c>
      <c r="L619" s="71">
        <v>295.10072770953582</v>
      </c>
      <c r="M619" s="71">
        <v>2451.5451291671839</v>
      </c>
      <c r="N619" s="71">
        <v>2521.1862277642122</v>
      </c>
      <c r="O619" s="71">
        <v>2716.8891303410519</v>
      </c>
      <c r="P619" s="71">
        <v>2026.621795026904</v>
      </c>
      <c r="Q619" s="71">
        <v>119.00910004949</v>
      </c>
      <c r="R619" s="71">
        <v>0</v>
      </c>
      <c r="S619" s="71">
        <v>284.12722212011488</v>
      </c>
      <c r="T619" s="72"/>
      <c r="U619" s="71">
        <v>773867743</v>
      </c>
      <c r="V619" s="71">
        <v>72779</v>
      </c>
      <c r="W619" s="71">
        <v>3773</v>
      </c>
      <c r="X619" s="71">
        <v>533475</v>
      </c>
      <c r="Y619" s="71">
        <v>737189</v>
      </c>
      <c r="Z619" s="71">
        <v>1293147</v>
      </c>
      <c r="AA619" s="71">
        <v>403014</v>
      </c>
      <c r="AB619" s="71">
        <v>2020037</v>
      </c>
      <c r="AC619" s="71">
        <v>0</v>
      </c>
      <c r="AD619" s="71">
        <v>284.12722212011488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4546.6657976087017</v>
      </c>
      <c r="K621" s="71">
        <v>160.4595621161659</v>
      </c>
      <c r="L621" s="71">
        <v>186.58132003652921</v>
      </c>
      <c r="M621" s="71">
        <v>2746.6754060936642</v>
      </c>
      <c r="N621" s="71">
        <v>2531.444929979918</v>
      </c>
      <c r="O621" s="71">
        <v>2639.234062896217</v>
      </c>
      <c r="P621" s="71">
        <v>2003.0609237344811</v>
      </c>
      <c r="Q621" s="71">
        <v>125.163087528245</v>
      </c>
      <c r="R621" s="71">
        <v>0</v>
      </c>
      <c r="S621" s="71">
        <v>277.18383442074759</v>
      </c>
      <c r="T621" s="72"/>
      <c r="U621" s="71">
        <v>814419691</v>
      </c>
      <c r="V621" s="71">
        <v>68524</v>
      </c>
      <c r="W621" s="71">
        <v>4431</v>
      </c>
      <c r="X621" s="71">
        <v>640521</v>
      </c>
      <c r="Y621" s="71">
        <v>752614</v>
      </c>
      <c r="Z621" s="71">
        <v>1305870</v>
      </c>
      <c r="AA621" s="71">
        <v>392257</v>
      </c>
      <c r="AB621" s="71">
        <v>2012151</v>
      </c>
      <c r="AC621" s="71">
        <v>0</v>
      </c>
      <c r="AD621" s="71">
        <v>277.18383442074759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4428.2182779684817</v>
      </c>
      <c r="K622" s="71">
        <v>119.87498946262809</v>
      </c>
      <c r="L622" s="71">
        <v>164.4375535303223</v>
      </c>
      <c r="M622" s="71">
        <v>2911.9077525135658</v>
      </c>
      <c r="N622" s="71">
        <v>2641.4764953480681</v>
      </c>
      <c r="O622" s="71">
        <v>2561.1374974610758</v>
      </c>
      <c r="P622" s="71">
        <v>1946.6803081868691</v>
      </c>
      <c r="Q622" s="71">
        <v>122.935233308466</v>
      </c>
      <c r="R622" s="71">
        <v>0</v>
      </c>
      <c r="S622" s="71">
        <v>296.70405199114998</v>
      </c>
      <c r="T622" s="72"/>
      <c r="U622" s="71">
        <v>831800565</v>
      </c>
      <c r="V622" s="71">
        <v>68524</v>
      </c>
      <c r="W622" s="71">
        <v>4431</v>
      </c>
      <c r="X622" s="71">
        <v>640521</v>
      </c>
      <c r="Y622" s="71">
        <v>759967</v>
      </c>
      <c r="Z622" s="71">
        <v>1311706</v>
      </c>
      <c r="AA622" s="71">
        <v>381651</v>
      </c>
      <c r="AB622" s="71">
        <v>2008842</v>
      </c>
      <c r="AC622" s="71">
        <v>0</v>
      </c>
      <c r="AD622" s="71">
        <v>296.70405199115021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3964.1286771783921</v>
      </c>
      <c r="K623" s="71">
        <v>115.9593820570331</v>
      </c>
      <c r="L623" s="71">
        <v>190.37711554391799</v>
      </c>
      <c r="M623" s="71">
        <v>2903.3130024550169</v>
      </c>
      <c r="N623" s="71">
        <v>2363.4147001545548</v>
      </c>
      <c r="O623" s="71">
        <v>2607.8700398671949</v>
      </c>
      <c r="P623" s="71">
        <v>1856.429133408154</v>
      </c>
      <c r="Q623" s="71">
        <v>116.87372787028301</v>
      </c>
      <c r="R623" s="71">
        <v>0</v>
      </c>
      <c r="S623" s="71">
        <v>270.02838492813999</v>
      </c>
      <c r="T623" s="72"/>
      <c r="U623" s="71">
        <v>670630211</v>
      </c>
      <c r="V623" s="71">
        <v>70069</v>
      </c>
      <c r="W623" s="71">
        <v>7427</v>
      </c>
      <c r="X623" s="71">
        <v>683306</v>
      </c>
      <c r="Y623" s="71">
        <v>766784</v>
      </c>
      <c r="Z623" s="71">
        <v>1318342</v>
      </c>
      <c r="AA623" s="71">
        <v>373643</v>
      </c>
      <c r="AB623" s="71">
        <v>2004786</v>
      </c>
      <c r="AC623" s="71">
        <v>0</v>
      </c>
      <c r="AD623" s="71">
        <v>270.02838492813999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3679.6135399999998</v>
      </c>
      <c r="BK623" s="71">
        <v>8.5050000000000008</v>
      </c>
      <c r="BL623" s="71">
        <v>510.33799999999997</v>
      </c>
      <c r="BM623" s="71">
        <v>5.25</v>
      </c>
      <c r="BN623" s="72"/>
      <c r="BO623" s="71">
        <v>0</v>
      </c>
      <c r="BP623" s="71">
        <v>0</v>
      </c>
      <c r="BQ623" s="71">
        <v>244</v>
      </c>
      <c r="BR623" s="71">
        <v>3</v>
      </c>
      <c r="BS623" s="71">
        <v>59</v>
      </c>
      <c r="BT623" s="71">
        <v>1</v>
      </c>
      <c r="BU623"/>
      <c r="BV623" s="70">
        <v>3582.2275399999999</v>
      </c>
      <c r="BW623" s="70">
        <v>21.594999999999999</v>
      </c>
      <c r="BX623" s="70">
        <v>231.79300000000001</v>
      </c>
      <c r="BY623" s="70">
        <v>0</v>
      </c>
      <c r="BZ623" s="70">
        <v>6.0510000000000002</v>
      </c>
      <c r="CA623" s="70">
        <v>26.036000000000001</v>
      </c>
      <c r="CB623" s="70">
        <v>150.24299999999999</v>
      </c>
      <c r="CC623" s="70">
        <v>185.761</v>
      </c>
      <c r="CD623" s="70">
        <v>0</v>
      </c>
    </row>
    <row r="624" spans="1:82">
      <c r="A624" s="70" t="s">
        <v>2435</v>
      </c>
      <c r="B624" s="70">
        <v>517</v>
      </c>
      <c r="C624" s="70">
        <v>7</v>
      </c>
      <c r="D624" s="70">
        <v>31</v>
      </c>
      <c r="E624" s="70">
        <v>2010</v>
      </c>
      <c r="F624" s="70" t="s">
        <v>177</v>
      </c>
      <c r="G624" s="70" t="s">
        <v>2428</v>
      </c>
      <c r="H624" s="70" t="s">
        <v>2429</v>
      </c>
      <c r="I624" s="148"/>
      <c r="J624" s="71">
        <v>4137.2289772806234</v>
      </c>
      <c r="K624" s="71">
        <v>123.6536469788695</v>
      </c>
      <c r="L624" s="71">
        <v>182.96108902382679</v>
      </c>
      <c r="M624" s="71">
        <v>3005.5766840159108</v>
      </c>
      <c r="N624" s="71">
        <v>2535.2027197738448</v>
      </c>
      <c r="O624" s="71">
        <v>2611.8630204639521</v>
      </c>
      <c r="P624" s="71">
        <v>1873.027124163684</v>
      </c>
      <c r="Q624" s="71">
        <v>121.59020261281501</v>
      </c>
      <c r="R624" s="71">
        <v>0</v>
      </c>
      <c r="S624" s="71">
        <v>282.19450935464391</v>
      </c>
      <c r="T624" s="72"/>
      <c r="U624" s="71">
        <v>752664289</v>
      </c>
      <c r="V624" s="71">
        <v>70069</v>
      </c>
      <c r="W624" s="71">
        <v>7427</v>
      </c>
      <c r="X624" s="71">
        <v>683306</v>
      </c>
      <c r="Y624" s="71">
        <v>772913</v>
      </c>
      <c r="Z624" s="71">
        <v>1326496</v>
      </c>
      <c r="AA624" s="71">
        <v>367569</v>
      </c>
      <c r="AB624" s="71">
        <v>1998558</v>
      </c>
      <c r="AC624" s="71">
        <v>0</v>
      </c>
      <c r="AD624" s="71">
        <v>282.19450935464403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3681.5880000000002</v>
      </c>
      <c r="BK624" s="71">
        <v>8.0069999999999997</v>
      </c>
      <c r="BL624" s="71">
        <v>570.40599999999995</v>
      </c>
      <c r="BM624" s="71">
        <v>5.47</v>
      </c>
      <c r="BN624" s="72"/>
      <c r="BO624" s="71">
        <v>0</v>
      </c>
      <c r="BP624" s="71">
        <v>0</v>
      </c>
      <c r="BQ624" s="71">
        <v>252</v>
      </c>
      <c r="BR624" s="71">
        <v>3</v>
      </c>
      <c r="BS624" s="71">
        <v>66</v>
      </c>
      <c r="BT624" s="71">
        <v>1</v>
      </c>
      <c r="BU624"/>
      <c r="BV624" s="70">
        <v>3764.75</v>
      </c>
      <c r="BW624" s="70">
        <v>19.960999999999999</v>
      </c>
      <c r="BX624" s="70">
        <v>253.13300000000001</v>
      </c>
      <c r="BY624" s="70">
        <v>0</v>
      </c>
      <c r="BZ624" s="70">
        <v>0</v>
      </c>
      <c r="CA624" s="70">
        <v>20.91</v>
      </c>
      <c r="CB624" s="70">
        <v>87.081999999999994</v>
      </c>
      <c r="CC624" s="70">
        <v>119.63500000000001</v>
      </c>
      <c r="CD624" s="70">
        <v>0</v>
      </c>
    </row>
    <row r="625" spans="1:82">
      <c r="A625" s="70" t="s">
        <v>2436</v>
      </c>
      <c r="B625" s="70">
        <v>518</v>
      </c>
      <c r="C625" s="70">
        <v>8</v>
      </c>
      <c r="D625" s="70">
        <v>31</v>
      </c>
      <c r="E625" s="70">
        <v>2011</v>
      </c>
      <c r="F625" s="70" t="s">
        <v>178</v>
      </c>
      <c r="G625" s="70" t="s">
        <v>2428</v>
      </c>
      <c r="H625" s="70" t="s">
        <v>2429</v>
      </c>
      <c r="I625" s="148"/>
      <c r="J625" s="71">
        <v>4571.2097707483208</v>
      </c>
      <c r="K625" s="71">
        <v>161.61664180421241</v>
      </c>
      <c r="L625" s="71">
        <v>288.09915023531101</v>
      </c>
      <c r="M625" s="71">
        <v>3547.3791608017141</v>
      </c>
      <c r="N625" s="71">
        <v>2709.8236701568121</v>
      </c>
      <c r="O625" s="71">
        <v>2584.0408436751195</v>
      </c>
      <c r="P625" s="71">
        <v>1805.3062489631159</v>
      </c>
      <c r="Q625" s="71">
        <v>139.71856031671601</v>
      </c>
      <c r="R625" s="71">
        <v>0</v>
      </c>
      <c r="S625" s="71">
        <v>293.75045698861612</v>
      </c>
      <c r="T625" s="72"/>
      <c r="U625" s="71">
        <v>738325597</v>
      </c>
      <c r="V625" s="71">
        <v>70069</v>
      </c>
      <c r="W625" s="71">
        <v>7427</v>
      </c>
      <c r="X625" s="71">
        <v>683306</v>
      </c>
      <c r="Y625" s="71">
        <v>778481</v>
      </c>
      <c r="Z625" s="71">
        <v>1340877</v>
      </c>
      <c r="AA625" s="71">
        <v>364822</v>
      </c>
      <c r="AB625" s="71">
        <v>1990944</v>
      </c>
      <c r="AC625" s="71">
        <v>0</v>
      </c>
      <c r="AD625" s="71">
        <v>293.75045698861601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3482.8879999999999</v>
      </c>
      <c r="BK625" s="71">
        <v>7.3940000000000001</v>
      </c>
      <c r="BL625" s="71">
        <v>493.84</v>
      </c>
      <c r="BM625" s="71">
        <v>5.6059999999999999</v>
      </c>
      <c r="BN625" s="72"/>
      <c r="BO625" s="71">
        <v>0</v>
      </c>
      <c r="BP625" s="71">
        <v>0</v>
      </c>
      <c r="BQ625" s="71">
        <v>254</v>
      </c>
      <c r="BR625" s="71">
        <v>3</v>
      </c>
      <c r="BS625" s="71">
        <v>63</v>
      </c>
      <c r="BT625" s="71">
        <v>1</v>
      </c>
      <c r="BU625"/>
      <c r="BV625" s="70">
        <v>3569.7669999999998</v>
      </c>
      <c r="BW625" s="70">
        <v>15.255000000000001</v>
      </c>
      <c r="BX625" s="70">
        <v>196.82499999999999</v>
      </c>
      <c r="BY625" s="70">
        <v>0</v>
      </c>
      <c r="BZ625" s="70">
        <v>15.731999999999999</v>
      </c>
      <c r="CA625" s="70">
        <v>14.705</v>
      </c>
      <c r="CB625" s="70">
        <v>71.376999999999995</v>
      </c>
      <c r="CC625" s="70">
        <v>106.06699999999999</v>
      </c>
      <c r="CD625" s="70">
        <v>0</v>
      </c>
    </row>
    <row r="626" spans="1:82">
      <c r="A626" s="70" t="s">
        <v>2437</v>
      </c>
      <c r="B626" s="70">
        <v>519</v>
      </c>
      <c r="C626" s="70">
        <v>9</v>
      </c>
      <c r="D626" s="70">
        <v>31</v>
      </c>
      <c r="E626" s="70">
        <v>2012</v>
      </c>
      <c r="F626" s="70" t="s">
        <v>179</v>
      </c>
      <c r="G626" s="70" t="s">
        <v>2428</v>
      </c>
      <c r="H626" s="70" t="s">
        <v>2429</v>
      </c>
      <c r="I626" s="148"/>
      <c r="J626" s="71">
        <v>4877.8693042162513</v>
      </c>
      <c r="K626" s="71">
        <v>153.7732790350575</v>
      </c>
      <c r="L626" s="71">
        <v>285.22342451678469</v>
      </c>
      <c r="M626" s="71">
        <v>3616.0221969368731</v>
      </c>
      <c r="N626" s="71">
        <v>3282.1581327627759</v>
      </c>
      <c r="O626" s="71">
        <v>2596.5942985255278</v>
      </c>
      <c r="P626" s="71">
        <v>1788.7834675584629</v>
      </c>
      <c r="Q626" s="71">
        <v>154.274666318426</v>
      </c>
      <c r="R626" s="71">
        <v>0</v>
      </c>
      <c r="S626" s="71">
        <v>306.08353368849998</v>
      </c>
      <c r="T626" s="72"/>
      <c r="U626" s="71">
        <v>745241664</v>
      </c>
      <c r="V626" s="71">
        <v>70069</v>
      </c>
      <c r="W626" s="71">
        <v>7427</v>
      </c>
      <c r="X626" s="71">
        <v>683306</v>
      </c>
      <c r="Y626" s="71">
        <v>803368</v>
      </c>
      <c r="Z626" s="71">
        <v>1358078</v>
      </c>
      <c r="AA626" s="71">
        <v>359438</v>
      </c>
      <c r="AB626" s="71">
        <v>2023382</v>
      </c>
      <c r="AC626" s="71">
        <v>0</v>
      </c>
      <c r="AD626" s="71">
        <v>306.08353368849993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3908.6529999999998</v>
      </c>
      <c r="BK626" s="71">
        <v>44.161000000000001</v>
      </c>
      <c r="BL626" s="71">
        <v>522.53199999999993</v>
      </c>
      <c r="BM626" s="71">
        <v>0</v>
      </c>
      <c r="BN626" s="72"/>
      <c r="BO626" s="71">
        <v>0</v>
      </c>
      <c r="BP626" s="71">
        <v>0</v>
      </c>
      <c r="BQ626" s="71">
        <v>271</v>
      </c>
      <c r="BR626" s="71">
        <v>4</v>
      </c>
      <c r="BS626" s="71">
        <v>63</v>
      </c>
      <c r="BT626" s="71">
        <v>0</v>
      </c>
      <c r="BU626"/>
      <c r="BV626" s="70">
        <v>4033.3530000000001</v>
      </c>
      <c r="BW626" s="70">
        <v>29.876000000000001</v>
      </c>
      <c r="BX626" s="70">
        <v>189.40199999999999</v>
      </c>
      <c r="BY626" s="70">
        <v>3.0859999999999999</v>
      </c>
      <c r="BZ626" s="70">
        <v>33.243000000000002</v>
      </c>
      <c r="CA626" s="70">
        <v>15.016999999999999</v>
      </c>
      <c r="CB626" s="70">
        <v>53.311999999999998</v>
      </c>
      <c r="CC626" s="70">
        <v>118.057</v>
      </c>
      <c r="CD626" s="70">
        <v>0</v>
      </c>
    </row>
    <row r="627" spans="1:82">
      <c r="A627" s="70" t="s">
        <v>2438</v>
      </c>
      <c r="B627" s="70">
        <v>520</v>
      </c>
      <c r="C627" s="70">
        <v>10</v>
      </c>
      <c r="D627" s="70">
        <v>31</v>
      </c>
      <c r="E627" s="70">
        <v>2013</v>
      </c>
      <c r="F627" s="70" t="s">
        <v>180</v>
      </c>
      <c r="G627" s="70" t="s">
        <v>2428</v>
      </c>
      <c r="H627" s="70" t="s">
        <v>2429</v>
      </c>
      <c r="I627" s="148"/>
      <c r="J627" s="71">
        <v>5250.0359308047045</v>
      </c>
      <c r="K627" s="71">
        <v>132.4317106798016</v>
      </c>
      <c r="L627" s="71">
        <v>275.67296173034367</v>
      </c>
      <c r="M627" s="71">
        <v>3437.3577293784779</v>
      </c>
      <c r="N627" s="71">
        <v>2726.889462515277</v>
      </c>
      <c r="O627" s="71">
        <v>2519.1992941297035</v>
      </c>
      <c r="P627" s="71">
        <v>1782.5456611725947</v>
      </c>
      <c r="Q627" s="71">
        <v>156.23267339020401</v>
      </c>
      <c r="R627" s="71">
        <v>0</v>
      </c>
      <c r="S627" s="71">
        <v>275.09969782346678</v>
      </c>
      <c r="T627" s="72"/>
      <c r="U627" s="71">
        <v>772245410</v>
      </c>
      <c r="V627" s="71">
        <v>70069</v>
      </c>
      <c r="W627" s="71">
        <v>7427</v>
      </c>
      <c r="X627" s="71">
        <v>683306</v>
      </c>
      <c r="Y627" s="71">
        <v>808409</v>
      </c>
      <c r="Z627" s="71">
        <v>1376427</v>
      </c>
      <c r="AA627" s="71">
        <v>356840</v>
      </c>
      <c r="AB627" s="71">
        <v>2019687</v>
      </c>
      <c r="AC627" s="71">
        <v>0</v>
      </c>
      <c r="AD627" s="71">
        <v>275.0996978234669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4236.1530000000002</v>
      </c>
      <c r="BK627" s="71">
        <v>32.090000000000003</v>
      </c>
      <c r="BL627" s="71">
        <v>518.38100000000009</v>
      </c>
      <c r="BM627" s="71">
        <v>0</v>
      </c>
      <c r="BN627" s="72"/>
      <c r="BO627" s="71">
        <v>0</v>
      </c>
      <c r="BP627" s="71">
        <v>0</v>
      </c>
      <c r="BQ627" s="71">
        <v>269</v>
      </c>
      <c r="BR627" s="71">
        <v>3</v>
      </c>
      <c r="BS627" s="71">
        <v>60</v>
      </c>
      <c r="BT627" s="71">
        <v>0</v>
      </c>
      <c r="BU627"/>
      <c r="BV627" s="70">
        <v>4398.8220000000001</v>
      </c>
      <c r="BW627" s="70">
        <v>27.654</v>
      </c>
      <c r="BX627" s="70">
        <v>188.083</v>
      </c>
      <c r="BY627" s="70">
        <v>0</v>
      </c>
      <c r="BZ627" s="70">
        <v>31.670999999999999</v>
      </c>
      <c r="CA627" s="70">
        <v>14.865</v>
      </c>
      <c r="CB627" s="70">
        <v>47.536999999999999</v>
      </c>
      <c r="CC627" s="70">
        <v>77.992000000000004</v>
      </c>
      <c r="CD627" s="70">
        <v>0</v>
      </c>
    </row>
    <row r="628" spans="1:82">
      <c r="A628" s="70" t="s">
        <v>2439</v>
      </c>
      <c r="B628" s="70">
        <v>521</v>
      </c>
      <c r="C628" s="70">
        <v>11</v>
      </c>
      <c r="D628" s="70">
        <v>31</v>
      </c>
      <c r="E628" s="70">
        <v>2014</v>
      </c>
      <c r="F628" s="70" t="s">
        <v>181</v>
      </c>
      <c r="G628" s="70" t="s">
        <v>2428</v>
      </c>
      <c r="H628" s="70" t="s">
        <v>2429</v>
      </c>
      <c r="I628" s="148"/>
      <c r="J628" s="71">
        <v>4749.2075946437071</v>
      </c>
      <c r="K628" s="71">
        <v>128.29560420673101</v>
      </c>
      <c r="L628" s="71">
        <v>171.9558216203045</v>
      </c>
      <c r="M628" s="71">
        <v>3293.2684966296861</v>
      </c>
      <c r="N628" s="71">
        <v>2844.075363508488</v>
      </c>
      <c r="O628" s="71">
        <v>2415.0312372364692</v>
      </c>
      <c r="P628" s="71">
        <v>1779.0468428058866</v>
      </c>
      <c r="Q628" s="71">
        <v>149.34050126406601</v>
      </c>
      <c r="R628" s="71">
        <v>0</v>
      </c>
      <c r="S628" s="71">
        <v>261.05381562075928</v>
      </c>
      <c r="T628" s="72"/>
      <c r="U628" s="71">
        <v>836325825</v>
      </c>
      <c r="V628" s="71">
        <v>60387</v>
      </c>
      <c r="W628" s="71">
        <v>7303</v>
      </c>
      <c r="X628" s="71">
        <v>675161</v>
      </c>
      <c r="Y628" s="71">
        <v>815489</v>
      </c>
      <c r="Z628" s="71">
        <v>1389740</v>
      </c>
      <c r="AA628" s="71">
        <v>354298</v>
      </c>
      <c r="AB628" s="71">
        <v>2012203</v>
      </c>
      <c r="AC628" s="71">
        <v>0</v>
      </c>
      <c r="AD628" s="71">
        <v>261.05381562075928</v>
      </c>
      <c r="AE628" s="72"/>
      <c r="AF628" s="71"/>
      <c r="AG628" s="71"/>
      <c r="AH628" s="71"/>
      <c r="AI628" s="71"/>
      <c r="AJ628" s="71"/>
      <c r="AK628" s="71"/>
      <c r="AL628" s="71"/>
      <c r="AM628" s="71"/>
      <c r="AN628" s="71"/>
      <c r="AO628" s="71"/>
      <c r="AP628" s="71"/>
      <c r="AQ628" s="72"/>
      <c r="AR628" s="71">
        <v>43648</v>
      </c>
      <c r="AS628" s="71">
        <v>9860</v>
      </c>
      <c r="AT628" s="71">
        <v>2</v>
      </c>
      <c r="AU628" s="71">
        <v>17</v>
      </c>
      <c r="AV628" s="71">
        <v>0</v>
      </c>
      <c r="AW628" s="71">
        <v>4</v>
      </c>
      <c r="AX628" s="71"/>
      <c r="AY628" s="72"/>
      <c r="AZ628" s="71">
        <v>181374.7</v>
      </c>
      <c r="BA628" s="71">
        <v>517427.7</v>
      </c>
      <c r="BB628" s="71">
        <v>340</v>
      </c>
      <c r="BC628" s="71">
        <v>7761</v>
      </c>
      <c r="BD628" s="71">
        <v>0</v>
      </c>
      <c r="BE628" s="71">
        <v>20081.599999999999</v>
      </c>
      <c r="BF628" s="71"/>
      <c r="BG628" s="72"/>
      <c r="BH628" s="71">
        <v>0</v>
      </c>
      <c r="BI628" s="71">
        <v>0</v>
      </c>
      <c r="BJ628" s="71">
        <v>4081.2190000000001</v>
      </c>
      <c r="BK628" s="71">
        <v>36.719000000000001</v>
      </c>
      <c r="BL628" s="71">
        <v>561.62900000000002</v>
      </c>
      <c r="BM628" s="71">
        <v>0</v>
      </c>
      <c r="BN628" s="72"/>
      <c r="BO628" s="71">
        <v>0</v>
      </c>
      <c r="BP628" s="71">
        <v>0</v>
      </c>
      <c r="BQ628" s="71">
        <v>274</v>
      </c>
      <c r="BR628" s="71">
        <v>2</v>
      </c>
      <c r="BS628" s="71">
        <v>62</v>
      </c>
      <c r="BT628" s="71">
        <v>0</v>
      </c>
      <c r="BU628"/>
      <c r="BV628" s="70">
        <v>4318.6970000000001</v>
      </c>
      <c r="BW628" s="70">
        <v>20.683</v>
      </c>
      <c r="BX628" s="70">
        <v>206.23699999999999</v>
      </c>
      <c r="BY628" s="70">
        <v>3.11</v>
      </c>
      <c r="BZ628" s="70">
        <v>34.813000000000002</v>
      </c>
      <c r="CA628" s="70">
        <v>8.1999999999999993</v>
      </c>
      <c r="CB628" s="70">
        <v>44.055</v>
      </c>
      <c r="CC628" s="70">
        <v>43.771999999999998</v>
      </c>
      <c r="CD628" s="70">
        <v>0</v>
      </c>
    </row>
    <row r="629" spans="1:82">
      <c r="A629" s="70" t="s">
        <v>2440</v>
      </c>
      <c r="B629" s="70">
        <v>522</v>
      </c>
      <c r="C629" s="70">
        <v>12</v>
      </c>
      <c r="D629" s="70">
        <v>31</v>
      </c>
      <c r="E629" s="70">
        <v>2015</v>
      </c>
      <c r="F629" s="70" t="s">
        <v>182</v>
      </c>
      <c r="G629" s="70" t="s">
        <v>2428</v>
      </c>
      <c r="H629" s="70" t="s">
        <v>2429</v>
      </c>
      <c r="I629" s="148"/>
      <c r="J629" s="71">
        <v>4472.4534883965998</v>
      </c>
      <c r="K629" s="71">
        <v>128.8110406064101</v>
      </c>
      <c r="L629" s="71">
        <v>184.8936046011369</v>
      </c>
      <c r="M629" s="71">
        <v>3274.078274801348</v>
      </c>
      <c r="N629" s="71">
        <v>2646.4637509980012</v>
      </c>
      <c r="O629" s="71">
        <v>2406.0367274188552</v>
      </c>
      <c r="P629" s="71">
        <v>1768.5173152926777</v>
      </c>
      <c r="Q629" s="71">
        <v>145.69464799384201</v>
      </c>
      <c r="R629" s="71">
        <v>0</v>
      </c>
      <c r="S629" s="71">
        <v>276.7510905669543</v>
      </c>
      <c r="T629" s="72"/>
      <c r="U629" s="71">
        <v>905010945</v>
      </c>
      <c r="V629" s="71">
        <v>60387</v>
      </c>
      <c r="W629" s="71">
        <v>7303</v>
      </c>
      <c r="X629" s="71">
        <v>675161</v>
      </c>
      <c r="Y629" s="71">
        <v>823565</v>
      </c>
      <c r="Z629" s="71">
        <v>1397889</v>
      </c>
      <c r="AA629" s="71">
        <v>351923</v>
      </c>
      <c r="AB629" s="71">
        <v>2005320</v>
      </c>
      <c r="AC629" s="71">
        <v>0</v>
      </c>
      <c r="AD629" s="71">
        <v>276.7510905669543</v>
      </c>
      <c r="AE629" s="72"/>
      <c r="AF629" s="71">
        <v>6173345738.9321384</v>
      </c>
      <c r="AG629" s="71">
        <v>100525769.2560885</v>
      </c>
      <c r="AH629" s="71">
        <v>39040240.721023597</v>
      </c>
      <c r="AI629" s="71">
        <v>4302784650.769146</v>
      </c>
      <c r="AJ629" s="71">
        <v>3700819480.2842531</v>
      </c>
      <c r="AK629" s="71"/>
      <c r="AL629" s="71"/>
      <c r="AM629" s="71">
        <v>274820693.99898142</v>
      </c>
      <c r="AN629" s="71"/>
      <c r="AO629" s="71"/>
      <c r="AP629" s="71">
        <v>14591336573.961632</v>
      </c>
      <c r="AQ629" s="72"/>
      <c r="AR629" s="71">
        <v>48287</v>
      </c>
      <c r="AS629" s="71">
        <v>15452</v>
      </c>
      <c r="AT629" s="71">
        <v>2</v>
      </c>
      <c r="AU629" s="71">
        <v>17</v>
      </c>
      <c r="AV629" s="71">
        <v>0</v>
      </c>
      <c r="AW629" s="71">
        <v>6</v>
      </c>
      <c r="AX629" s="71"/>
      <c r="AY629" s="72"/>
      <c r="AZ629" s="71">
        <v>203324.1</v>
      </c>
      <c r="BA629" s="71">
        <v>824179.20000000019</v>
      </c>
      <c r="BB629" s="71">
        <v>340</v>
      </c>
      <c r="BC629" s="71">
        <v>7761</v>
      </c>
      <c r="BD629" s="71">
        <v>0</v>
      </c>
      <c r="BE629" s="71">
        <v>20426.599999999999</v>
      </c>
      <c r="BF629" s="71"/>
      <c r="BG629" s="72"/>
      <c r="BH629" s="71">
        <v>0</v>
      </c>
      <c r="BI629" s="71">
        <v>0</v>
      </c>
      <c r="BJ629" s="71">
        <v>4024.8820000000001</v>
      </c>
      <c r="BK629" s="71">
        <v>34.119999999999997</v>
      </c>
      <c r="BL629" s="71">
        <v>526.63200000000006</v>
      </c>
      <c r="BM629" s="71">
        <v>0</v>
      </c>
      <c r="BN629" s="72"/>
      <c r="BO629" s="71">
        <v>0</v>
      </c>
      <c r="BP629" s="71">
        <v>0</v>
      </c>
      <c r="BQ629" s="71">
        <v>274</v>
      </c>
      <c r="BR629" s="71">
        <v>2</v>
      </c>
      <c r="BS629" s="71">
        <v>60</v>
      </c>
      <c r="BT629" s="71">
        <v>0</v>
      </c>
      <c r="BU629"/>
      <c r="BV629" s="70">
        <v>4181.6419999999998</v>
      </c>
      <c r="BW629" s="70">
        <v>21.876999999999999</v>
      </c>
      <c r="BX629" s="70">
        <v>203.58500000000001</v>
      </c>
      <c r="BY629" s="70">
        <v>3.5110000000000001</v>
      </c>
      <c r="BZ629" s="70">
        <v>31.646999999999998</v>
      </c>
      <c r="CA629" s="70">
        <v>7.3</v>
      </c>
      <c r="CB629" s="70">
        <v>44.771999999999998</v>
      </c>
      <c r="CC629" s="70">
        <v>15.9</v>
      </c>
      <c r="CD629" s="70">
        <v>75.400000000000006</v>
      </c>
    </row>
    <row r="630" spans="1:82">
      <c r="A630" s="70" t="s">
        <v>2441</v>
      </c>
      <c r="B630" s="70">
        <v>523</v>
      </c>
      <c r="C630" s="70">
        <v>13</v>
      </c>
      <c r="D630" s="70">
        <v>31</v>
      </c>
      <c r="E630" s="70">
        <v>2016</v>
      </c>
      <c r="F630" s="70" t="s">
        <v>155</v>
      </c>
      <c r="G630" s="70" t="s">
        <v>2428</v>
      </c>
      <c r="H630" s="70" t="s">
        <v>2429</v>
      </c>
      <c r="I630" s="148"/>
      <c r="J630" s="71">
        <v>4415.918309611282</v>
      </c>
      <c r="K630" s="71">
        <v>128.63263439377999</v>
      </c>
      <c r="L630" s="71">
        <v>199.72452646133124</v>
      </c>
      <c r="M630" s="71">
        <v>2741.9838400089284</v>
      </c>
      <c r="N630" s="71">
        <v>2639.1094499964147</v>
      </c>
      <c r="O630" s="71">
        <v>2393.4275151207821</v>
      </c>
      <c r="P630" s="71">
        <v>1719.385083137671</v>
      </c>
      <c r="Q630" s="71">
        <v>141.14221545456869</v>
      </c>
      <c r="R630" s="71">
        <v>0</v>
      </c>
      <c r="S630" s="71">
        <v>256.23970667834345</v>
      </c>
      <c r="T630" s="72"/>
      <c r="U630" s="71">
        <v>869911447</v>
      </c>
      <c r="V630" s="71">
        <v>60387</v>
      </c>
      <c r="W630" s="71">
        <v>7303</v>
      </c>
      <c r="X630" s="71">
        <v>675161</v>
      </c>
      <c r="Y630" s="71">
        <v>831970</v>
      </c>
      <c r="Z630" s="71">
        <v>1407657</v>
      </c>
      <c r="AA630" s="71">
        <v>353876</v>
      </c>
      <c r="AB630" s="71">
        <v>1998275</v>
      </c>
      <c r="AC630" s="71">
        <v>0</v>
      </c>
      <c r="AD630" s="71">
        <v>256.23970667834351</v>
      </c>
      <c r="AE630" s="72"/>
      <c r="AF630" s="71">
        <v>6059287747.0470543</v>
      </c>
      <c r="AG630" s="71">
        <v>96663466.793792203</v>
      </c>
      <c r="AH630" s="71">
        <v>32419747.232349999</v>
      </c>
      <c r="AI630" s="71">
        <v>4248472572.507</v>
      </c>
      <c r="AJ630" s="71">
        <v>3609029389.6395249</v>
      </c>
      <c r="AK630" s="71"/>
      <c r="AL630" s="71"/>
      <c r="AM630" s="71">
        <v>274067964.92650932</v>
      </c>
      <c r="AN630" s="71"/>
      <c r="AO630" s="71"/>
      <c r="AP630" s="71">
        <v>14319940888.146231</v>
      </c>
      <c r="AQ630" s="72"/>
      <c r="AR630" s="71">
        <v>52736</v>
      </c>
      <c r="AS630" s="71">
        <v>18846</v>
      </c>
      <c r="AT630" s="71">
        <v>3</v>
      </c>
      <c r="AU630" s="71">
        <v>20</v>
      </c>
      <c r="AV630" s="71">
        <v>0</v>
      </c>
      <c r="AW630" s="71">
        <v>6</v>
      </c>
      <c r="AX630" s="71"/>
      <c r="AY630" s="72"/>
      <c r="AZ630" s="71">
        <v>226451.8</v>
      </c>
      <c r="BA630" s="71">
        <v>1062426.2</v>
      </c>
      <c r="BB630" s="71">
        <v>343</v>
      </c>
      <c r="BC630" s="71">
        <v>9825.1</v>
      </c>
      <c r="BD630" s="71">
        <v>0</v>
      </c>
      <c r="BE630" s="71">
        <v>19815</v>
      </c>
      <c r="BF630" s="71"/>
      <c r="BG630" s="72"/>
      <c r="BH630" s="71">
        <v>0</v>
      </c>
      <c r="BI630" s="71">
        <v>0</v>
      </c>
      <c r="BJ630" s="71">
        <v>4151.8599999999997</v>
      </c>
      <c r="BK630" s="71">
        <v>34.167999999999999</v>
      </c>
      <c r="BL630" s="71">
        <v>526.56999999999994</v>
      </c>
      <c r="BM630" s="71">
        <v>0</v>
      </c>
      <c r="BN630" s="72"/>
      <c r="BO630" s="71">
        <v>0</v>
      </c>
      <c r="BP630" s="71">
        <v>0</v>
      </c>
      <c r="BQ630" s="71">
        <v>273</v>
      </c>
      <c r="BR630" s="71">
        <v>2</v>
      </c>
      <c r="BS630" s="71">
        <v>64</v>
      </c>
      <c r="BT630" s="71">
        <v>0</v>
      </c>
      <c r="BU630"/>
      <c r="BV630" s="70">
        <v>4180.241</v>
      </c>
      <c r="BW630" s="70">
        <v>27.161000000000001</v>
      </c>
      <c r="BX630" s="70">
        <v>200.386</v>
      </c>
      <c r="BY630" s="70">
        <v>3.512</v>
      </c>
      <c r="BZ630" s="70">
        <v>31.553000000000001</v>
      </c>
      <c r="CA630" s="70">
        <v>9</v>
      </c>
      <c r="CB630" s="70">
        <v>46.502000000000002</v>
      </c>
      <c r="CC630" s="70">
        <v>25.042999999999999</v>
      </c>
      <c r="CD630" s="70">
        <v>189.2</v>
      </c>
    </row>
    <row r="631" spans="1:82">
      <c r="A631" s="70" t="s">
        <v>2442</v>
      </c>
      <c r="B631" s="70">
        <v>524</v>
      </c>
      <c r="C631" s="70">
        <v>14</v>
      </c>
      <c r="D631" s="70">
        <v>31</v>
      </c>
      <c r="E631" s="70">
        <v>2017</v>
      </c>
      <c r="F631" s="70" t="s">
        <v>156</v>
      </c>
      <c r="G631" s="70" t="s">
        <v>2428</v>
      </c>
      <c r="H631" s="70" t="s">
        <v>2429</v>
      </c>
      <c r="I631" s="148"/>
      <c r="J631" s="71">
        <v>4356.7465246498969</v>
      </c>
      <c r="K631" s="71">
        <v>129.66717288682534</v>
      </c>
      <c r="L631" s="71">
        <v>176.20098320113041</v>
      </c>
      <c r="M631" s="71">
        <v>2589.0989372014988</v>
      </c>
      <c r="N631" s="71">
        <v>2565.3805183303734</v>
      </c>
      <c r="O631" s="71">
        <v>2367.808050984695</v>
      </c>
      <c r="P631" s="71">
        <v>1696.8145968791437</v>
      </c>
      <c r="Q631" s="71">
        <v>135.96234763113301</v>
      </c>
      <c r="R631" s="71">
        <v>0</v>
      </c>
      <c r="S631" s="71">
        <v>271.15892573698773</v>
      </c>
      <c r="T631" s="72"/>
      <c r="U631" s="71">
        <v>901711597</v>
      </c>
      <c r="V631" s="71">
        <v>60387</v>
      </c>
      <c r="W631" s="71">
        <v>7303</v>
      </c>
      <c r="X631" s="71">
        <v>675161</v>
      </c>
      <c r="Y631" s="71">
        <v>841085</v>
      </c>
      <c r="Z631" s="71">
        <v>1415690</v>
      </c>
      <c r="AA631" s="71">
        <v>351457</v>
      </c>
      <c r="AB631" s="71">
        <v>1990584</v>
      </c>
      <c r="AC631" s="71">
        <v>0</v>
      </c>
      <c r="AD631" s="71">
        <v>271.15892573698773</v>
      </c>
      <c r="AE631" s="72"/>
      <c r="AF631" s="71">
        <v>6234937986.7997952</v>
      </c>
      <c r="AG631" s="71">
        <v>98023412.284289986</v>
      </c>
      <c r="AH631" s="71">
        <v>37718603.866802223</v>
      </c>
      <c r="AI631" s="71">
        <v>4175803481.995687</v>
      </c>
      <c r="AJ631" s="71">
        <v>3693945889.650703</v>
      </c>
      <c r="AK631" s="71"/>
      <c r="AL631" s="71"/>
      <c r="AM631" s="71">
        <v>273440317.78829432</v>
      </c>
      <c r="AN631" s="71"/>
      <c r="AO631" s="71"/>
      <c r="AP631" s="71">
        <v>14513869692.385572</v>
      </c>
      <c r="AQ631" s="72"/>
      <c r="AR631" s="71">
        <v>56340</v>
      </c>
      <c r="AS631" s="71">
        <v>21815</v>
      </c>
      <c r="AT631" s="71">
        <v>3</v>
      </c>
      <c r="AU631" s="71">
        <v>24</v>
      </c>
      <c r="AV631" s="71">
        <v>0</v>
      </c>
      <c r="AW631" s="71">
        <v>8</v>
      </c>
      <c r="AX631" s="71"/>
      <c r="AY631" s="72"/>
      <c r="AZ631" s="71">
        <v>245717.1</v>
      </c>
      <c r="BA631" s="71">
        <v>1320802.6000000001</v>
      </c>
      <c r="BB631" s="71">
        <v>343</v>
      </c>
      <c r="BC631" s="71">
        <v>10183.799999999999</v>
      </c>
      <c r="BD631" s="71">
        <v>0</v>
      </c>
      <c r="BE631" s="71">
        <v>26610</v>
      </c>
      <c r="BF631" s="71"/>
      <c r="BG631" s="72"/>
      <c r="BH631" s="71">
        <v>3.3079999999999998</v>
      </c>
      <c r="BI631" s="71">
        <v>0</v>
      </c>
      <c r="BJ631" s="71">
        <v>4099.335</v>
      </c>
      <c r="BK631" s="71">
        <v>34.573</v>
      </c>
      <c r="BL631" s="71">
        <v>494.44599999999997</v>
      </c>
      <c r="BM631" s="71">
        <v>0</v>
      </c>
      <c r="BN631" s="72"/>
      <c r="BO631" s="71">
        <v>1</v>
      </c>
      <c r="BP631" s="71">
        <v>0</v>
      </c>
      <c r="BQ631" s="71">
        <v>275</v>
      </c>
      <c r="BR631" s="71">
        <v>2</v>
      </c>
      <c r="BS631" s="71">
        <v>61</v>
      </c>
      <c r="BT631" s="71">
        <v>0</v>
      </c>
      <c r="BU631"/>
      <c r="BV631" s="70">
        <v>4289.0309999999999</v>
      </c>
      <c r="BW631" s="70">
        <v>21.477</v>
      </c>
      <c r="BX631" s="70">
        <v>190.67</v>
      </c>
      <c r="BY631" s="70">
        <v>3.5459999999999998</v>
      </c>
      <c r="BZ631" s="70">
        <v>31.861999999999998</v>
      </c>
      <c r="CA631" s="70">
        <v>15.122</v>
      </c>
      <c r="CB631" s="70">
        <v>27.774000000000001</v>
      </c>
      <c r="CC631" s="70">
        <v>16.079999999999998</v>
      </c>
      <c r="CD631" s="70">
        <v>36.1</v>
      </c>
    </row>
    <row r="632" spans="1:82">
      <c r="A632" s="70" t="s">
        <v>2443</v>
      </c>
      <c r="B632" s="70">
        <v>525</v>
      </c>
      <c r="C632" s="70">
        <v>15</v>
      </c>
      <c r="D632" s="70">
        <v>31</v>
      </c>
      <c r="E632" s="70">
        <v>2018</v>
      </c>
      <c r="F632" s="70" t="s">
        <v>183</v>
      </c>
      <c r="G632" s="70" t="s">
        <v>2428</v>
      </c>
      <c r="H632" s="70" t="s">
        <v>2429</v>
      </c>
      <c r="I632" s="148"/>
      <c r="J632" s="71">
        <v>4461.2939978598561</v>
      </c>
      <c r="K632" s="71">
        <v>121.86711653678401</v>
      </c>
      <c r="L632" s="71">
        <v>158.78599052592503</v>
      </c>
      <c r="M632" s="71">
        <v>2553.1702804123156</v>
      </c>
      <c r="N632" s="71">
        <v>2687.3548405367437</v>
      </c>
      <c r="O632" s="71">
        <v>2329.8373655460814</v>
      </c>
      <c r="P632" s="71">
        <v>1674.9912601373696</v>
      </c>
      <c r="Q632" s="71">
        <v>125.570233854517</v>
      </c>
      <c r="R632" s="71">
        <v>0</v>
      </c>
      <c r="S632" s="71">
        <v>287.4552024701494</v>
      </c>
      <c r="T632" s="72"/>
      <c r="U632" s="71">
        <v>912476055</v>
      </c>
      <c r="V632" s="71">
        <v>60387</v>
      </c>
      <c r="W632" s="71">
        <v>7303</v>
      </c>
      <c r="X632" s="71">
        <v>675161</v>
      </c>
      <c r="Y632" s="71">
        <v>848111</v>
      </c>
      <c r="Z632" s="71">
        <v>1419660</v>
      </c>
      <c r="AA632" s="71">
        <v>350425</v>
      </c>
      <c r="AB632" s="71">
        <v>1981202</v>
      </c>
      <c r="AC632" s="71">
        <v>0</v>
      </c>
      <c r="AD632" s="71">
        <v>287.4552024701494</v>
      </c>
      <c r="AE632" s="72"/>
      <c r="AF632" s="71">
        <v>6429930171.6533623</v>
      </c>
      <c r="AG632" s="71">
        <v>86678737.472226083</v>
      </c>
      <c r="AH632" s="71">
        <v>35688850.213360563</v>
      </c>
      <c r="AI632" s="71">
        <v>4002472329.5166411</v>
      </c>
      <c r="AJ632" s="71">
        <v>3642371577.4348459</v>
      </c>
      <c r="AK632" s="71"/>
      <c r="AL632" s="71"/>
      <c r="AM632" s="71">
        <v>272714655.84414017</v>
      </c>
      <c r="AN632" s="71"/>
      <c r="AO632" s="71"/>
      <c r="AP632" s="71">
        <v>14469856322.134577</v>
      </c>
      <c r="AQ632" s="72"/>
      <c r="AR632" s="71">
        <v>63936</v>
      </c>
      <c r="AS632" s="71">
        <v>24695</v>
      </c>
      <c r="AT632" s="71">
        <v>4</v>
      </c>
      <c r="AU632" s="71">
        <v>31</v>
      </c>
      <c r="AV632" s="71">
        <v>0</v>
      </c>
      <c r="AW632" s="71">
        <v>8</v>
      </c>
      <c r="AX632" s="71"/>
      <c r="AY632" s="72"/>
      <c r="AZ632" s="71">
        <v>280012.20000000158</v>
      </c>
      <c r="BA632" s="71">
        <v>1496931.1</v>
      </c>
      <c r="BB632" s="71">
        <v>346</v>
      </c>
      <c r="BC632" s="71">
        <v>17419</v>
      </c>
      <c r="BD632" s="71">
        <v>0</v>
      </c>
      <c r="BE632" s="71">
        <v>26660</v>
      </c>
      <c r="BF632" s="71"/>
      <c r="BG632" s="72"/>
      <c r="BH632" s="71">
        <v>3.2789999999999999</v>
      </c>
      <c r="BI632" s="71">
        <v>0</v>
      </c>
      <c r="BJ632" s="71">
        <v>4082.7310000000002</v>
      </c>
      <c r="BK632" s="71">
        <v>33.823</v>
      </c>
      <c r="BL632" s="71">
        <v>448.19900000000001</v>
      </c>
      <c r="BM632" s="71">
        <v>0</v>
      </c>
      <c r="BN632" s="72"/>
      <c r="BO632" s="71">
        <v>1</v>
      </c>
      <c r="BP632" s="71">
        <v>0</v>
      </c>
      <c r="BQ632" s="71">
        <v>277</v>
      </c>
      <c r="BR632" s="71">
        <v>2</v>
      </c>
      <c r="BS632" s="71">
        <v>59</v>
      </c>
      <c r="BT632" s="71">
        <v>0</v>
      </c>
      <c r="BU632"/>
      <c r="BV632" s="70">
        <v>4278.9780000000001</v>
      </c>
      <c r="BW632" s="70">
        <v>24.138999999999999</v>
      </c>
      <c r="BX632" s="70">
        <v>153.71</v>
      </c>
      <c r="BY632" s="70">
        <v>3.4740000000000002</v>
      </c>
      <c r="BZ632" s="70">
        <v>30.216999999999999</v>
      </c>
      <c r="CA632" s="70">
        <v>11.471</v>
      </c>
      <c r="CB632" s="70">
        <v>38.4</v>
      </c>
      <c r="CC632" s="70">
        <v>16.042999999999999</v>
      </c>
      <c r="CD632" s="70">
        <v>11.6</v>
      </c>
    </row>
    <row r="633" spans="1:82">
      <c r="A633" s="70" t="s">
        <v>2444</v>
      </c>
      <c r="B633" s="70">
        <v>526</v>
      </c>
      <c r="C633" s="70">
        <v>16</v>
      </c>
      <c r="D633" s="70">
        <v>31</v>
      </c>
      <c r="E633" s="70">
        <v>2019</v>
      </c>
      <c r="F633" s="70" t="s">
        <v>158</v>
      </c>
      <c r="G633" s="70" t="s">
        <v>2428</v>
      </c>
      <c r="H633" s="70" t="s">
        <v>2429</v>
      </c>
      <c r="I633" s="148"/>
      <c r="J633" s="71">
        <v>4200.8185421482867</v>
      </c>
      <c r="K633" s="71">
        <v>111.64504860972794</v>
      </c>
      <c r="L633" s="71">
        <v>160.05614424400298</v>
      </c>
      <c r="M633" s="71">
        <v>2413.4811556073569</v>
      </c>
      <c r="N633" s="71">
        <v>2372.0636987489265</v>
      </c>
      <c r="O633" s="71">
        <v>2272.1784844571202</v>
      </c>
      <c r="P633" s="71">
        <v>1660.6154874179358</v>
      </c>
      <c r="Q633" s="71">
        <v>121.534513068465</v>
      </c>
      <c r="R633" s="71">
        <v>0</v>
      </c>
      <c r="S633" s="71">
        <v>294.80835771874013</v>
      </c>
      <c r="T633" s="72"/>
      <c r="U633" s="71">
        <v>897182813</v>
      </c>
      <c r="V633" s="71">
        <v>60387</v>
      </c>
      <c r="W633" s="71">
        <v>7303</v>
      </c>
      <c r="X633" s="71">
        <v>675161</v>
      </c>
      <c r="Y633" s="71">
        <v>855165</v>
      </c>
      <c r="Z633" s="71">
        <v>1422536</v>
      </c>
      <c r="AA633" s="71">
        <v>344817</v>
      </c>
      <c r="AB633" s="71">
        <v>1969439</v>
      </c>
      <c r="AC633" s="71">
        <v>0</v>
      </c>
      <c r="AD633" s="71">
        <v>294.80835771874013</v>
      </c>
      <c r="AE633" s="72"/>
      <c r="AF633" s="71">
        <v>6195640903.9396048</v>
      </c>
      <c r="AG633" s="71">
        <v>83810127.667802706</v>
      </c>
      <c r="AH633" s="71">
        <v>37694307.042764448</v>
      </c>
      <c r="AI633" s="71">
        <v>3928636415.082417</v>
      </c>
      <c r="AJ633" s="71">
        <v>3321341177.802866</v>
      </c>
      <c r="AK633" s="71">
        <v>0</v>
      </c>
      <c r="AL633" s="71">
        <v>0</v>
      </c>
      <c r="AM633" s="71">
        <v>268222765.87114581</v>
      </c>
      <c r="AN633" s="71">
        <v>0</v>
      </c>
      <c r="AO633" s="71">
        <v>0</v>
      </c>
      <c r="AP633" s="71">
        <v>13835345697.406601</v>
      </c>
      <c r="AQ633" s="72"/>
      <c r="AR633" s="71">
        <v>64304</v>
      </c>
      <c r="AS633" s="71">
        <v>27350</v>
      </c>
      <c r="AT633" s="71">
        <v>4</v>
      </c>
      <c r="AU633" s="71">
        <v>31</v>
      </c>
      <c r="AV633" s="71">
        <v>0</v>
      </c>
      <c r="AW633" s="71">
        <v>9</v>
      </c>
      <c r="AX633" s="71"/>
      <c r="AY633" s="72"/>
      <c r="AZ633" s="71">
        <v>287566.00000000052</v>
      </c>
      <c r="BA633" s="71">
        <v>1769696.2999999991</v>
      </c>
      <c r="BB633" s="71">
        <v>56</v>
      </c>
      <c r="BC633" s="71">
        <v>17418.599999999999</v>
      </c>
      <c r="BD633" s="71">
        <v>0</v>
      </c>
      <c r="BE633" s="71">
        <v>26700</v>
      </c>
      <c r="BF633" s="71"/>
      <c r="BG633" s="72"/>
      <c r="BH633" s="71">
        <v>3.2669999999999999</v>
      </c>
      <c r="BI633" s="71">
        <v>0</v>
      </c>
      <c r="BJ633" s="71">
        <v>3876.5790000000002</v>
      </c>
      <c r="BK633" s="71">
        <v>35.042000000000002</v>
      </c>
      <c r="BL633" s="71">
        <v>433.37099999999998</v>
      </c>
      <c r="BM633" s="71">
        <v>0</v>
      </c>
      <c r="BN633" s="72"/>
      <c r="BO633" s="71">
        <v>1</v>
      </c>
      <c r="BP633" s="71">
        <v>0</v>
      </c>
      <c r="BQ633" s="71">
        <v>277</v>
      </c>
      <c r="BR633" s="71">
        <v>2</v>
      </c>
      <c r="BS633" s="71">
        <v>56</v>
      </c>
      <c r="BT633" s="71">
        <v>0</v>
      </c>
      <c r="BU633"/>
      <c r="BV633" s="70">
        <v>4119.0929999999998</v>
      </c>
      <c r="BW633" s="70">
        <v>27.414000000000001</v>
      </c>
      <c r="BX633" s="70">
        <v>138.24700000000001</v>
      </c>
      <c r="BY633" s="70">
        <v>3.6040000000000001</v>
      </c>
      <c r="BZ633" s="70">
        <v>32.414999999999999</v>
      </c>
      <c r="CA633" s="70">
        <v>6.4859999999999998</v>
      </c>
      <c r="CB633" s="70">
        <v>11.4</v>
      </c>
      <c r="CC633" s="70">
        <v>5.7</v>
      </c>
      <c r="CD633" s="70">
        <v>3.9</v>
      </c>
    </row>
    <row r="634" spans="1:82">
      <c r="A634" s="70" t="s">
        <v>2445</v>
      </c>
      <c r="B634" s="70">
        <v>527</v>
      </c>
      <c r="C634" s="70">
        <v>17</v>
      </c>
      <c r="D634" s="70">
        <v>31</v>
      </c>
      <c r="E634" s="70">
        <v>2020</v>
      </c>
      <c r="F634" s="70" t="s">
        <v>159</v>
      </c>
      <c r="G634" s="1064" t="s">
        <v>2428</v>
      </c>
      <c r="H634" s="70" t="s">
        <v>2429</v>
      </c>
      <c r="I634" s="148"/>
      <c r="J634" s="71">
        <v>4102.3716559921331</v>
      </c>
      <c r="K634" s="71">
        <v>121.08091385622278</v>
      </c>
      <c r="L634" s="71">
        <v>173.89685804326757</v>
      </c>
      <c r="M634" s="71">
        <v>2301.2768184733727</v>
      </c>
      <c r="N634" s="71">
        <v>2254.6124641349338</v>
      </c>
      <c r="O634" s="71">
        <v>1992.9663080693288</v>
      </c>
      <c r="P634" s="71">
        <v>1563.7881969304942</v>
      </c>
      <c r="Q634" s="71">
        <v>115.456004148913</v>
      </c>
      <c r="R634" s="71">
        <v>0</v>
      </c>
      <c r="S634" s="71">
        <v>277.95399195202998</v>
      </c>
      <c r="T634" s="72"/>
      <c r="U634" s="71">
        <v>788891895</v>
      </c>
      <c r="V634" s="71">
        <v>56513</v>
      </c>
      <c r="W634" s="71">
        <v>9734</v>
      </c>
      <c r="X634" s="71">
        <v>673753</v>
      </c>
      <c r="Y634" s="71">
        <v>862320</v>
      </c>
      <c r="Z634" s="71">
        <v>1424120</v>
      </c>
      <c r="AA634" s="71">
        <v>345134</v>
      </c>
      <c r="AB634" s="71">
        <v>1958185</v>
      </c>
      <c r="AC634" s="71">
        <v>0</v>
      </c>
      <c r="AD634" s="71">
        <v>277.95399195202998</v>
      </c>
      <c r="AE634" s="72"/>
      <c r="AF634" s="71">
        <v>6139399793.8404799</v>
      </c>
      <c r="AG634" s="71">
        <v>85513395.44076319</v>
      </c>
      <c r="AH634" s="71">
        <v>43719800.382704847</v>
      </c>
      <c r="AI634" s="71">
        <v>3812305733.8720469</v>
      </c>
      <c r="AJ634" s="71">
        <v>3440353029.5441809</v>
      </c>
      <c r="AK634" s="71">
        <v>0</v>
      </c>
      <c r="AL634" s="71">
        <v>0</v>
      </c>
      <c r="AM634" s="71">
        <v>255564898.38911355</v>
      </c>
      <c r="AN634" s="71">
        <v>0</v>
      </c>
      <c r="AO634" s="71">
        <v>0</v>
      </c>
      <c r="AP634" s="71">
        <v>13776856651.469292</v>
      </c>
      <c r="AQ634" s="72"/>
      <c r="AR634" s="71">
        <v>68025</v>
      </c>
      <c r="AS634" s="71">
        <v>29281</v>
      </c>
      <c r="AT634" s="71">
        <v>4</v>
      </c>
      <c r="AU634" s="71">
        <v>33</v>
      </c>
      <c r="AV634" s="71">
        <v>0</v>
      </c>
      <c r="AW634" s="71">
        <v>12</v>
      </c>
      <c r="AX634" s="71"/>
      <c r="AY634" s="72"/>
      <c r="AZ634" s="71">
        <v>308699.90000000101</v>
      </c>
      <c r="BA634" s="71">
        <v>1949343.8000000019</v>
      </c>
      <c r="BB634" s="71">
        <v>56</v>
      </c>
      <c r="BC634" s="71">
        <v>28748.5</v>
      </c>
      <c r="BD634" s="71">
        <v>0</v>
      </c>
      <c r="BE634" s="71">
        <v>26825</v>
      </c>
      <c r="BF634" s="71"/>
      <c r="BG634" s="72"/>
      <c r="BH634" s="71">
        <v>3.2829999999999999</v>
      </c>
      <c r="BI634" s="71">
        <v>0</v>
      </c>
      <c r="BJ634" s="71">
        <v>3209.42</v>
      </c>
      <c r="BK634" s="71">
        <v>35.494999999999997</v>
      </c>
      <c r="BL634" s="71">
        <v>400.78999999999996</v>
      </c>
      <c r="BM634" s="71">
        <v>0</v>
      </c>
      <c r="BN634" s="72"/>
      <c r="BO634" s="71">
        <v>1</v>
      </c>
      <c r="BP634" s="71">
        <v>0</v>
      </c>
      <c r="BQ634" s="71">
        <v>265</v>
      </c>
      <c r="BR634" s="71">
        <v>2</v>
      </c>
      <c r="BS634" s="71">
        <v>56</v>
      </c>
      <c r="BT634" s="71">
        <v>0</v>
      </c>
      <c r="BU634"/>
      <c r="BV634" s="70">
        <v>3429.5659999999998</v>
      </c>
      <c r="BW634" s="70">
        <v>24.565999999999999</v>
      </c>
      <c r="BX634" s="70">
        <v>129.74100000000001</v>
      </c>
      <c r="BY634" s="70">
        <v>3.6379999999999999</v>
      </c>
      <c r="BZ634" s="70">
        <v>32.719000000000001</v>
      </c>
      <c r="CA634" s="70">
        <v>0.2</v>
      </c>
      <c r="CB634" s="70">
        <v>11.3</v>
      </c>
      <c r="CC634" s="70">
        <v>13.458</v>
      </c>
      <c r="CD634" s="70">
        <v>3.8</v>
      </c>
    </row>
    <row r="635" spans="1:82">
      <c r="A635" s="70" t="s">
        <v>2446</v>
      </c>
      <c r="B635" s="70">
        <v>527</v>
      </c>
      <c r="C635" s="70">
        <v>18</v>
      </c>
      <c r="D635" s="70">
        <v>31</v>
      </c>
      <c r="E635" s="70">
        <v>2021</v>
      </c>
      <c r="F635" s="70" t="s">
        <v>160</v>
      </c>
      <c r="G635" s="1064" t="s">
        <v>2428</v>
      </c>
      <c r="H635" s="70" t="s">
        <v>2429</v>
      </c>
      <c r="I635" s="148"/>
      <c r="J635" s="71">
        <v>4104.5785224679876</v>
      </c>
      <c r="K635" s="71">
        <v>132.90023318670094</v>
      </c>
      <c r="L635" s="71">
        <v>170.31680103247371</v>
      </c>
      <c r="M635" s="71">
        <v>2561.7904122261452</v>
      </c>
      <c r="N635" s="71">
        <v>2475.1685574096773</v>
      </c>
      <c r="O635" s="71">
        <v>1935.0463009374951</v>
      </c>
      <c r="P635" s="71">
        <v>1604.4000532737041</v>
      </c>
      <c r="Q635" s="71">
        <v>113.48509387385199</v>
      </c>
      <c r="R635" s="71">
        <v>0</v>
      </c>
      <c r="S635" s="71">
        <v>273.97040490984602</v>
      </c>
      <c r="T635" s="72"/>
      <c r="U635" s="71">
        <v>838314705</v>
      </c>
      <c r="V635" s="71">
        <v>56513</v>
      </c>
      <c r="W635" s="71">
        <v>9734</v>
      </c>
      <c r="X635" s="71">
        <v>673753</v>
      </c>
      <c r="Y635" s="71">
        <v>866229</v>
      </c>
      <c r="Z635" s="71">
        <v>1423733</v>
      </c>
      <c r="AA635" s="71">
        <v>345284</v>
      </c>
      <c r="AB635" s="71">
        <v>1943667</v>
      </c>
      <c r="AC635" s="71">
        <v>0</v>
      </c>
      <c r="AD635" s="71">
        <v>273.97040490984602</v>
      </c>
      <c r="AE635" s="72"/>
      <c r="AF635" s="71">
        <v>6039340558.6929331</v>
      </c>
      <c r="AG635" s="71">
        <v>92413885.260537595</v>
      </c>
      <c r="AH635" s="71">
        <v>40867199.007067032</v>
      </c>
      <c r="AI635" s="71">
        <v>4196794152.5691886</v>
      </c>
      <c r="AJ635" s="71">
        <v>3656459770.597888</v>
      </c>
      <c r="AK635" s="71">
        <v>0</v>
      </c>
      <c r="AL635" s="71">
        <v>0</v>
      </c>
      <c r="AM635" s="71">
        <v>255133287.02372876</v>
      </c>
      <c r="AN635" s="71">
        <v>0</v>
      </c>
      <c r="AO635" s="71">
        <v>0</v>
      </c>
      <c r="AP635" s="71">
        <v>14281008853.151342</v>
      </c>
      <c r="AQ635" s="72"/>
      <c r="AR635" s="71">
        <v>75448</v>
      </c>
      <c r="AS635" s="71">
        <v>30521</v>
      </c>
      <c r="AT635" s="71">
        <v>4</v>
      </c>
      <c r="AU635" s="71">
        <v>36</v>
      </c>
      <c r="AV635" s="71">
        <v>0</v>
      </c>
      <c r="AW635" s="71">
        <v>15</v>
      </c>
      <c r="AX635" s="71"/>
      <c r="AY635" s="72"/>
      <c r="AZ635" s="71">
        <v>345506.39999997738</v>
      </c>
      <c r="BA635" s="71">
        <v>2235911.8999999659</v>
      </c>
      <c r="BB635" s="71">
        <v>56</v>
      </c>
      <c r="BC635" s="71">
        <v>41116.5</v>
      </c>
      <c r="BD635" s="71">
        <v>0</v>
      </c>
      <c r="BE635" s="71">
        <v>32249</v>
      </c>
      <c r="BF635" s="71"/>
      <c r="BG635" s="72"/>
      <c r="BH635" s="71">
        <v>3.2810000000000001</v>
      </c>
      <c r="BI635" s="71">
        <v>0</v>
      </c>
      <c r="BJ635" s="71">
        <v>3659.5970000000002</v>
      </c>
      <c r="BK635" s="71">
        <v>33.481999999999999</v>
      </c>
      <c r="BL635" s="71">
        <v>387.72799999999995</v>
      </c>
      <c r="BM635" s="71">
        <v>0</v>
      </c>
      <c r="BN635" s="72"/>
      <c r="BO635" s="71">
        <v>1</v>
      </c>
      <c r="BP635" s="71">
        <v>0</v>
      </c>
      <c r="BQ635" s="71">
        <v>282</v>
      </c>
      <c r="BR635" s="71">
        <v>1</v>
      </c>
      <c r="BS635" s="71">
        <v>56</v>
      </c>
      <c r="BT635" s="71">
        <v>0</v>
      </c>
      <c r="BU635"/>
      <c r="BV635" s="70">
        <v>3872.6689999999999</v>
      </c>
      <c r="BW635" s="70">
        <v>23.866</v>
      </c>
      <c r="BX635" s="70">
        <v>119.98099999999999</v>
      </c>
      <c r="BY635" s="70">
        <v>3.452</v>
      </c>
      <c r="BZ635" s="70">
        <v>30.03</v>
      </c>
      <c r="CA635" s="70">
        <v>7.16</v>
      </c>
      <c r="CB635" s="70">
        <v>16.574999999999999</v>
      </c>
      <c r="CC635" s="70">
        <v>10.355</v>
      </c>
      <c r="CD635" s="70">
        <v>0</v>
      </c>
    </row>
    <row r="636" spans="1:82">
      <c r="A636" s="70" t="s">
        <v>2447</v>
      </c>
      <c r="B636" s="70">
        <v>527</v>
      </c>
      <c r="C636" s="70">
        <v>19</v>
      </c>
      <c r="D636" s="70">
        <v>31</v>
      </c>
      <c r="E636" s="70">
        <v>2022</v>
      </c>
      <c r="F636" s="70" t="s">
        <v>161</v>
      </c>
      <c r="G636" s="70" t="s">
        <v>2428</v>
      </c>
      <c r="H636" s="70" t="s">
        <v>2429</v>
      </c>
      <c r="I636" s="148"/>
      <c r="J636" s="71">
        <v>3987.8420841411535</v>
      </c>
      <c r="K636" s="71">
        <v>117.51275580970399</v>
      </c>
      <c r="L636" s="71">
        <v>164.61588919144791</v>
      </c>
      <c r="M636" s="71">
        <v>2463.0308328688952</v>
      </c>
      <c r="N636" s="71">
        <v>2682.9118136455822</v>
      </c>
      <c r="O636" s="71">
        <v>2043.6276018382871</v>
      </c>
      <c r="P636" s="71">
        <v>1590.4193914014511</v>
      </c>
      <c r="Q636" s="71">
        <v>113.67625300495955</v>
      </c>
      <c r="R636" s="71">
        <v>0</v>
      </c>
      <c r="S636" s="71">
        <v>266.71109061884266</v>
      </c>
      <c r="T636" s="72"/>
      <c r="U636" s="71">
        <v>956236430</v>
      </c>
      <c r="V636" s="71">
        <v>56513</v>
      </c>
      <c r="W636" s="71">
        <v>9734</v>
      </c>
      <c r="X636" s="71">
        <v>673753</v>
      </c>
      <c r="Y636" s="71">
        <v>872782</v>
      </c>
      <c r="Z636" s="71">
        <v>1428604</v>
      </c>
      <c r="AA636" s="71">
        <v>347493</v>
      </c>
      <c r="AB636" s="71">
        <v>1930976</v>
      </c>
      <c r="AC636" s="71">
        <v>0</v>
      </c>
      <c r="AD636" s="71">
        <v>266.71109061884266</v>
      </c>
      <c r="AE636" s="72"/>
      <c r="AF636" s="71">
        <v>5776681082.7409563</v>
      </c>
      <c r="AG636" s="71">
        <v>87972198.050223261</v>
      </c>
      <c r="AH636" s="71">
        <v>46235486.643161826</v>
      </c>
      <c r="AI636" s="71">
        <v>3939248162.940526</v>
      </c>
      <c r="AJ636" s="71">
        <v>4245066629.0580883</v>
      </c>
      <c r="AK636" s="71">
        <v>0</v>
      </c>
      <c r="AL636" s="71">
        <v>0</v>
      </c>
      <c r="AM636" s="71">
        <v>249341706.44507441</v>
      </c>
      <c r="AN636" s="71">
        <v>0</v>
      </c>
      <c r="AO636" s="71">
        <v>0</v>
      </c>
      <c r="AP636" s="71">
        <v>14344545265.878029</v>
      </c>
      <c r="AQ636" s="72"/>
      <c r="AR636" s="71">
        <v>80150</v>
      </c>
      <c r="AS636" s="71">
        <v>31158</v>
      </c>
      <c r="AT636" s="71">
        <v>4</v>
      </c>
      <c r="AU636" s="71">
        <v>39</v>
      </c>
      <c r="AV636" s="71">
        <v>0</v>
      </c>
      <c r="AW636" s="71">
        <v>16</v>
      </c>
      <c r="AX636" s="71"/>
      <c r="AY636" s="72"/>
      <c r="AZ636" s="71">
        <v>373757.79999997147</v>
      </c>
      <c r="BA636" s="71">
        <v>2349583.1999999713</v>
      </c>
      <c r="BB636" s="71">
        <v>56</v>
      </c>
      <c r="BC636" s="71">
        <v>64355.5</v>
      </c>
      <c r="BD636" s="71">
        <v>0</v>
      </c>
      <c r="BE636" s="71">
        <v>32569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84622</v>
      </c>
      <c r="AS637" s="71">
        <v>31571</v>
      </c>
      <c r="AT637" s="71">
        <v>4</v>
      </c>
      <c r="AU637" s="71">
        <v>42</v>
      </c>
      <c r="AV637" s="71">
        <v>0</v>
      </c>
      <c r="AW637" s="71">
        <v>16</v>
      </c>
      <c r="AX637" s="71"/>
      <c r="AY637" s="72"/>
      <c r="AZ637" s="71">
        <v>399515.69999998645</v>
      </c>
      <c r="BA637" s="71">
        <v>2397747.899999972</v>
      </c>
      <c r="BB637" s="71">
        <v>56</v>
      </c>
      <c r="BC637" s="71">
        <v>77883.399999999994</v>
      </c>
      <c r="BD637" s="71">
        <v>0</v>
      </c>
      <c r="BE637" s="71">
        <v>32569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1748</v>
      </c>
      <c r="B9" s="70">
        <v>1</v>
      </c>
      <c r="C9" s="70">
        <v>1</v>
      </c>
      <c r="D9" s="70">
        <v>1</v>
      </c>
      <c r="E9" s="70">
        <v>1990</v>
      </c>
      <c r="F9" s="70" t="s">
        <v>787</v>
      </c>
      <c r="G9" s="1073" t="s">
        <v>1749</v>
      </c>
      <c r="H9" s="70" t="s">
        <v>1750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1751</v>
      </c>
      <c r="B10" s="70">
        <v>2</v>
      </c>
      <c r="C10" s="70">
        <v>2</v>
      </c>
      <c r="D10" s="70">
        <v>1</v>
      </c>
      <c r="E10" s="70">
        <v>2005</v>
      </c>
      <c r="F10" s="70" t="s">
        <v>789</v>
      </c>
      <c r="G10" s="1073" t="s">
        <v>1749</v>
      </c>
      <c r="H10" s="70" t="s">
        <v>1750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1752</v>
      </c>
      <c r="B11" s="70">
        <v>3</v>
      </c>
      <c r="C11" s="70">
        <v>3</v>
      </c>
      <c r="D11" s="70">
        <v>1</v>
      </c>
      <c r="E11" s="70">
        <v>2006</v>
      </c>
      <c r="F11" s="70" t="s">
        <v>790</v>
      </c>
      <c r="G11" s="1073" t="s">
        <v>1749</v>
      </c>
      <c r="H11" s="70" t="s">
        <v>1750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1753</v>
      </c>
      <c r="B12" s="70">
        <v>4</v>
      </c>
      <c r="C12" s="70">
        <v>4</v>
      </c>
      <c r="D12" s="70">
        <v>1</v>
      </c>
      <c r="E12" s="70">
        <v>2007</v>
      </c>
      <c r="F12" s="70" t="s">
        <v>791</v>
      </c>
      <c r="G12" s="1073" t="s">
        <v>1749</v>
      </c>
      <c r="H12" s="70" t="s">
        <v>1750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1754</v>
      </c>
      <c r="B13" s="70">
        <v>5</v>
      </c>
      <c r="C13" s="70">
        <v>5</v>
      </c>
      <c r="D13" s="70">
        <v>1</v>
      </c>
      <c r="E13" s="70">
        <v>2008</v>
      </c>
      <c r="F13" s="70" t="s">
        <v>792</v>
      </c>
      <c r="G13" s="1073" t="s">
        <v>1749</v>
      </c>
      <c r="H13" s="70" t="s">
        <v>1750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1755</v>
      </c>
      <c r="B14" s="70">
        <v>6</v>
      </c>
      <c r="C14" s="70">
        <v>6</v>
      </c>
      <c r="D14" s="70">
        <v>1</v>
      </c>
      <c r="E14" s="70">
        <v>2009</v>
      </c>
      <c r="F14" s="70" t="s">
        <v>176</v>
      </c>
      <c r="G14" s="1073" t="s">
        <v>1749</v>
      </c>
      <c r="H14" s="70" t="s">
        <v>1750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3.4</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3.4</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3.4</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3.4</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1</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1</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1</v>
      </c>
      <c r="SH14" s="71">
        <v>0</v>
      </c>
    </row>
    <row r="15" spans="1:503">
      <c r="A15" s="16" t="s">
        <v>1756</v>
      </c>
      <c r="B15" s="70">
        <v>7</v>
      </c>
      <c r="C15" s="70">
        <v>7</v>
      </c>
      <c r="D15" s="70">
        <v>1</v>
      </c>
      <c r="E15" s="70">
        <v>2010</v>
      </c>
      <c r="F15" s="70" t="s">
        <v>177</v>
      </c>
      <c r="G15" s="1073" t="s">
        <v>1749</v>
      </c>
      <c r="H15" s="70" t="s">
        <v>1750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2.5310000000000001</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2.5310000000000001</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2.5310000000000001</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2.5310000000000001</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1</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1</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1</v>
      </c>
      <c r="SH15" s="71">
        <v>0</v>
      </c>
    </row>
    <row r="16" spans="1:503">
      <c r="A16" s="16" t="s">
        <v>1757</v>
      </c>
      <c r="B16" s="70">
        <v>8</v>
      </c>
      <c r="C16" s="70">
        <v>8</v>
      </c>
      <c r="D16" s="70">
        <v>1</v>
      </c>
      <c r="E16" s="70">
        <v>2011</v>
      </c>
      <c r="F16" s="70" t="s">
        <v>178</v>
      </c>
      <c r="G16" s="1073" t="s">
        <v>1749</v>
      </c>
      <c r="H16" s="70" t="s">
        <v>1750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2.5939999999999999</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2.198</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2.5939999999999999</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2.198</v>
      </c>
      <c r="HD16" s="73">
        <v>0</v>
      </c>
      <c r="HE16" s="73">
        <v>0</v>
      </c>
      <c r="HF16" s="73">
        <v>0</v>
      </c>
      <c r="HG16" s="73">
        <v>0</v>
      </c>
      <c r="HH16" s="73">
        <v>0</v>
      </c>
      <c r="HI16" s="73">
        <v>0</v>
      </c>
      <c r="HJ16" s="73">
        <v>0</v>
      </c>
      <c r="HK16" s="73">
        <v>2.5939999999999999</v>
      </c>
      <c r="HL16" s="73">
        <v>0</v>
      </c>
      <c r="HM16" s="73">
        <v>0</v>
      </c>
      <c r="HN16" s="73">
        <v>0</v>
      </c>
      <c r="HO16" s="73">
        <v>0</v>
      </c>
      <c r="HP16" s="73">
        <v>0</v>
      </c>
      <c r="HQ16" s="73">
        <v>0</v>
      </c>
      <c r="HR16" s="73">
        <v>0</v>
      </c>
      <c r="HS16" s="73">
        <v>0</v>
      </c>
      <c r="HT16" s="73">
        <v>0</v>
      </c>
      <c r="HU16" s="73">
        <v>0</v>
      </c>
      <c r="HV16" s="73">
        <v>0</v>
      </c>
      <c r="HW16" s="73">
        <v>0</v>
      </c>
      <c r="HX16" s="73">
        <v>0</v>
      </c>
      <c r="HY16" s="73">
        <v>2.198</v>
      </c>
      <c r="HZ16" s="73">
        <v>0</v>
      </c>
      <c r="IA16" s="73">
        <v>0</v>
      </c>
      <c r="IB16" s="73">
        <v>0</v>
      </c>
      <c r="IC16" s="73">
        <v>0</v>
      </c>
      <c r="ID16" s="73">
        <v>0</v>
      </c>
      <c r="IE16" s="73">
        <v>0</v>
      </c>
      <c r="IF16" s="73">
        <v>2.5939999999999999</v>
      </c>
      <c r="IG16" s="73">
        <v>0</v>
      </c>
      <c r="IH16" s="73">
        <v>0</v>
      </c>
      <c r="II16" s="73">
        <v>0</v>
      </c>
      <c r="IJ16" s="73">
        <v>0</v>
      </c>
      <c r="IK16" s="73">
        <v>0</v>
      </c>
      <c r="IL16" s="73">
        <v>0</v>
      </c>
      <c r="IM16" s="73">
        <v>0</v>
      </c>
      <c r="IN16" s="73">
        <v>0</v>
      </c>
      <c r="IO16" s="73">
        <v>0</v>
      </c>
      <c r="IP16" s="73">
        <v>0</v>
      </c>
      <c r="IQ16" s="73">
        <v>0</v>
      </c>
      <c r="IR16" s="73">
        <v>0</v>
      </c>
      <c r="IS16" s="73">
        <v>0</v>
      </c>
      <c r="IT16" s="73">
        <v>2.198</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1</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1</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1</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1</v>
      </c>
      <c r="SH16" s="71">
        <v>0</v>
      </c>
    </row>
    <row r="17" spans="1:502">
      <c r="A17" s="16" t="s">
        <v>1758</v>
      </c>
      <c r="B17" s="70">
        <v>9</v>
      </c>
      <c r="C17" s="70">
        <v>9</v>
      </c>
      <c r="D17" s="70">
        <v>1</v>
      </c>
      <c r="E17" s="70">
        <v>2012</v>
      </c>
      <c r="F17" s="70" t="s">
        <v>179</v>
      </c>
      <c r="G17" s="1073" t="s">
        <v>1749</v>
      </c>
      <c r="H17" s="70" t="s">
        <v>1750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3.9430000000000001</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1.835</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3.9430000000000001</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1.835</v>
      </c>
      <c r="HD17" s="73">
        <v>0</v>
      </c>
      <c r="HE17" s="73">
        <v>0</v>
      </c>
      <c r="HF17" s="73">
        <v>0</v>
      </c>
      <c r="HG17" s="73">
        <v>0</v>
      </c>
      <c r="HH17" s="73">
        <v>0</v>
      </c>
      <c r="HI17" s="73">
        <v>0</v>
      </c>
      <c r="HJ17" s="73">
        <v>0</v>
      </c>
      <c r="HK17" s="73">
        <v>3.9430000000000001</v>
      </c>
      <c r="HL17" s="73">
        <v>0</v>
      </c>
      <c r="HM17" s="73">
        <v>0</v>
      </c>
      <c r="HN17" s="73">
        <v>0</v>
      </c>
      <c r="HO17" s="73">
        <v>0</v>
      </c>
      <c r="HP17" s="73">
        <v>0</v>
      </c>
      <c r="HQ17" s="73">
        <v>0</v>
      </c>
      <c r="HR17" s="73">
        <v>0</v>
      </c>
      <c r="HS17" s="73">
        <v>0</v>
      </c>
      <c r="HT17" s="73">
        <v>0</v>
      </c>
      <c r="HU17" s="73">
        <v>0</v>
      </c>
      <c r="HV17" s="73">
        <v>0</v>
      </c>
      <c r="HW17" s="73">
        <v>0</v>
      </c>
      <c r="HX17" s="73">
        <v>0</v>
      </c>
      <c r="HY17" s="73">
        <v>1.835</v>
      </c>
      <c r="HZ17" s="73">
        <v>0</v>
      </c>
      <c r="IA17" s="73">
        <v>0</v>
      </c>
      <c r="IB17" s="73">
        <v>0</v>
      </c>
      <c r="IC17" s="73">
        <v>0</v>
      </c>
      <c r="ID17" s="73">
        <v>0</v>
      </c>
      <c r="IE17" s="73">
        <v>0</v>
      </c>
      <c r="IF17" s="73">
        <v>3.9430000000000001</v>
      </c>
      <c r="IG17" s="73">
        <v>0</v>
      </c>
      <c r="IH17" s="73">
        <v>0</v>
      </c>
      <c r="II17" s="73">
        <v>0</v>
      </c>
      <c r="IJ17" s="73">
        <v>0</v>
      </c>
      <c r="IK17" s="73">
        <v>0</v>
      </c>
      <c r="IL17" s="73">
        <v>0</v>
      </c>
      <c r="IM17" s="73">
        <v>0</v>
      </c>
      <c r="IN17" s="73">
        <v>0</v>
      </c>
      <c r="IO17" s="73">
        <v>0</v>
      </c>
      <c r="IP17" s="73">
        <v>0</v>
      </c>
      <c r="IQ17" s="73">
        <v>0</v>
      </c>
      <c r="IR17" s="73">
        <v>0</v>
      </c>
      <c r="IS17" s="73">
        <v>0</v>
      </c>
      <c r="IT17" s="73">
        <v>1.835</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1</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1</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1</v>
      </c>
      <c r="SH17" s="71">
        <v>0</v>
      </c>
    </row>
    <row r="18" spans="1:502">
      <c r="A18" s="16" t="s">
        <v>1759</v>
      </c>
      <c r="B18" s="70">
        <v>10</v>
      </c>
      <c r="C18" s="70">
        <v>10</v>
      </c>
      <c r="D18" s="70">
        <v>1</v>
      </c>
      <c r="E18" s="70">
        <v>2013</v>
      </c>
      <c r="F18" s="70" t="s">
        <v>180</v>
      </c>
      <c r="G18" s="1073" t="s">
        <v>1749</v>
      </c>
      <c r="H18" s="70" t="s">
        <v>1750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4.22</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4.22</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4.22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4.22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1760</v>
      </c>
      <c r="B19" s="70">
        <v>11</v>
      </c>
      <c r="C19" s="70">
        <v>11</v>
      </c>
      <c r="D19" s="70">
        <v>1</v>
      </c>
      <c r="E19" s="70">
        <v>2014</v>
      </c>
      <c r="F19" s="70" t="s">
        <v>181</v>
      </c>
      <c r="G19" s="1073" t="s">
        <v>1749</v>
      </c>
      <c r="H19" s="70" t="s">
        <v>1750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4.0170000000000003</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4.0170000000000003</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4.0170000000000003</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4.0170000000000003</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1761</v>
      </c>
      <c r="B20" s="70">
        <v>12</v>
      </c>
      <c r="C20" s="70">
        <v>12</v>
      </c>
      <c r="D20" s="70">
        <v>1</v>
      </c>
      <c r="E20" s="70">
        <v>2015</v>
      </c>
      <c r="F20" s="70" t="s">
        <v>182</v>
      </c>
      <c r="G20" s="1073" t="s">
        <v>1749</v>
      </c>
      <c r="H20" s="70" t="s">
        <v>1750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4.7649999999999997</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4.7649999999999997</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4.7649999999999997</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4.7649999999999997</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1762</v>
      </c>
      <c r="B21" s="70">
        <v>13</v>
      </c>
      <c r="C21" s="70">
        <v>13</v>
      </c>
      <c r="D21" s="70">
        <v>1</v>
      </c>
      <c r="E21" s="70">
        <v>2016</v>
      </c>
      <c r="F21" s="70" t="s">
        <v>155</v>
      </c>
      <c r="G21" s="1073" t="s">
        <v>1749</v>
      </c>
      <c r="H21" s="70" t="s">
        <v>1750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4.78</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4.78</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4.78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4.78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1763</v>
      </c>
      <c r="B22" s="70">
        <v>14</v>
      </c>
      <c r="C22" s="70">
        <v>14</v>
      </c>
      <c r="D22" s="70">
        <v>1</v>
      </c>
      <c r="E22" s="70">
        <v>2017</v>
      </c>
      <c r="F22" s="70" t="s">
        <v>156</v>
      </c>
      <c r="G22" s="1073" t="s">
        <v>1749</v>
      </c>
      <c r="H22" s="70" t="s">
        <v>1750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4.7629999999999999</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4.7629999999999999</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4.7629999999999999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4.7629999999999999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1764</v>
      </c>
      <c r="B23" s="70">
        <v>15</v>
      </c>
      <c r="C23" s="70">
        <v>15</v>
      </c>
      <c r="D23" s="70">
        <v>1</v>
      </c>
      <c r="E23" s="70">
        <v>2018</v>
      </c>
      <c r="F23" s="70" t="s">
        <v>183</v>
      </c>
      <c r="G23" s="1073" t="s">
        <v>1749</v>
      </c>
      <c r="H23" s="70" t="s">
        <v>1750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4.891</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4.891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4.891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4.891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1765</v>
      </c>
      <c r="B24" s="70">
        <v>16</v>
      </c>
      <c r="C24" s="70">
        <v>16</v>
      </c>
      <c r="D24" s="70">
        <v>1</v>
      </c>
      <c r="E24" s="70">
        <v>2019</v>
      </c>
      <c r="F24" s="70" t="s">
        <v>158</v>
      </c>
      <c r="G24" s="1073" t="s">
        <v>1749</v>
      </c>
      <c r="H24" s="70" t="s">
        <v>1750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4.8479999999999999</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4.8479999999999999</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4.8479999999999999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4.8479999999999999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1766</v>
      </c>
      <c r="B25" s="70">
        <v>17</v>
      </c>
      <c r="C25" s="70">
        <v>17</v>
      </c>
      <c r="D25" s="70">
        <v>1</v>
      </c>
      <c r="E25" s="70">
        <v>2020</v>
      </c>
      <c r="F25" s="70" t="s">
        <v>159</v>
      </c>
      <c r="G25" s="1073" t="s">
        <v>1749</v>
      </c>
      <c r="H25" s="70" t="s">
        <v>1750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3.9590000000000001</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3.9590000000000001</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3.9590000000000001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3.9590000000000001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1767</v>
      </c>
      <c r="B26" s="70">
        <v>18</v>
      </c>
      <c r="C26" s="70">
        <v>18</v>
      </c>
      <c r="D26" s="70">
        <v>1</v>
      </c>
      <c r="E26" s="70">
        <v>2021</v>
      </c>
      <c r="F26" s="70" t="s">
        <v>160</v>
      </c>
      <c r="G26" s="1073" t="s">
        <v>1749</v>
      </c>
      <c r="H26" s="70" t="s">
        <v>1750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4.1079999999999997</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4.1079999999999997</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4.1079999999999997</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4.1079999999999997</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1768</v>
      </c>
      <c r="B27" s="70">
        <v>19</v>
      </c>
      <c r="C27" s="70">
        <v>19</v>
      </c>
      <c r="D27" s="70">
        <v>1</v>
      </c>
      <c r="E27" s="70">
        <v>2022</v>
      </c>
      <c r="F27" s="70" t="s">
        <v>161</v>
      </c>
      <c r="G27" s="1073" t="s">
        <v>1749</v>
      </c>
      <c r="H27" s="70" t="s">
        <v>1750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1769</v>
      </c>
      <c r="B28" s="70">
        <v>20</v>
      </c>
      <c r="C28" s="70">
        <v>20</v>
      </c>
      <c r="D28" s="70">
        <v>1</v>
      </c>
      <c r="E28" s="70">
        <v>2023</v>
      </c>
      <c r="F28" s="70" t="s">
        <v>1539</v>
      </c>
      <c r="G28" s="1073" t="s">
        <v>1749</v>
      </c>
      <c r="H28" s="70" t="s">
        <v>1750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1770</v>
      </c>
      <c r="B29" s="70">
        <v>21</v>
      </c>
      <c r="C29" s="70">
        <v>21</v>
      </c>
      <c r="D29" s="70">
        <v>1</v>
      </c>
      <c r="E29" s="70">
        <v>2024</v>
      </c>
      <c r="F29" s="70" t="s">
        <v>1554</v>
      </c>
      <c r="G29" s="1073" t="s">
        <v>1749</v>
      </c>
      <c r="H29" s="70" t="s">
        <v>1750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1556</v>
      </c>
      <c r="G30" s="1073" t="s">
        <v>1749</v>
      </c>
      <c r="H30" s="70" t="s">
        <v>1750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1557</v>
      </c>
      <c r="G31" s="1073" t="s">
        <v>1749</v>
      </c>
      <c r="H31" s="70" t="s">
        <v>1750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1558</v>
      </c>
      <c r="G32" s="1073" t="s">
        <v>1749</v>
      </c>
      <c r="H32" s="70" t="s">
        <v>1750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1559</v>
      </c>
      <c r="G33" s="1073" t="s">
        <v>1749</v>
      </c>
      <c r="H33" s="70" t="s">
        <v>1750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1560</v>
      </c>
      <c r="G34" s="1073" t="s">
        <v>1749</v>
      </c>
      <c r="H34" s="70" t="s">
        <v>1750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1561</v>
      </c>
      <c r="G35" s="1073" t="s">
        <v>1749</v>
      </c>
      <c r="H35" s="70" t="s">
        <v>1750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1681</v>
      </c>
      <c r="B10" s="70">
        <v>2</v>
      </c>
      <c r="C10" s="70">
        <v>18</v>
      </c>
      <c r="D10" s="70">
        <v>2</v>
      </c>
      <c r="E10" s="70">
        <v>2024</v>
      </c>
      <c r="F10" s="70" t="s">
        <v>1554</v>
      </c>
      <c r="G10" s="1073" t="s">
        <v>1678</v>
      </c>
      <c r="H10" s="70" t="s">
        <v>1679</v>
      </c>
      <c r="I10" s="1066"/>
      <c r="J10" s="73">
        <v>380108</v>
      </c>
      <c r="K10" s="71">
        <v>542523769</v>
      </c>
      <c r="L10" s="71">
        <v>877939</v>
      </c>
      <c r="M10" s="71">
        <v>1244729419</v>
      </c>
      <c r="N10" s="71">
        <v>21100</v>
      </c>
      <c r="O10" s="71">
        <v>36709285</v>
      </c>
      <c r="P10" s="71">
        <v>22668</v>
      </c>
      <c r="Q10" s="71">
        <v>155309365</v>
      </c>
      <c r="R10" s="71">
        <v>0</v>
      </c>
      <c r="S10" s="71">
        <v>0</v>
      </c>
      <c r="T10" s="71">
        <v>0</v>
      </c>
      <c r="U10" s="71">
        <v>0</v>
      </c>
      <c r="V10" s="71">
        <v>4</v>
      </c>
      <c r="W10" s="71">
        <v>0</v>
      </c>
      <c r="X10" s="71">
        <v>0</v>
      </c>
      <c r="Y10" s="71">
        <v>25754.000000000004</v>
      </c>
      <c r="Z10" s="71">
        <v>1979297592.0000002</v>
      </c>
      <c r="AA10" s="71">
        <v>822076706</v>
      </c>
      <c r="AB10" s="71">
        <v>4084481722.9999995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2406</v>
      </c>
      <c r="B11" s="70">
        <v>3</v>
      </c>
      <c r="C11" s="70">
        <v>18</v>
      </c>
      <c r="D11" s="70">
        <v>3</v>
      </c>
      <c r="E11" s="70">
        <v>2024</v>
      </c>
      <c r="F11" s="70" t="s">
        <v>1554</v>
      </c>
      <c r="G11" s="1073" t="s">
        <v>2403</v>
      </c>
      <c r="H11" s="70" t="s">
        <v>2404</v>
      </c>
      <c r="I11" s="1066"/>
      <c r="J11" s="73">
        <v>986930</v>
      </c>
      <c r="K11" s="71">
        <v>1406006635.9999998</v>
      </c>
      <c r="L11" s="71">
        <v>1233839</v>
      </c>
      <c r="M11" s="71">
        <v>1745203060</v>
      </c>
      <c r="N11" s="71">
        <v>0</v>
      </c>
      <c r="O11" s="71">
        <v>0</v>
      </c>
      <c r="P11" s="71">
        <v>0</v>
      </c>
      <c r="Q11" s="71">
        <v>0</v>
      </c>
      <c r="R11" s="71">
        <v>0</v>
      </c>
      <c r="S11" s="71">
        <v>0</v>
      </c>
      <c r="T11" s="71">
        <v>0</v>
      </c>
      <c r="U11" s="71">
        <v>0</v>
      </c>
      <c r="V11" s="71">
        <v>0</v>
      </c>
      <c r="W11" s="71">
        <v>0</v>
      </c>
      <c r="X11" s="71">
        <v>0</v>
      </c>
      <c r="Y11" s="71">
        <v>0</v>
      </c>
      <c r="Z11" s="71">
        <v>3151209696</v>
      </c>
      <c r="AA11" s="71">
        <v>2268087837</v>
      </c>
      <c r="AB11" s="71">
        <v>10754182593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1705</v>
      </c>
      <c r="B12" s="70">
        <v>4</v>
      </c>
      <c r="C12" s="70">
        <v>18</v>
      </c>
      <c r="D12" s="70">
        <v>4</v>
      </c>
      <c r="E12" s="70">
        <v>2024</v>
      </c>
      <c r="F12" s="70" t="s">
        <v>1554</v>
      </c>
      <c r="G12" s="1073" t="s">
        <v>1702</v>
      </c>
      <c r="H12" s="70" t="s">
        <v>1703</v>
      </c>
      <c r="I12" s="1066"/>
      <c r="J12" s="73">
        <v>105901</v>
      </c>
      <c r="K12" s="71">
        <v>151386695</v>
      </c>
      <c r="L12" s="71">
        <v>267524</v>
      </c>
      <c r="M12" s="71">
        <v>380049916.00000006</v>
      </c>
      <c r="N12" s="71">
        <v>0</v>
      </c>
      <c r="O12" s="71">
        <v>0</v>
      </c>
      <c r="P12" s="71">
        <v>0</v>
      </c>
      <c r="Q12" s="71">
        <v>0</v>
      </c>
      <c r="R12" s="71">
        <v>0</v>
      </c>
      <c r="S12" s="71">
        <v>0</v>
      </c>
      <c r="T12" s="71">
        <v>0</v>
      </c>
      <c r="U12" s="71">
        <v>0</v>
      </c>
      <c r="V12" s="71">
        <v>0</v>
      </c>
      <c r="W12" s="71">
        <v>0</v>
      </c>
      <c r="X12" s="71">
        <v>0</v>
      </c>
      <c r="Y12" s="71">
        <v>0</v>
      </c>
      <c r="Z12" s="71">
        <v>531436611.00000006</v>
      </c>
      <c r="AA12" s="71">
        <v>217611184.99999997</v>
      </c>
      <c r="AB12" s="71">
        <v>1406735509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2372</v>
      </c>
      <c r="B13" s="70">
        <v>5</v>
      </c>
      <c r="C13" s="70">
        <v>18</v>
      </c>
      <c r="D13" s="70">
        <v>5</v>
      </c>
      <c r="E13" s="70">
        <v>2024</v>
      </c>
      <c r="F13" s="70" t="s">
        <v>1554</v>
      </c>
      <c r="G13" s="1073" t="s">
        <v>2369</v>
      </c>
      <c r="H13" s="70" t="s">
        <v>2370</v>
      </c>
      <c r="I13" s="1066"/>
      <c r="J13" s="73">
        <v>13172</v>
      </c>
      <c r="K13" s="71">
        <v>18325899</v>
      </c>
      <c r="L13" s="71">
        <v>12319</v>
      </c>
      <c r="M13" s="71">
        <v>17035389</v>
      </c>
      <c r="N13" s="71">
        <v>100</v>
      </c>
      <c r="O13" s="71">
        <v>161796</v>
      </c>
      <c r="P13" s="71">
        <v>3448</v>
      </c>
      <c r="Q13" s="71">
        <v>18824825</v>
      </c>
      <c r="R13" s="71">
        <v>0</v>
      </c>
      <c r="S13" s="71">
        <v>0</v>
      </c>
      <c r="T13" s="71">
        <v>0</v>
      </c>
      <c r="U13" s="71">
        <v>0</v>
      </c>
      <c r="V13" s="71">
        <v>0</v>
      </c>
      <c r="W13" s="71">
        <v>0</v>
      </c>
      <c r="X13" s="71">
        <v>0</v>
      </c>
      <c r="Y13" s="71">
        <v>0</v>
      </c>
      <c r="Z13" s="71">
        <v>54347909</v>
      </c>
      <c r="AA13" s="71">
        <v>5632270</v>
      </c>
      <c r="AB13" s="71">
        <v>66639971.999999993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1660</v>
      </c>
      <c r="B14" s="70">
        <v>6</v>
      </c>
      <c r="C14" s="70">
        <v>18</v>
      </c>
      <c r="D14" s="70">
        <v>6</v>
      </c>
      <c r="E14" s="70">
        <v>2024</v>
      </c>
      <c r="F14" s="70" t="s">
        <v>1554</v>
      </c>
      <c r="G14" s="1073" t="s">
        <v>1657</v>
      </c>
      <c r="H14" s="70" t="s">
        <v>1658</v>
      </c>
      <c r="I14" s="1066"/>
      <c r="J14" s="73">
        <v>155400</v>
      </c>
      <c r="K14" s="71">
        <v>222005513</v>
      </c>
      <c r="L14" s="71">
        <v>202254</v>
      </c>
      <c r="M14" s="71">
        <v>287076874.00000006</v>
      </c>
      <c r="N14" s="71">
        <v>0</v>
      </c>
      <c r="O14" s="71">
        <v>0</v>
      </c>
      <c r="P14" s="71">
        <v>0</v>
      </c>
      <c r="Q14" s="71">
        <v>0</v>
      </c>
      <c r="R14" s="71">
        <v>0</v>
      </c>
      <c r="S14" s="71">
        <v>0</v>
      </c>
      <c r="T14" s="71">
        <v>0</v>
      </c>
      <c r="U14" s="71">
        <v>0</v>
      </c>
      <c r="V14" s="71">
        <v>0</v>
      </c>
      <c r="W14" s="71">
        <v>0</v>
      </c>
      <c r="X14" s="71">
        <v>0</v>
      </c>
      <c r="Y14" s="71">
        <v>0</v>
      </c>
      <c r="Z14" s="71">
        <v>509082387.00000006</v>
      </c>
      <c r="AA14" s="71">
        <v>335509891</v>
      </c>
      <c r="AB14" s="71">
        <v>1966798027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2426</v>
      </c>
      <c r="B15" s="70">
        <v>7</v>
      </c>
      <c r="C15" s="70">
        <v>18</v>
      </c>
      <c r="D15" s="70">
        <v>7</v>
      </c>
      <c r="E15" s="70">
        <v>2024</v>
      </c>
      <c r="F15" s="70" t="s">
        <v>1554</v>
      </c>
      <c r="G15" s="1073" t="s">
        <v>2423</v>
      </c>
      <c r="H15" s="70" t="s">
        <v>2424</v>
      </c>
      <c r="I15" s="1066"/>
      <c r="J15" s="73">
        <v>188689</v>
      </c>
      <c r="K15" s="71">
        <v>268251374</v>
      </c>
      <c r="L15" s="71">
        <v>40753</v>
      </c>
      <c r="M15" s="71">
        <v>57568810</v>
      </c>
      <c r="N15" s="71">
        <v>0</v>
      </c>
      <c r="O15" s="71">
        <v>0</v>
      </c>
      <c r="P15" s="71">
        <v>0</v>
      </c>
      <c r="Q15" s="71">
        <v>0</v>
      </c>
      <c r="R15" s="71">
        <v>0</v>
      </c>
      <c r="S15" s="71">
        <v>0</v>
      </c>
      <c r="T15" s="71">
        <v>0</v>
      </c>
      <c r="U15" s="71">
        <v>0</v>
      </c>
      <c r="V15" s="71">
        <v>0</v>
      </c>
      <c r="W15" s="71">
        <v>0</v>
      </c>
      <c r="X15" s="71">
        <v>0</v>
      </c>
      <c r="Y15" s="71">
        <v>0</v>
      </c>
      <c r="Z15" s="71">
        <v>325820184</v>
      </c>
      <c r="AA15" s="71">
        <v>357308403</v>
      </c>
      <c r="AB15" s="71">
        <v>2191724638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2402</v>
      </c>
      <c r="B16" s="70">
        <v>8</v>
      </c>
      <c r="C16" s="70">
        <v>18</v>
      </c>
      <c r="D16" s="70">
        <v>8</v>
      </c>
      <c r="E16" s="70">
        <v>2024</v>
      </c>
      <c r="F16" s="70" t="s">
        <v>1554</v>
      </c>
      <c r="G16" s="1073" t="s">
        <v>2399</v>
      </c>
      <c r="H16" s="70" t="s">
        <v>2400</v>
      </c>
      <c r="I16" s="1066"/>
      <c r="J16" s="73">
        <v>1132939</v>
      </c>
      <c r="K16" s="71">
        <v>1596427197</v>
      </c>
      <c r="L16" s="71">
        <v>1580191</v>
      </c>
      <c r="M16" s="71">
        <v>2212757247</v>
      </c>
      <c r="N16" s="71">
        <v>0</v>
      </c>
      <c r="O16" s="71">
        <v>0</v>
      </c>
      <c r="P16" s="71">
        <v>0</v>
      </c>
      <c r="Q16" s="71">
        <v>0</v>
      </c>
      <c r="R16" s="71">
        <v>0</v>
      </c>
      <c r="S16" s="71">
        <v>0</v>
      </c>
      <c r="T16" s="71">
        <v>0</v>
      </c>
      <c r="U16" s="71">
        <v>0</v>
      </c>
      <c r="V16" s="71">
        <v>0</v>
      </c>
      <c r="W16" s="71">
        <v>0</v>
      </c>
      <c r="X16" s="71">
        <v>0</v>
      </c>
      <c r="Y16" s="71">
        <v>0</v>
      </c>
      <c r="Z16" s="71">
        <v>3809184444</v>
      </c>
      <c r="AA16" s="71">
        <v>2490403633</v>
      </c>
      <c r="AB16" s="71">
        <v>12804448205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1701</v>
      </c>
      <c r="B17" s="70">
        <v>9</v>
      </c>
      <c r="C17" s="70">
        <v>18</v>
      </c>
      <c r="D17" s="70">
        <v>9</v>
      </c>
      <c r="E17" s="70">
        <v>2024</v>
      </c>
      <c r="F17" s="70" t="s">
        <v>1554</v>
      </c>
      <c r="G17" s="1073" t="s">
        <v>1698</v>
      </c>
      <c r="H17" s="70" t="s">
        <v>1699</v>
      </c>
      <c r="I17" s="1066"/>
      <c r="J17" s="73">
        <v>52012</v>
      </c>
      <c r="K17" s="71">
        <v>71848097</v>
      </c>
      <c r="L17" s="71">
        <v>174996</v>
      </c>
      <c r="M17" s="71">
        <v>240932297</v>
      </c>
      <c r="N17" s="71">
        <v>14600</v>
      </c>
      <c r="O17" s="71">
        <v>28786444</v>
      </c>
      <c r="P17" s="71">
        <v>28486</v>
      </c>
      <c r="Q17" s="71">
        <v>165497317</v>
      </c>
      <c r="R17" s="71">
        <v>0</v>
      </c>
      <c r="S17" s="71">
        <v>0</v>
      </c>
      <c r="T17" s="71">
        <v>0</v>
      </c>
      <c r="U17" s="71">
        <v>0</v>
      </c>
      <c r="V17" s="71">
        <v>665</v>
      </c>
      <c r="W17" s="71">
        <v>0</v>
      </c>
      <c r="X17" s="71">
        <v>0</v>
      </c>
      <c r="Y17" s="71">
        <v>4077535</v>
      </c>
      <c r="Z17" s="71">
        <v>511141690.00000006</v>
      </c>
      <c r="AA17" s="71">
        <v>15856602</v>
      </c>
      <c r="AB17" s="71">
        <v>249657220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1696</v>
      </c>
      <c r="B18" s="70">
        <v>10</v>
      </c>
      <c r="C18" s="70">
        <v>18</v>
      </c>
      <c r="D18" s="70">
        <v>10</v>
      </c>
      <c r="E18" s="70">
        <v>2024</v>
      </c>
      <c r="F18" s="70" t="s">
        <v>1554</v>
      </c>
      <c r="G18" s="1073" t="s">
        <v>1693</v>
      </c>
      <c r="H18" s="70" t="s">
        <v>1694</v>
      </c>
      <c r="I18" s="1066"/>
      <c r="J18" s="73">
        <v>31444</v>
      </c>
      <c r="K18" s="71">
        <v>44416949</v>
      </c>
      <c r="L18" s="71">
        <v>121455</v>
      </c>
      <c r="M18" s="71">
        <v>170914073</v>
      </c>
      <c r="N18" s="71">
        <v>33200</v>
      </c>
      <c r="O18" s="71">
        <v>63767900.000000007</v>
      </c>
      <c r="P18" s="71">
        <v>14816</v>
      </c>
      <c r="Q18" s="71">
        <v>86077970.000000015</v>
      </c>
      <c r="R18" s="71">
        <v>0</v>
      </c>
      <c r="S18" s="71">
        <v>0</v>
      </c>
      <c r="T18" s="71">
        <v>0</v>
      </c>
      <c r="U18" s="71">
        <v>0</v>
      </c>
      <c r="V18" s="71">
        <v>111</v>
      </c>
      <c r="W18" s="71">
        <v>0</v>
      </c>
      <c r="X18" s="71">
        <v>0</v>
      </c>
      <c r="Y18" s="71">
        <v>677954</v>
      </c>
      <c r="Z18" s="71">
        <v>365854846</v>
      </c>
      <c r="AA18" s="71">
        <v>34036598</v>
      </c>
      <c r="AB18" s="71">
        <v>253139265.99999997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2380</v>
      </c>
      <c r="B19" s="70">
        <v>11</v>
      </c>
      <c r="C19" s="70">
        <v>18</v>
      </c>
      <c r="D19" s="70">
        <v>11</v>
      </c>
      <c r="E19" s="70">
        <v>2024</v>
      </c>
      <c r="F19" s="70" t="s">
        <v>1554</v>
      </c>
      <c r="G19" s="1073" t="s">
        <v>2377</v>
      </c>
      <c r="H19" s="70" t="s">
        <v>2378</v>
      </c>
      <c r="I19" s="1066"/>
      <c r="J19" s="73">
        <v>23601</v>
      </c>
      <c r="K19" s="71">
        <v>31406978</v>
      </c>
      <c r="L19" s="71">
        <v>11461</v>
      </c>
      <c r="M19" s="71">
        <v>15159559</v>
      </c>
      <c r="N19" s="71">
        <v>0</v>
      </c>
      <c r="O19" s="71">
        <v>0</v>
      </c>
      <c r="P19" s="71">
        <v>2047.0000000000002</v>
      </c>
      <c r="Q19" s="71">
        <v>11175717</v>
      </c>
      <c r="R19" s="71">
        <v>0</v>
      </c>
      <c r="S19" s="71">
        <v>0</v>
      </c>
      <c r="T19" s="71">
        <v>0</v>
      </c>
      <c r="U19" s="71">
        <v>0</v>
      </c>
      <c r="V19" s="71">
        <v>0</v>
      </c>
      <c r="W19" s="71">
        <v>0</v>
      </c>
      <c r="X19" s="71">
        <v>0</v>
      </c>
      <c r="Y19" s="71">
        <v>0</v>
      </c>
      <c r="Z19" s="71">
        <v>57742253.999999993</v>
      </c>
      <c r="AA19" s="71">
        <v>8594961</v>
      </c>
      <c r="AB19" s="71">
        <v>116820926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2410</v>
      </c>
      <c r="B20" s="70">
        <v>12</v>
      </c>
      <c r="C20" s="70">
        <v>18</v>
      </c>
      <c r="D20" s="70">
        <v>12</v>
      </c>
      <c r="E20" s="70">
        <v>2024</v>
      </c>
      <c r="F20" s="70" t="s">
        <v>1554</v>
      </c>
      <c r="G20" s="1073" t="s">
        <v>2407</v>
      </c>
      <c r="H20" s="70" t="s">
        <v>2408</v>
      </c>
      <c r="I20" s="1066"/>
      <c r="J20" s="73">
        <v>89709</v>
      </c>
      <c r="K20" s="71">
        <v>126094510</v>
      </c>
      <c r="L20" s="71">
        <v>238930</v>
      </c>
      <c r="M20" s="71">
        <v>333880439</v>
      </c>
      <c r="N20" s="71">
        <v>0</v>
      </c>
      <c r="O20" s="71">
        <v>0</v>
      </c>
      <c r="P20" s="71">
        <v>788</v>
      </c>
      <c r="Q20" s="71">
        <v>4808745</v>
      </c>
      <c r="R20" s="71">
        <v>4</v>
      </c>
      <c r="S20" s="71">
        <v>35734</v>
      </c>
      <c r="T20" s="71">
        <v>0</v>
      </c>
      <c r="U20" s="71">
        <v>0</v>
      </c>
      <c r="V20" s="71">
        <v>0</v>
      </c>
      <c r="W20" s="71">
        <v>0</v>
      </c>
      <c r="X20" s="71">
        <v>0</v>
      </c>
      <c r="Y20" s="71">
        <v>0</v>
      </c>
      <c r="Z20" s="71">
        <v>464819428.39255005</v>
      </c>
      <c r="AA20" s="71">
        <v>213155565</v>
      </c>
      <c r="AB20" s="71">
        <v>1412370574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1635</v>
      </c>
      <c r="B21" s="70">
        <v>13</v>
      </c>
      <c r="C21" s="70">
        <v>18</v>
      </c>
      <c r="D21" s="70">
        <v>13</v>
      </c>
      <c r="E21" s="70">
        <v>2024</v>
      </c>
      <c r="F21" s="70" t="s">
        <v>1554</v>
      </c>
      <c r="G21" s="1073" t="s">
        <v>1632</v>
      </c>
      <c r="H21" s="70" t="s">
        <v>1633</v>
      </c>
      <c r="I21" s="1066"/>
      <c r="J21" s="73">
        <v>539240</v>
      </c>
      <c r="K21" s="71">
        <v>769722487</v>
      </c>
      <c r="L21" s="71">
        <v>406314</v>
      </c>
      <c r="M21" s="71">
        <v>575480091</v>
      </c>
      <c r="N21" s="71">
        <v>44000</v>
      </c>
      <c r="O21" s="71">
        <v>89604149</v>
      </c>
      <c r="P21" s="71">
        <v>16050</v>
      </c>
      <c r="Q21" s="71">
        <v>95283089</v>
      </c>
      <c r="R21" s="71">
        <v>0</v>
      </c>
      <c r="S21" s="71">
        <v>0</v>
      </c>
      <c r="T21" s="71">
        <v>5233</v>
      </c>
      <c r="U21" s="71">
        <v>1660</v>
      </c>
      <c r="V21" s="71">
        <v>1124</v>
      </c>
      <c r="W21" s="71">
        <v>35983034</v>
      </c>
      <c r="X21" s="71">
        <v>10177403</v>
      </c>
      <c r="Y21" s="71">
        <v>6892859.0000000009</v>
      </c>
      <c r="Z21" s="71">
        <v>1583143112</v>
      </c>
      <c r="AA21" s="71">
        <v>1220998397</v>
      </c>
      <c r="AB21" s="71">
        <v>6862569231.000001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1689</v>
      </c>
      <c r="B22" s="70">
        <v>14</v>
      </c>
      <c r="C22" s="70">
        <v>18</v>
      </c>
      <c r="D22" s="70">
        <v>14</v>
      </c>
      <c r="E22" s="70">
        <v>2024</v>
      </c>
      <c r="F22" s="70" t="s">
        <v>1554</v>
      </c>
      <c r="G22" s="1073" t="s">
        <v>1686</v>
      </c>
      <c r="H22" s="70" t="s">
        <v>1687</v>
      </c>
      <c r="I22" s="1066"/>
      <c r="J22" s="73">
        <v>42333</v>
      </c>
      <c r="K22" s="71">
        <v>58042301</v>
      </c>
      <c r="L22" s="71">
        <v>31918</v>
      </c>
      <c r="M22" s="71">
        <v>43533201.999999993</v>
      </c>
      <c r="N22" s="71">
        <v>0</v>
      </c>
      <c r="O22" s="71">
        <v>0</v>
      </c>
      <c r="P22" s="71">
        <v>4594</v>
      </c>
      <c r="Q22" s="71">
        <v>40459739</v>
      </c>
      <c r="R22" s="71">
        <v>0</v>
      </c>
      <c r="S22" s="71">
        <v>0</v>
      </c>
      <c r="T22" s="71">
        <v>186685</v>
      </c>
      <c r="U22" s="71">
        <v>6680</v>
      </c>
      <c r="V22" s="71">
        <v>3734</v>
      </c>
      <c r="W22" s="71">
        <v>1306787054</v>
      </c>
      <c r="X22" s="71">
        <v>40960043</v>
      </c>
      <c r="Y22" s="71">
        <v>22894925.999999996</v>
      </c>
      <c r="Z22" s="71">
        <v>1512677265</v>
      </c>
      <c r="AA22" s="71">
        <v>144988467</v>
      </c>
      <c r="AB22" s="71">
        <v>540966235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1677</v>
      </c>
      <c r="B23" s="70">
        <v>15</v>
      </c>
      <c r="C23" s="70">
        <v>18</v>
      </c>
      <c r="D23" s="70">
        <v>15</v>
      </c>
      <c r="E23" s="70">
        <v>2024</v>
      </c>
      <c r="F23" s="70" t="s">
        <v>1554</v>
      </c>
      <c r="G23" s="1073" t="s">
        <v>1674</v>
      </c>
      <c r="H23" s="70" t="s">
        <v>1675</v>
      </c>
      <c r="I23" s="1066"/>
      <c r="J23" s="73">
        <v>464891</v>
      </c>
      <c r="K23" s="71">
        <v>666124650</v>
      </c>
      <c r="L23" s="71">
        <v>865101</v>
      </c>
      <c r="M23" s="71">
        <v>1231057198.0000002</v>
      </c>
      <c r="N23" s="71">
        <v>71600</v>
      </c>
      <c r="O23" s="71">
        <v>139286652</v>
      </c>
      <c r="P23" s="71">
        <v>18380</v>
      </c>
      <c r="Q23" s="71">
        <v>108034966</v>
      </c>
      <c r="R23" s="71">
        <v>0</v>
      </c>
      <c r="S23" s="71">
        <v>0</v>
      </c>
      <c r="T23" s="71">
        <v>0</v>
      </c>
      <c r="U23" s="71">
        <v>92</v>
      </c>
      <c r="V23" s="71">
        <v>4796</v>
      </c>
      <c r="W23" s="71">
        <v>0</v>
      </c>
      <c r="X23" s="71">
        <v>561201.00000000012</v>
      </c>
      <c r="Y23" s="71">
        <v>29406374</v>
      </c>
      <c r="Z23" s="71">
        <v>2174471041</v>
      </c>
      <c r="AA23" s="71">
        <v>1141723622</v>
      </c>
      <c r="AB23" s="71">
        <v>5373857266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1685</v>
      </c>
      <c r="B24" s="70">
        <v>16</v>
      </c>
      <c r="C24" s="70">
        <v>18</v>
      </c>
      <c r="D24" s="70">
        <v>16</v>
      </c>
      <c r="E24" s="70">
        <v>2024</v>
      </c>
      <c r="F24" s="70" t="s">
        <v>1554</v>
      </c>
      <c r="G24" s="1073" t="s">
        <v>1682</v>
      </c>
      <c r="H24" s="70" t="s">
        <v>1683</v>
      </c>
      <c r="I24" s="1066"/>
      <c r="J24" s="73">
        <v>70896</v>
      </c>
      <c r="K24" s="71">
        <v>97833188</v>
      </c>
      <c r="L24" s="71">
        <v>120036</v>
      </c>
      <c r="M24" s="71">
        <v>164605950</v>
      </c>
      <c r="N24" s="71">
        <v>22400</v>
      </c>
      <c r="O24" s="71">
        <v>38493726</v>
      </c>
      <c r="P24" s="71">
        <v>9249</v>
      </c>
      <c r="Q24" s="71">
        <v>53685235</v>
      </c>
      <c r="R24" s="71">
        <v>426</v>
      </c>
      <c r="S24" s="71">
        <v>3544563</v>
      </c>
      <c r="T24" s="71">
        <v>0</v>
      </c>
      <c r="U24" s="71">
        <v>0</v>
      </c>
      <c r="V24" s="71">
        <v>0</v>
      </c>
      <c r="W24" s="71">
        <v>0</v>
      </c>
      <c r="X24" s="71">
        <v>0</v>
      </c>
      <c r="Y24" s="71">
        <v>0</v>
      </c>
      <c r="Z24" s="71">
        <v>358162662.20094997</v>
      </c>
      <c r="AA24" s="71">
        <v>93725234</v>
      </c>
      <c r="AB24" s="71">
        <v>628439835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2368</v>
      </c>
      <c r="B25" s="70">
        <v>17</v>
      </c>
      <c r="C25" s="70">
        <v>18</v>
      </c>
      <c r="D25" s="70">
        <v>17</v>
      </c>
      <c r="E25" s="70">
        <v>2024</v>
      </c>
      <c r="F25" s="70" t="s">
        <v>1554</v>
      </c>
      <c r="G25" s="1073" t="s">
        <v>2365</v>
      </c>
      <c r="H25" s="70" t="s">
        <v>2366</v>
      </c>
      <c r="I25" s="1066"/>
      <c r="J25" s="73">
        <v>73814</v>
      </c>
      <c r="K25" s="71">
        <v>90575295</v>
      </c>
      <c r="L25" s="71">
        <v>734508</v>
      </c>
      <c r="M25" s="71">
        <v>901642438</v>
      </c>
      <c r="N25" s="71">
        <v>0</v>
      </c>
      <c r="O25" s="71">
        <v>0</v>
      </c>
      <c r="P25" s="71">
        <v>3343</v>
      </c>
      <c r="Q25" s="71">
        <v>19421392</v>
      </c>
      <c r="R25" s="71">
        <v>0</v>
      </c>
      <c r="S25" s="71">
        <v>0</v>
      </c>
      <c r="T25" s="71">
        <v>0</v>
      </c>
      <c r="U25" s="71">
        <v>0</v>
      </c>
      <c r="V25" s="71">
        <v>1261</v>
      </c>
      <c r="W25" s="71">
        <v>0</v>
      </c>
      <c r="X25" s="71">
        <v>0</v>
      </c>
      <c r="Y25" s="71">
        <v>7731471</v>
      </c>
      <c r="Z25" s="71">
        <v>1019370596</v>
      </c>
      <c r="AA25" s="71">
        <v>54990741</v>
      </c>
      <c r="AB25" s="71">
        <v>462129537.00000006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1770</v>
      </c>
      <c r="B26" s="70">
        <v>18</v>
      </c>
      <c r="C26" s="70">
        <v>18</v>
      </c>
      <c r="D26" s="70">
        <v>18</v>
      </c>
      <c r="E26" s="70">
        <v>2024</v>
      </c>
      <c r="F26" s="70" t="s">
        <v>1554</v>
      </c>
      <c r="G26" s="1073" t="s">
        <v>1749</v>
      </c>
      <c r="H26" s="70" t="s">
        <v>1750</v>
      </c>
      <c r="I26" s="1066"/>
      <c r="J26" s="73">
        <v>72490</v>
      </c>
      <c r="K26" s="71">
        <v>103124968</v>
      </c>
      <c r="L26" s="71">
        <v>165059</v>
      </c>
      <c r="M26" s="71">
        <v>232924959</v>
      </c>
      <c r="N26" s="71">
        <v>9700</v>
      </c>
      <c r="O26" s="71">
        <v>17561039</v>
      </c>
      <c r="P26" s="71">
        <v>147</v>
      </c>
      <c r="Q26" s="71">
        <v>1007828.9999999999</v>
      </c>
      <c r="R26" s="71">
        <v>0</v>
      </c>
      <c r="S26" s="71">
        <v>0</v>
      </c>
      <c r="T26" s="71">
        <v>0</v>
      </c>
      <c r="U26" s="71">
        <v>0</v>
      </c>
      <c r="V26" s="71">
        <v>1935</v>
      </c>
      <c r="W26" s="71">
        <v>0</v>
      </c>
      <c r="X26" s="71">
        <v>0</v>
      </c>
      <c r="Y26" s="71">
        <v>11865420</v>
      </c>
      <c r="Z26" s="71">
        <v>366484215.00000006</v>
      </c>
      <c r="AA26" s="71">
        <v>180823356</v>
      </c>
      <c r="AB26" s="71">
        <v>1507045917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1639</v>
      </c>
      <c r="B27" s="70">
        <v>19</v>
      </c>
      <c r="C27" s="70">
        <v>18</v>
      </c>
      <c r="D27" s="70">
        <v>19</v>
      </c>
      <c r="E27" s="70">
        <v>2024</v>
      </c>
      <c r="F27" s="70" t="s">
        <v>1554</v>
      </c>
      <c r="G27" s="1073" t="s">
        <v>1636</v>
      </c>
      <c r="H27" s="70" t="s">
        <v>1637</v>
      </c>
      <c r="I27" s="1066"/>
      <c r="J27" s="73">
        <v>1489959</v>
      </c>
      <c r="K27" s="71">
        <v>2102440760</v>
      </c>
      <c r="L27" s="71">
        <v>1633673</v>
      </c>
      <c r="M27" s="71">
        <v>2286940660</v>
      </c>
      <c r="N27" s="71">
        <v>46800</v>
      </c>
      <c r="O27" s="71">
        <v>81924365.999999985</v>
      </c>
      <c r="P27" s="71">
        <v>28901</v>
      </c>
      <c r="Q27" s="71">
        <v>186117877.00000003</v>
      </c>
      <c r="R27" s="71">
        <v>1730</v>
      </c>
      <c r="S27" s="71">
        <v>14404414.000000002</v>
      </c>
      <c r="T27" s="71">
        <v>0</v>
      </c>
      <c r="U27" s="71">
        <v>0</v>
      </c>
      <c r="V27" s="71">
        <v>4121</v>
      </c>
      <c r="W27" s="71">
        <v>0</v>
      </c>
      <c r="X27" s="71">
        <v>0</v>
      </c>
      <c r="Y27" s="71">
        <v>25272915</v>
      </c>
      <c r="Z27" s="71">
        <v>4697100991.8359299</v>
      </c>
      <c r="AA27" s="71">
        <v>3592089247</v>
      </c>
      <c r="AB27" s="71">
        <v>17859192871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1692</v>
      </c>
      <c r="B28" s="70">
        <v>20</v>
      </c>
      <c r="C28" s="70">
        <v>18</v>
      </c>
      <c r="D28" s="70">
        <v>20</v>
      </c>
      <c r="E28" s="70">
        <v>2024</v>
      </c>
      <c r="F28" s="70" t="s">
        <v>1554</v>
      </c>
      <c r="G28" s="1073" t="s">
        <v>1690</v>
      </c>
      <c r="H28" s="70" t="s">
        <v>1652</v>
      </c>
      <c r="I28" s="1066"/>
      <c r="J28" s="73">
        <v>34514</v>
      </c>
      <c r="K28" s="71">
        <v>50002753</v>
      </c>
      <c r="L28" s="71">
        <v>117281</v>
      </c>
      <c r="M28" s="71">
        <v>168892349</v>
      </c>
      <c r="N28" s="71">
        <v>126400</v>
      </c>
      <c r="O28" s="71">
        <v>252643560.99999997</v>
      </c>
      <c r="P28" s="71">
        <v>886</v>
      </c>
      <c r="Q28" s="71">
        <v>5418782</v>
      </c>
      <c r="R28" s="71">
        <v>0</v>
      </c>
      <c r="S28" s="71">
        <v>0</v>
      </c>
      <c r="T28" s="71">
        <v>0</v>
      </c>
      <c r="U28" s="71">
        <v>0</v>
      </c>
      <c r="V28" s="71">
        <v>87</v>
      </c>
      <c r="W28" s="71">
        <v>0</v>
      </c>
      <c r="X28" s="71">
        <v>0</v>
      </c>
      <c r="Y28" s="71">
        <v>534710</v>
      </c>
      <c r="Z28" s="71">
        <v>477492155</v>
      </c>
      <c r="AA28" s="71">
        <v>12524769.999999998</v>
      </c>
      <c r="AB28" s="71">
        <v>195263931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1647</v>
      </c>
      <c r="B29" s="70">
        <v>21</v>
      </c>
      <c r="C29" s="70">
        <v>18</v>
      </c>
      <c r="D29" s="70">
        <v>21</v>
      </c>
      <c r="E29" s="70">
        <v>2024</v>
      </c>
      <c r="F29" s="70" t="s">
        <v>1554</v>
      </c>
      <c r="G29" s="1073" t="s">
        <v>1644</v>
      </c>
      <c r="H29" s="70" t="s">
        <v>1645</v>
      </c>
      <c r="I29" s="1066"/>
      <c r="J29" s="73">
        <v>369858</v>
      </c>
      <c r="K29" s="71">
        <v>524319420.00000006</v>
      </c>
      <c r="L29" s="71">
        <v>313200</v>
      </c>
      <c r="M29" s="71">
        <v>440556150</v>
      </c>
      <c r="N29" s="71">
        <v>0</v>
      </c>
      <c r="O29" s="71">
        <v>0</v>
      </c>
      <c r="P29" s="71">
        <v>0</v>
      </c>
      <c r="Q29" s="71">
        <v>0</v>
      </c>
      <c r="R29" s="71">
        <v>0</v>
      </c>
      <c r="S29" s="71">
        <v>0</v>
      </c>
      <c r="T29" s="71">
        <v>0</v>
      </c>
      <c r="U29" s="71">
        <v>0</v>
      </c>
      <c r="V29" s="71">
        <v>0</v>
      </c>
      <c r="W29" s="71">
        <v>0</v>
      </c>
      <c r="X29" s="71">
        <v>0</v>
      </c>
      <c r="Y29" s="71">
        <v>0</v>
      </c>
      <c r="Z29" s="71">
        <v>964875570.00000012</v>
      </c>
      <c r="AA29" s="71">
        <v>771234996</v>
      </c>
      <c r="AB29" s="71">
        <v>4142232775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1665</v>
      </c>
      <c r="B30" s="70">
        <v>22</v>
      </c>
      <c r="C30" s="70">
        <v>18</v>
      </c>
      <c r="D30" s="70">
        <v>22</v>
      </c>
      <c r="E30" s="70">
        <v>2024</v>
      </c>
      <c r="F30" s="70" t="s">
        <v>1554</v>
      </c>
      <c r="G30" s="1073" t="s">
        <v>1662</v>
      </c>
      <c r="H30" s="70" t="s">
        <v>1663</v>
      </c>
      <c r="I30" s="1066"/>
      <c r="J30" s="73">
        <v>164471</v>
      </c>
      <c r="K30" s="71">
        <v>236876794</v>
      </c>
      <c r="L30" s="71">
        <v>231312</v>
      </c>
      <c r="M30" s="71">
        <v>330415465.00000006</v>
      </c>
      <c r="N30" s="71">
        <v>0</v>
      </c>
      <c r="O30" s="71">
        <v>0</v>
      </c>
      <c r="P30" s="71">
        <v>0</v>
      </c>
      <c r="Q30" s="71">
        <v>0</v>
      </c>
      <c r="R30" s="71">
        <v>0</v>
      </c>
      <c r="S30" s="71">
        <v>0</v>
      </c>
      <c r="T30" s="71">
        <v>0</v>
      </c>
      <c r="U30" s="71">
        <v>0</v>
      </c>
      <c r="V30" s="71">
        <v>0</v>
      </c>
      <c r="W30" s="71">
        <v>0</v>
      </c>
      <c r="X30" s="71">
        <v>0</v>
      </c>
      <c r="Y30" s="71">
        <v>0</v>
      </c>
      <c r="Z30" s="71">
        <v>567292259.00000012</v>
      </c>
      <c r="AA30" s="71">
        <v>349870185</v>
      </c>
      <c r="AB30" s="71">
        <v>1800104923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2387</v>
      </c>
      <c r="B31" s="70">
        <v>23</v>
      </c>
      <c r="C31" s="70">
        <v>18</v>
      </c>
      <c r="D31" s="70">
        <v>23</v>
      </c>
      <c r="E31" s="70">
        <v>2024</v>
      </c>
      <c r="F31" s="70" t="s">
        <v>1554</v>
      </c>
      <c r="G31" s="1073" t="s">
        <v>2384</v>
      </c>
      <c r="H31" s="70" t="s">
        <v>2385</v>
      </c>
      <c r="I31" s="1066"/>
      <c r="J31" s="73">
        <v>93133</v>
      </c>
      <c r="K31" s="71">
        <v>133377890.00000001</v>
      </c>
      <c r="L31" s="71">
        <v>116457</v>
      </c>
      <c r="M31" s="71">
        <v>165937638</v>
      </c>
      <c r="N31" s="71">
        <v>0</v>
      </c>
      <c r="O31" s="71">
        <v>0</v>
      </c>
      <c r="P31" s="71">
        <v>0</v>
      </c>
      <c r="Q31" s="71">
        <v>0</v>
      </c>
      <c r="R31" s="71">
        <v>0</v>
      </c>
      <c r="S31" s="71">
        <v>0</v>
      </c>
      <c r="T31" s="71">
        <v>0</v>
      </c>
      <c r="U31" s="71">
        <v>0</v>
      </c>
      <c r="V31" s="71">
        <v>0</v>
      </c>
      <c r="W31" s="71">
        <v>0</v>
      </c>
      <c r="X31" s="71">
        <v>0</v>
      </c>
      <c r="Y31" s="71">
        <v>0</v>
      </c>
      <c r="Z31" s="71">
        <v>299315528</v>
      </c>
      <c r="AA31" s="71">
        <v>171716677</v>
      </c>
      <c r="AB31" s="71">
        <v>976208236.00000012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1554</v>
      </c>
      <c r="G32" s="1073" t="s">
        <v>2391</v>
      </c>
      <c r="H32" s="70" t="s">
        <v>2392</v>
      </c>
      <c r="I32" s="1066"/>
      <c r="J32" s="73">
        <v>133447</v>
      </c>
      <c r="K32" s="71">
        <v>194486239.99999997</v>
      </c>
      <c r="L32" s="71">
        <v>1337836</v>
      </c>
      <c r="M32" s="71">
        <v>1937026235</v>
      </c>
      <c r="N32" s="71">
        <v>200</v>
      </c>
      <c r="O32" s="71">
        <v>330737</v>
      </c>
      <c r="P32" s="71">
        <v>29289</v>
      </c>
      <c r="Q32" s="71">
        <v>257940029.99999997</v>
      </c>
      <c r="R32" s="71">
        <v>0</v>
      </c>
      <c r="S32" s="71">
        <v>0</v>
      </c>
      <c r="T32" s="71">
        <v>557379</v>
      </c>
      <c r="U32" s="71">
        <v>37082</v>
      </c>
      <c r="V32" s="71">
        <v>27852</v>
      </c>
      <c r="W32" s="71">
        <v>3895546178</v>
      </c>
      <c r="X32" s="71">
        <v>227387560</v>
      </c>
      <c r="Y32" s="71">
        <v>170785766</v>
      </c>
      <c r="Z32" s="71">
        <v>6683502746</v>
      </c>
      <c r="AA32" s="71">
        <v>310770823</v>
      </c>
      <c r="AB32" s="71">
        <v>1013292433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1669</v>
      </c>
      <c r="B33" s="70">
        <v>25</v>
      </c>
      <c r="C33" s="70">
        <v>18</v>
      </c>
      <c r="D33" s="70">
        <v>25</v>
      </c>
      <c r="E33" s="70">
        <v>2024</v>
      </c>
      <c r="F33" s="70" t="s">
        <v>1554</v>
      </c>
      <c r="G33" s="1073" t="s">
        <v>1666</v>
      </c>
      <c r="H33" s="70" t="s">
        <v>1667</v>
      </c>
      <c r="I33" s="1066"/>
      <c r="J33" s="73">
        <v>298038</v>
      </c>
      <c r="K33" s="71">
        <v>419716213</v>
      </c>
      <c r="L33" s="71">
        <v>504892</v>
      </c>
      <c r="M33" s="71">
        <v>706713002</v>
      </c>
      <c r="N33" s="71">
        <v>0</v>
      </c>
      <c r="O33" s="71">
        <v>0</v>
      </c>
      <c r="P33" s="71">
        <v>741</v>
      </c>
      <c r="Q33" s="71">
        <v>4524321</v>
      </c>
      <c r="R33" s="71">
        <v>253</v>
      </c>
      <c r="S33" s="71">
        <v>2104779</v>
      </c>
      <c r="T33" s="71">
        <v>0</v>
      </c>
      <c r="U33" s="71">
        <v>0</v>
      </c>
      <c r="V33" s="71">
        <v>0</v>
      </c>
      <c r="W33" s="71">
        <v>0</v>
      </c>
      <c r="X33" s="71">
        <v>0</v>
      </c>
      <c r="Y33" s="71">
        <v>0</v>
      </c>
      <c r="Z33" s="71">
        <v>1133058314.5134897</v>
      </c>
      <c r="AA33" s="71">
        <v>698331421</v>
      </c>
      <c r="AB33" s="71">
        <v>3243835391.9999995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1839</v>
      </c>
      <c r="B34" s="70">
        <v>26</v>
      </c>
      <c r="C34" s="70">
        <v>18</v>
      </c>
      <c r="D34" s="70">
        <v>26</v>
      </c>
      <c r="E34" s="70">
        <v>2024</v>
      </c>
      <c r="F34" s="70" t="s">
        <v>1554</v>
      </c>
      <c r="G34" s="1073" t="s">
        <v>1818</v>
      </c>
      <c r="H34" s="70" t="s">
        <v>1819</v>
      </c>
      <c r="I34" s="1066"/>
      <c r="J34" s="73">
        <v>121497</v>
      </c>
      <c r="K34" s="71">
        <v>174259570</v>
      </c>
      <c r="L34" s="71">
        <v>272004</v>
      </c>
      <c r="M34" s="71">
        <v>387561251.99999994</v>
      </c>
      <c r="N34" s="71">
        <v>6900</v>
      </c>
      <c r="O34" s="71">
        <v>12166233</v>
      </c>
      <c r="P34" s="71">
        <v>26041</v>
      </c>
      <c r="Q34" s="71">
        <v>197728240</v>
      </c>
      <c r="R34" s="71">
        <v>0</v>
      </c>
      <c r="S34" s="71">
        <v>0</v>
      </c>
      <c r="T34" s="71">
        <v>26003</v>
      </c>
      <c r="U34" s="71">
        <v>3078</v>
      </c>
      <c r="V34" s="71">
        <v>3573</v>
      </c>
      <c r="W34" s="71">
        <v>181774133</v>
      </c>
      <c r="X34" s="71">
        <v>18876994</v>
      </c>
      <c r="Y34" s="71">
        <v>21911598</v>
      </c>
      <c r="Z34" s="71">
        <v>994278020</v>
      </c>
      <c r="AA34" s="71">
        <v>182128956</v>
      </c>
      <c r="AB34" s="71">
        <v>1036289249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2376</v>
      </c>
      <c r="B35" s="70">
        <v>27</v>
      </c>
      <c r="C35" s="70">
        <v>18</v>
      </c>
      <c r="D35" s="70">
        <v>27</v>
      </c>
      <c r="E35" s="70">
        <v>2024</v>
      </c>
      <c r="F35" s="70" t="s">
        <v>1554</v>
      </c>
      <c r="G35" s="1073" t="s">
        <v>2373</v>
      </c>
      <c r="H35" s="70" t="s">
        <v>2374</v>
      </c>
      <c r="I35" s="1066"/>
      <c r="J35" s="73">
        <v>74611</v>
      </c>
      <c r="K35" s="71">
        <v>107894202</v>
      </c>
      <c r="L35" s="71">
        <v>379541</v>
      </c>
      <c r="M35" s="71">
        <v>545723982</v>
      </c>
      <c r="N35" s="71">
        <v>0</v>
      </c>
      <c r="O35" s="71">
        <v>0</v>
      </c>
      <c r="P35" s="71">
        <v>6516</v>
      </c>
      <c r="Q35" s="71">
        <v>57385186.999999993</v>
      </c>
      <c r="R35" s="71">
        <v>0</v>
      </c>
      <c r="S35" s="71">
        <v>0</v>
      </c>
      <c r="T35" s="71">
        <v>73274</v>
      </c>
      <c r="U35" s="71">
        <v>6706</v>
      </c>
      <c r="V35" s="71">
        <v>7691</v>
      </c>
      <c r="W35" s="71">
        <v>512459873</v>
      </c>
      <c r="X35" s="71">
        <v>41118249.000000007</v>
      </c>
      <c r="Y35" s="71">
        <v>47160231</v>
      </c>
      <c r="Z35" s="71">
        <v>1311741724.0000002</v>
      </c>
      <c r="AA35" s="71">
        <v>23137526</v>
      </c>
      <c r="AB35" s="71">
        <v>325313583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2383</v>
      </c>
      <c r="B36" s="70">
        <v>28</v>
      </c>
      <c r="C36" s="70">
        <v>18</v>
      </c>
      <c r="D36" s="70">
        <v>28</v>
      </c>
      <c r="E36" s="70">
        <v>2024</v>
      </c>
      <c r="F36" s="70" t="s">
        <v>1554</v>
      </c>
      <c r="G36" s="1073" t="s">
        <v>2381</v>
      </c>
      <c r="H36" s="70" t="s">
        <v>1697</v>
      </c>
      <c r="I36" s="1066"/>
      <c r="J36" s="73">
        <v>23220</v>
      </c>
      <c r="K36" s="71">
        <v>32279857</v>
      </c>
      <c r="L36" s="71">
        <v>14087</v>
      </c>
      <c r="M36" s="71">
        <v>19422149</v>
      </c>
      <c r="N36" s="71">
        <v>4600</v>
      </c>
      <c r="O36" s="71">
        <v>8246945.9999999991</v>
      </c>
      <c r="P36" s="71">
        <v>6461</v>
      </c>
      <c r="Q36" s="71">
        <v>39438910.000000007</v>
      </c>
      <c r="R36" s="71">
        <v>0</v>
      </c>
      <c r="S36" s="71">
        <v>0</v>
      </c>
      <c r="T36" s="71">
        <v>0</v>
      </c>
      <c r="U36" s="71">
        <v>0</v>
      </c>
      <c r="V36" s="71">
        <v>0</v>
      </c>
      <c r="W36" s="71">
        <v>0</v>
      </c>
      <c r="X36" s="71">
        <v>0</v>
      </c>
      <c r="Y36" s="71">
        <v>0</v>
      </c>
      <c r="Z36" s="71">
        <v>99387862.000000015</v>
      </c>
      <c r="AA36" s="71">
        <v>9240201</v>
      </c>
      <c r="AB36" s="71">
        <v>122239081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1673</v>
      </c>
      <c r="B37" s="70">
        <v>29</v>
      </c>
      <c r="C37" s="70">
        <v>18</v>
      </c>
      <c r="D37" s="70">
        <v>29</v>
      </c>
      <c r="E37" s="70">
        <v>2024</v>
      </c>
      <c r="F37" s="70" t="s">
        <v>1554</v>
      </c>
      <c r="G37" s="1073" t="s">
        <v>1670</v>
      </c>
      <c r="H37" s="70" t="s">
        <v>1671</v>
      </c>
      <c r="I37" s="1066"/>
      <c r="J37" s="73">
        <v>309243</v>
      </c>
      <c r="K37" s="71">
        <v>445829678</v>
      </c>
      <c r="L37" s="71">
        <v>954525</v>
      </c>
      <c r="M37" s="71">
        <v>1367974884</v>
      </c>
      <c r="N37" s="71">
        <v>128500</v>
      </c>
      <c r="O37" s="71">
        <v>252816315</v>
      </c>
      <c r="P37" s="71">
        <v>60641</v>
      </c>
      <c r="Q37" s="71">
        <v>352303573</v>
      </c>
      <c r="R37" s="71">
        <v>0</v>
      </c>
      <c r="S37" s="71">
        <v>0</v>
      </c>
      <c r="T37" s="71">
        <v>0</v>
      </c>
      <c r="U37" s="71">
        <v>34</v>
      </c>
      <c r="V37" s="71">
        <v>1116</v>
      </c>
      <c r="W37" s="71">
        <v>0</v>
      </c>
      <c r="X37" s="71">
        <v>209224</v>
      </c>
      <c r="Y37" s="71">
        <v>6840859</v>
      </c>
      <c r="Z37" s="71">
        <v>2425974533.0000005</v>
      </c>
      <c r="AA37" s="71">
        <v>678543752</v>
      </c>
      <c r="AB37" s="71">
        <v>3426499102.9999995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2414</v>
      </c>
      <c r="B38" s="70">
        <v>30</v>
      </c>
      <c r="C38" s="70">
        <v>18</v>
      </c>
      <c r="D38" s="70">
        <v>30</v>
      </c>
      <c r="E38" s="70">
        <v>2024</v>
      </c>
      <c r="F38" s="70" t="s">
        <v>1554</v>
      </c>
      <c r="G38" s="1073" t="s">
        <v>2411</v>
      </c>
      <c r="H38" s="70" t="s">
        <v>2412</v>
      </c>
      <c r="I38" s="1066"/>
      <c r="J38" s="73">
        <v>125577</v>
      </c>
      <c r="K38" s="71">
        <v>178625940</v>
      </c>
      <c r="L38" s="71">
        <v>391186</v>
      </c>
      <c r="M38" s="71">
        <v>553161941</v>
      </c>
      <c r="N38" s="71">
        <v>21900</v>
      </c>
      <c r="O38" s="71">
        <v>37288410.000000007</v>
      </c>
      <c r="P38" s="71">
        <v>18379</v>
      </c>
      <c r="Q38" s="71">
        <v>115394780</v>
      </c>
      <c r="R38" s="71">
        <v>0</v>
      </c>
      <c r="S38" s="71">
        <v>0</v>
      </c>
      <c r="T38" s="71">
        <v>0</v>
      </c>
      <c r="U38" s="71">
        <v>0</v>
      </c>
      <c r="V38" s="71">
        <v>908</v>
      </c>
      <c r="W38" s="71">
        <v>0</v>
      </c>
      <c r="X38" s="71">
        <v>0</v>
      </c>
      <c r="Y38" s="71">
        <v>5567856</v>
      </c>
      <c r="Z38" s="71">
        <v>890038926.99999988</v>
      </c>
      <c r="AA38" s="71">
        <v>168110340</v>
      </c>
      <c r="AB38" s="71">
        <v>1171824517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2418</v>
      </c>
      <c r="B39" s="70">
        <v>31</v>
      </c>
      <c r="C39" s="70">
        <v>18</v>
      </c>
      <c r="D39" s="70">
        <v>31</v>
      </c>
      <c r="E39" s="70">
        <v>2024</v>
      </c>
      <c r="F39" s="70" t="s">
        <v>1554</v>
      </c>
      <c r="G39" s="1073" t="s">
        <v>2415</v>
      </c>
      <c r="H39" s="70" t="s">
        <v>2416</v>
      </c>
      <c r="I39" s="1066"/>
      <c r="J39" s="73">
        <v>348905</v>
      </c>
      <c r="K39" s="71">
        <v>495274262.99999994</v>
      </c>
      <c r="L39" s="71">
        <v>455253</v>
      </c>
      <c r="M39" s="71">
        <v>641702246</v>
      </c>
      <c r="N39" s="71">
        <v>0</v>
      </c>
      <c r="O39" s="71">
        <v>0</v>
      </c>
      <c r="P39" s="71">
        <v>1229</v>
      </c>
      <c r="Q39" s="71">
        <v>6711278</v>
      </c>
      <c r="R39" s="71">
        <v>0</v>
      </c>
      <c r="S39" s="71">
        <v>0</v>
      </c>
      <c r="T39" s="71">
        <v>0</v>
      </c>
      <c r="U39" s="71">
        <v>0</v>
      </c>
      <c r="V39" s="71">
        <v>0</v>
      </c>
      <c r="W39" s="71">
        <v>0</v>
      </c>
      <c r="X39" s="71">
        <v>0</v>
      </c>
      <c r="Y39" s="71">
        <v>0</v>
      </c>
      <c r="Z39" s="71">
        <v>1143687787</v>
      </c>
      <c r="AA39" s="71">
        <v>804408085</v>
      </c>
      <c r="AB39" s="71">
        <v>4163793085.9999995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1643</v>
      </c>
      <c r="B40" s="70">
        <v>32</v>
      </c>
      <c r="C40" s="70">
        <v>18</v>
      </c>
      <c r="D40" s="70">
        <v>32</v>
      </c>
      <c r="E40" s="70">
        <v>2024</v>
      </c>
      <c r="F40" s="70" t="s">
        <v>1554</v>
      </c>
      <c r="G40" s="1073" t="s">
        <v>1640</v>
      </c>
      <c r="H40" s="70" t="s">
        <v>1641</v>
      </c>
      <c r="I40" s="1066"/>
      <c r="J40" s="73">
        <v>1470069</v>
      </c>
      <c r="K40" s="71">
        <v>2088865466.0000002</v>
      </c>
      <c r="L40" s="71">
        <v>2540758</v>
      </c>
      <c r="M40" s="71">
        <v>3581818280</v>
      </c>
      <c r="N40" s="71">
        <v>1100</v>
      </c>
      <c r="O40" s="71">
        <v>2167324.0000000005</v>
      </c>
      <c r="P40" s="71">
        <v>16764</v>
      </c>
      <c r="Q40" s="71">
        <v>100323307</v>
      </c>
      <c r="R40" s="71">
        <v>0</v>
      </c>
      <c r="S40" s="71">
        <v>0</v>
      </c>
      <c r="T40" s="71">
        <v>25895</v>
      </c>
      <c r="U40" s="71">
        <v>5401</v>
      </c>
      <c r="V40" s="71">
        <v>7919</v>
      </c>
      <c r="W40" s="71">
        <v>179034829</v>
      </c>
      <c r="X40" s="71">
        <v>33120649</v>
      </c>
      <c r="Y40" s="71">
        <v>48561516.000000007</v>
      </c>
      <c r="Z40" s="71">
        <v>6033891371</v>
      </c>
      <c r="AA40" s="71">
        <v>3642046105</v>
      </c>
      <c r="AB40" s="71">
        <v>17539750606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2422</v>
      </c>
      <c r="B41" s="70">
        <v>33</v>
      </c>
      <c r="C41" s="70">
        <v>18</v>
      </c>
      <c r="D41" s="70">
        <v>33</v>
      </c>
      <c r="E41" s="70">
        <v>2024</v>
      </c>
      <c r="F41" s="70" t="s">
        <v>1554</v>
      </c>
      <c r="G41" s="1073" t="s">
        <v>2419</v>
      </c>
      <c r="H41" s="70" t="s">
        <v>2420</v>
      </c>
      <c r="I41" s="1066"/>
      <c r="J41" s="73">
        <v>252872</v>
      </c>
      <c r="K41" s="71">
        <v>361008731</v>
      </c>
      <c r="L41" s="71">
        <v>259557.00000000003</v>
      </c>
      <c r="M41" s="71">
        <v>367668281.00000006</v>
      </c>
      <c r="N41" s="71">
        <v>11400</v>
      </c>
      <c r="O41" s="71">
        <v>19296076</v>
      </c>
      <c r="P41" s="71">
        <v>13629</v>
      </c>
      <c r="Q41" s="71">
        <v>81548221</v>
      </c>
      <c r="R41" s="71">
        <v>0</v>
      </c>
      <c r="S41" s="71">
        <v>0</v>
      </c>
      <c r="T41" s="71">
        <v>0</v>
      </c>
      <c r="U41" s="71">
        <v>0</v>
      </c>
      <c r="V41" s="71">
        <v>14</v>
      </c>
      <c r="W41" s="71">
        <v>0</v>
      </c>
      <c r="X41" s="71">
        <v>0</v>
      </c>
      <c r="Y41" s="71">
        <v>86339</v>
      </c>
      <c r="Z41" s="71">
        <v>829607648</v>
      </c>
      <c r="AA41" s="71">
        <v>561984808</v>
      </c>
      <c r="AB41" s="71">
        <v>3358605098.0000005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1656</v>
      </c>
      <c r="B42" s="70">
        <v>34</v>
      </c>
      <c r="C42" s="70">
        <v>18</v>
      </c>
      <c r="D42" s="70">
        <v>34</v>
      </c>
      <c r="E42" s="70">
        <v>2024</v>
      </c>
      <c r="F42" s="70" t="s">
        <v>1554</v>
      </c>
      <c r="G42" s="1073" t="s">
        <v>1653</v>
      </c>
      <c r="H42" s="70" t="s">
        <v>1654</v>
      </c>
      <c r="I42" s="1066"/>
      <c r="J42" s="73">
        <v>166411</v>
      </c>
      <c r="K42" s="71">
        <v>236887469</v>
      </c>
      <c r="L42" s="71">
        <v>389671</v>
      </c>
      <c r="M42" s="71">
        <v>552026054</v>
      </c>
      <c r="N42" s="71">
        <v>315300</v>
      </c>
      <c r="O42" s="71">
        <v>733235164</v>
      </c>
      <c r="P42" s="71">
        <v>53621</v>
      </c>
      <c r="Q42" s="71">
        <v>310987259</v>
      </c>
      <c r="R42" s="71">
        <v>0</v>
      </c>
      <c r="S42" s="71">
        <v>0</v>
      </c>
      <c r="T42" s="71">
        <v>0</v>
      </c>
      <c r="U42" s="71">
        <v>0</v>
      </c>
      <c r="V42" s="71">
        <v>426</v>
      </c>
      <c r="W42" s="71">
        <v>0</v>
      </c>
      <c r="X42" s="71">
        <v>0</v>
      </c>
      <c r="Y42" s="71">
        <v>2614440</v>
      </c>
      <c r="Z42" s="71">
        <v>1835750386</v>
      </c>
      <c r="AA42" s="71">
        <v>335624581</v>
      </c>
      <c r="AB42" s="71">
        <v>1632247050.9999998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2390</v>
      </c>
      <c r="B43" s="70">
        <v>35</v>
      </c>
      <c r="C43" s="70">
        <v>18</v>
      </c>
      <c r="D43" s="70">
        <v>35</v>
      </c>
      <c r="E43" s="70">
        <v>2024</v>
      </c>
      <c r="F43" s="70" t="s">
        <v>1554</v>
      </c>
      <c r="G43" s="1073" t="s">
        <v>2388</v>
      </c>
      <c r="H43" s="70" t="s">
        <v>1661</v>
      </c>
      <c r="I43" s="1066"/>
      <c r="J43" s="73">
        <v>77732</v>
      </c>
      <c r="K43" s="71">
        <v>110631892.99999999</v>
      </c>
      <c r="L43" s="71">
        <v>92952</v>
      </c>
      <c r="M43" s="71">
        <v>131473953.99999999</v>
      </c>
      <c r="N43" s="71">
        <v>0</v>
      </c>
      <c r="O43" s="71">
        <v>0</v>
      </c>
      <c r="P43" s="71">
        <v>0</v>
      </c>
      <c r="Q43" s="71">
        <v>0</v>
      </c>
      <c r="R43" s="71">
        <v>0</v>
      </c>
      <c r="S43" s="71">
        <v>0</v>
      </c>
      <c r="T43" s="71">
        <v>0</v>
      </c>
      <c r="U43" s="71">
        <v>0</v>
      </c>
      <c r="V43" s="71">
        <v>0</v>
      </c>
      <c r="W43" s="71">
        <v>0</v>
      </c>
      <c r="X43" s="71">
        <v>0</v>
      </c>
      <c r="Y43" s="71">
        <v>0</v>
      </c>
      <c r="Z43" s="71">
        <v>242105846.99999997</v>
      </c>
      <c r="AA43" s="71">
        <v>152316671</v>
      </c>
      <c r="AB43" s="71">
        <v>691406207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2398</v>
      </c>
      <c r="B44" s="70">
        <v>36</v>
      </c>
      <c r="C44" s="70">
        <v>18</v>
      </c>
      <c r="D44" s="70">
        <v>36</v>
      </c>
      <c r="E44" s="70">
        <v>2024</v>
      </c>
      <c r="F44" s="70" t="s">
        <v>1554</v>
      </c>
      <c r="G44" s="1073" t="s">
        <v>2395</v>
      </c>
      <c r="H44" s="70" t="s">
        <v>2396</v>
      </c>
      <c r="I44" s="1066"/>
      <c r="J44" s="73">
        <v>90916</v>
      </c>
      <c r="K44" s="71">
        <v>129956814.00000001</v>
      </c>
      <c r="L44" s="71">
        <v>147381</v>
      </c>
      <c r="M44" s="71">
        <v>208956680</v>
      </c>
      <c r="N44" s="71">
        <v>5700</v>
      </c>
      <c r="O44" s="71">
        <v>10132496.999999998</v>
      </c>
      <c r="P44" s="71">
        <v>1881</v>
      </c>
      <c r="Q44" s="71">
        <v>12884763.000000002</v>
      </c>
      <c r="R44" s="71">
        <v>0</v>
      </c>
      <c r="S44" s="71">
        <v>0</v>
      </c>
      <c r="T44" s="71">
        <v>0</v>
      </c>
      <c r="U44" s="71">
        <v>0</v>
      </c>
      <c r="V44" s="71">
        <v>767</v>
      </c>
      <c r="W44" s="71">
        <v>0</v>
      </c>
      <c r="X44" s="71">
        <v>0</v>
      </c>
      <c r="Y44" s="71">
        <v>4704470.0000000009</v>
      </c>
      <c r="Z44" s="71">
        <v>366635224.00000006</v>
      </c>
      <c r="AA44" s="71">
        <v>206904762</v>
      </c>
      <c r="AB44" s="71">
        <v>1569785668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1680</v>
      </c>
      <c r="B190" s="70">
        <v>182</v>
      </c>
      <c r="C190" s="70">
        <v>16</v>
      </c>
      <c r="D190" s="70">
        <v>2</v>
      </c>
      <c r="E190" s="70">
        <v>2022</v>
      </c>
      <c r="F190" s="70" t="s">
        <v>161</v>
      </c>
      <c r="G190" s="1073" t="s">
        <v>1678</v>
      </c>
      <c r="H190" s="70" t="s">
        <v>1679</v>
      </c>
      <c r="I190" s="1066"/>
      <c r="J190" s="73"/>
      <c r="K190" s="71"/>
      <c r="L190" s="71"/>
      <c r="M190" s="71"/>
      <c r="N190" s="71"/>
      <c r="O190" s="71"/>
      <c r="P190" s="71"/>
      <c r="Q190" s="71"/>
      <c r="R190" s="71"/>
      <c r="S190" s="71"/>
      <c r="T190" s="71"/>
      <c r="U190" s="71"/>
      <c r="V190" s="71"/>
      <c r="W190" s="71"/>
      <c r="X190" s="71"/>
      <c r="Y190" s="71"/>
      <c r="Z190" s="71"/>
      <c r="AA190" s="71"/>
      <c r="AB190" s="71"/>
      <c r="AC190" s="72"/>
      <c r="AD190" s="71">
        <v>252498746.10339701</v>
      </c>
      <c r="AE190" s="71">
        <v>2085940.321471151</v>
      </c>
      <c r="AF190" s="71">
        <v>1686213.042769925</v>
      </c>
      <c r="AG190" s="71">
        <v>84958753.513066038</v>
      </c>
      <c r="AH190" s="71">
        <v>120705764.47879836</v>
      </c>
      <c r="AI190" s="71">
        <v>0</v>
      </c>
      <c r="AJ190" s="71">
        <v>0</v>
      </c>
      <c r="AK190" s="71">
        <v>7133637.3795210989</v>
      </c>
      <c r="AL190" s="71">
        <v>0</v>
      </c>
      <c r="AM190" s="71">
        <v>0</v>
      </c>
      <c r="AN190" s="71">
        <v>469069054.83902353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2405</v>
      </c>
      <c r="B191" s="70">
        <v>183</v>
      </c>
      <c r="C191" s="70">
        <v>16</v>
      </c>
      <c r="D191" s="70">
        <v>3</v>
      </c>
      <c r="E191" s="70">
        <v>2022</v>
      </c>
      <c r="F191" s="70" t="s">
        <v>161</v>
      </c>
      <c r="G191" s="1073" t="s">
        <v>2403</v>
      </c>
      <c r="H191" s="70" t="s">
        <v>2404</v>
      </c>
      <c r="I191" s="1066"/>
      <c r="J191" s="73"/>
      <c r="K191" s="71"/>
      <c r="L191" s="71"/>
      <c r="M191" s="71"/>
      <c r="N191" s="71"/>
      <c r="O191" s="71"/>
      <c r="P191" s="71"/>
      <c r="Q191" s="71"/>
      <c r="R191" s="71"/>
      <c r="S191" s="71"/>
      <c r="T191" s="71"/>
      <c r="U191" s="71"/>
      <c r="V191" s="71"/>
      <c r="W191" s="71"/>
      <c r="X191" s="71"/>
      <c r="Y191" s="71"/>
      <c r="Z191" s="71"/>
      <c r="AA191" s="71"/>
      <c r="AB191" s="71"/>
      <c r="AC191" s="72"/>
      <c r="AD191" s="71">
        <v>729374901.36497974</v>
      </c>
      <c r="AE191" s="71">
        <v>7307017.8126758086</v>
      </c>
      <c r="AF191" s="71">
        <v>2279950.0296607437</v>
      </c>
      <c r="AG191" s="71">
        <v>382036671.39568931</v>
      </c>
      <c r="AH191" s="71">
        <v>456801546.85577565</v>
      </c>
      <c r="AI191" s="71">
        <v>0</v>
      </c>
      <c r="AJ191" s="71">
        <v>0</v>
      </c>
      <c r="AK191" s="71">
        <v>27391514.70799261</v>
      </c>
      <c r="AL191" s="71">
        <v>0</v>
      </c>
      <c r="AM191" s="71">
        <v>0</v>
      </c>
      <c r="AN191" s="71">
        <v>1605191602.1667738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1704</v>
      </c>
      <c r="B192" s="70">
        <v>184</v>
      </c>
      <c r="C192" s="70">
        <v>16</v>
      </c>
      <c r="D192" s="70">
        <v>4</v>
      </c>
      <c r="E192" s="70">
        <v>2022</v>
      </c>
      <c r="F192" s="70" t="s">
        <v>161</v>
      </c>
      <c r="G192" s="1073" t="s">
        <v>1702</v>
      </c>
      <c r="H192" s="70" t="s">
        <v>1703</v>
      </c>
      <c r="I192" s="1066"/>
      <c r="J192" s="73"/>
      <c r="K192" s="71"/>
      <c r="L192" s="71"/>
      <c r="M192" s="71"/>
      <c r="N192" s="71"/>
      <c r="O192" s="71"/>
      <c r="P192" s="71"/>
      <c r="Q192" s="71"/>
      <c r="R192" s="71"/>
      <c r="S192" s="71"/>
      <c r="T192" s="71"/>
      <c r="U192" s="71"/>
      <c r="V192" s="71"/>
      <c r="W192" s="71"/>
      <c r="X192" s="71"/>
      <c r="Y192" s="71"/>
      <c r="Z192" s="71"/>
      <c r="AA192" s="71"/>
      <c r="AB192" s="71"/>
      <c r="AC192" s="72"/>
      <c r="AD192" s="71">
        <v>42993023.68454317</v>
      </c>
      <c r="AE192" s="71">
        <v>586865.29939897312</v>
      </c>
      <c r="AF192" s="71">
        <v>351492.2962393646</v>
      </c>
      <c r="AG192" s="71">
        <v>20750025.202523667</v>
      </c>
      <c r="AH192" s="71">
        <v>28575023.826930746</v>
      </c>
      <c r="AI192" s="71">
        <v>0</v>
      </c>
      <c r="AJ192" s="71">
        <v>0</v>
      </c>
      <c r="AK192" s="71">
        <v>1792286.8463707641</v>
      </c>
      <c r="AL192" s="71">
        <v>0</v>
      </c>
      <c r="AM192" s="71">
        <v>0</v>
      </c>
      <c r="AN192" s="71">
        <v>95048717.156006694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2371</v>
      </c>
      <c r="B193" s="70">
        <v>185</v>
      </c>
      <c r="C193" s="70">
        <v>16</v>
      </c>
      <c r="D193" s="70">
        <v>5</v>
      </c>
      <c r="E193" s="70">
        <v>2022</v>
      </c>
      <c r="F193" s="70" t="s">
        <v>161</v>
      </c>
      <c r="G193" s="1073" t="s">
        <v>2369</v>
      </c>
      <c r="H193" s="70" t="s">
        <v>2370</v>
      </c>
      <c r="I193" s="1066"/>
      <c r="J193" s="73"/>
      <c r="K193" s="71"/>
      <c r="L193" s="71"/>
      <c r="M193" s="71"/>
      <c r="N193" s="71"/>
      <c r="O193" s="71"/>
      <c r="P193" s="71"/>
      <c r="Q193" s="71"/>
      <c r="R193" s="71"/>
      <c r="S193" s="71"/>
      <c r="T193" s="71"/>
      <c r="U193" s="71"/>
      <c r="V193" s="71"/>
      <c r="W193" s="71"/>
      <c r="X193" s="71"/>
      <c r="Y193" s="71"/>
      <c r="Z193" s="71"/>
      <c r="AA193" s="71"/>
      <c r="AB193" s="71"/>
      <c r="AC193" s="72"/>
      <c r="AD193" s="71">
        <v>234580.37791335149</v>
      </c>
      <c r="AE193" s="71">
        <v>57596.859622710886</v>
      </c>
      <c r="AF193" s="71">
        <v>569987.50741518592</v>
      </c>
      <c r="AG193" s="71">
        <v>2660259.6413491881</v>
      </c>
      <c r="AH193" s="71">
        <v>2709155.4504851787</v>
      </c>
      <c r="AI193" s="71">
        <v>0</v>
      </c>
      <c r="AJ193" s="71">
        <v>0</v>
      </c>
      <c r="AK193" s="71">
        <v>138811.84148764922</v>
      </c>
      <c r="AL193" s="71">
        <v>0</v>
      </c>
      <c r="AM193" s="71">
        <v>0</v>
      </c>
      <c r="AN193" s="71">
        <v>6370391.6782732634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1659</v>
      </c>
      <c r="B194" s="70">
        <v>186</v>
      </c>
      <c r="C194" s="70">
        <v>16</v>
      </c>
      <c r="D194" s="70">
        <v>6</v>
      </c>
      <c r="E194" s="70">
        <v>2022</v>
      </c>
      <c r="F194" s="70" t="s">
        <v>161</v>
      </c>
      <c r="G194" s="1073" t="s">
        <v>1657</v>
      </c>
      <c r="H194" s="70" t="s">
        <v>1658</v>
      </c>
      <c r="I194" s="1066"/>
      <c r="J194" s="73"/>
      <c r="K194" s="71"/>
      <c r="L194" s="71"/>
      <c r="M194" s="71"/>
      <c r="N194" s="71"/>
      <c r="O194" s="71"/>
      <c r="P194" s="71"/>
      <c r="Q194" s="71"/>
      <c r="R194" s="71"/>
      <c r="S194" s="71"/>
      <c r="T194" s="71"/>
      <c r="U194" s="71"/>
      <c r="V194" s="71"/>
      <c r="W194" s="71"/>
      <c r="X194" s="71"/>
      <c r="Y194" s="71"/>
      <c r="Z194" s="71"/>
      <c r="AA194" s="71"/>
      <c r="AB194" s="71"/>
      <c r="AC194" s="72"/>
      <c r="AD194" s="71">
        <v>166206006.23023134</v>
      </c>
      <c r="AE194" s="71">
        <v>834376.12858846039</v>
      </c>
      <c r="AF194" s="71">
        <v>332492.71265885845</v>
      </c>
      <c r="AG194" s="71">
        <v>35384376.592187442</v>
      </c>
      <c r="AH194" s="71">
        <v>51863060.266648941</v>
      </c>
      <c r="AI194" s="71">
        <v>0</v>
      </c>
      <c r="AJ194" s="71">
        <v>0</v>
      </c>
      <c r="AK194" s="71">
        <v>3332775.4686476523</v>
      </c>
      <c r="AL194" s="71">
        <v>0</v>
      </c>
      <c r="AM194" s="71">
        <v>0</v>
      </c>
      <c r="AN194" s="71">
        <v>257953087.39896271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2425</v>
      </c>
      <c r="B195" s="70">
        <v>187</v>
      </c>
      <c r="C195" s="70">
        <v>16</v>
      </c>
      <c r="D195" s="70">
        <v>7</v>
      </c>
      <c r="E195" s="70">
        <v>2022</v>
      </c>
      <c r="F195" s="70" t="s">
        <v>161</v>
      </c>
      <c r="G195" s="1073" t="s">
        <v>2423</v>
      </c>
      <c r="H195" s="70" t="s">
        <v>2424</v>
      </c>
      <c r="I195" s="1066"/>
      <c r="J195" s="73"/>
      <c r="K195" s="71"/>
      <c r="L195" s="71"/>
      <c r="M195" s="71"/>
      <c r="N195" s="71"/>
      <c r="O195" s="71"/>
      <c r="P195" s="71"/>
      <c r="Q195" s="71"/>
      <c r="R195" s="71"/>
      <c r="S195" s="71"/>
      <c r="T195" s="71"/>
      <c r="U195" s="71"/>
      <c r="V195" s="71"/>
      <c r="W195" s="71"/>
      <c r="X195" s="71"/>
      <c r="Y195" s="71"/>
      <c r="Z195" s="71"/>
      <c r="AA195" s="71"/>
      <c r="AB195" s="71"/>
      <c r="AC195" s="72"/>
      <c r="AD195" s="71">
        <v>380653852.89998668</v>
      </c>
      <c r="AE195" s="71">
        <v>717625.73746134376</v>
      </c>
      <c r="AF195" s="71">
        <v>289743.64960271947</v>
      </c>
      <c r="AG195" s="71">
        <v>65489160.973081879</v>
      </c>
      <c r="AH195" s="71">
        <v>97943022.094111398</v>
      </c>
      <c r="AI195" s="71">
        <v>0</v>
      </c>
      <c r="AJ195" s="71">
        <v>0</v>
      </c>
      <c r="AK195" s="71">
        <v>5388352.8683145251</v>
      </c>
      <c r="AL195" s="71">
        <v>0</v>
      </c>
      <c r="AM195" s="71">
        <v>0</v>
      </c>
      <c r="AN195" s="71">
        <v>550481758.2225585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2401</v>
      </c>
      <c r="B196" s="70">
        <v>188</v>
      </c>
      <c r="C196" s="70">
        <v>16</v>
      </c>
      <c r="D196" s="70">
        <v>8</v>
      </c>
      <c r="E196" s="70">
        <v>2022</v>
      </c>
      <c r="F196" s="70" t="s">
        <v>161</v>
      </c>
      <c r="G196" s="1073" t="s">
        <v>2399</v>
      </c>
      <c r="H196" s="70" t="s">
        <v>2400</v>
      </c>
      <c r="I196" s="1066"/>
      <c r="J196" s="73"/>
      <c r="K196" s="71"/>
      <c r="L196" s="71"/>
      <c r="M196" s="71"/>
      <c r="N196" s="71"/>
      <c r="O196" s="71"/>
      <c r="P196" s="71"/>
      <c r="Q196" s="71"/>
      <c r="R196" s="71"/>
      <c r="S196" s="71"/>
      <c r="T196" s="71"/>
      <c r="U196" s="71"/>
      <c r="V196" s="71"/>
      <c r="W196" s="71"/>
      <c r="X196" s="71"/>
      <c r="Y196" s="71"/>
      <c r="Z196" s="71"/>
      <c r="AA196" s="71"/>
      <c r="AB196" s="71"/>
      <c r="AC196" s="72"/>
      <c r="AD196" s="71">
        <v>1729059736.5473666</v>
      </c>
      <c r="AE196" s="71">
        <v>9069170.3827544227</v>
      </c>
      <c r="AF196" s="71">
        <v>2978184.7262443462</v>
      </c>
      <c r="AG196" s="71">
        <v>456763657.05741233</v>
      </c>
      <c r="AH196" s="71">
        <v>484943689.47068989</v>
      </c>
      <c r="AI196" s="71">
        <v>0</v>
      </c>
      <c r="AJ196" s="71">
        <v>0</v>
      </c>
      <c r="AK196" s="71">
        <v>28718297.658025723</v>
      </c>
      <c r="AL196" s="71">
        <v>0</v>
      </c>
      <c r="AM196" s="71">
        <v>0</v>
      </c>
      <c r="AN196" s="71">
        <v>2711532735.8424931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1700</v>
      </c>
      <c r="B197" s="70">
        <v>189</v>
      </c>
      <c r="C197" s="70">
        <v>16</v>
      </c>
      <c r="D197" s="70">
        <v>9</v>
      </c>
      <c r="E197" s="70">
        <v>2022</v>
      </c>
      <c r="F197" s="70" t="s">
        <v>161</v>
      </c>
      <c r="G197" s="1073" t="s">
        <v>1698</v>
      </c>
      <c r="H197" s="70" t="s">
        <v>1699</v>
      </c>
      <c r="I197" s="1066"/>
      <c r="J197" s="73"/>
      <c r="K197" s="71"/>
      <c r="L197" s="71"/>
      <c r="M197" s="71"/>
      <c r="N197" s="71"/>
      <c r="O197" s="71"/>
      <c r="P197" s="71"/>
      <c r="Q197" s="71"/>
      <c r="R197" s="71"/>
      <c r="S197" s="71"/>
      <c r="T197" s="71"/>
      <c r="U197" s="71"/>
      <c r="V197" s="71"/>
      <c r="W197" s="71"/>
      <c r="X197" s="71"/>
      <c r="Y197" s="71"/>
      <c r="Z197" s="71"/>
      <c r="AA197" s="71"/>
      <c r="AB197" s="71"/>
      <c r="AC197" s="72"/>
      <c r="AD197" s="71">
        <v>1821300.8780603798</v>
      </c>
      <c r="AE197" s="71">
        <v>314447.72010236757</v>
      </c>
      <c r="AF197" s="71">
        <v>166246.35632942923</v>
      </c>
      <c r="AG197" s="71">
        <v>9600321.6068030037</v>
      </c>
      <c r="AH197" s="71">
        <v>8268517.5328991087</v>
      </c>
      <c r="AI197" s="71">
        <v>0</v>
      </c>
      <c r="AJ197" s="71">
        <v>0</v>
      </c>
      <c r="AK197" s="71">
        <v>527872.37953628844</v>
      </c>
      <c r="AL197" s="71">
        <v>0</v>
      </c>
      <c r="AM197" s="71">
        <v>0</v>
      </c>
      <c r="AN197" s="71">
        <v>20698706.473730579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1695</v>
      </c>
      <c r="B198" s="70">
        <v>190</v>
      </c>
      <c r="C198" s="70">
        <v>16</v>
      </c>
      <c r="D198" s="70">
        <v>10</v>
      </c>
      <c r="E198" s="70">
        <v>2022</v>
      </c>
      <c r="F198" s="70" t="s">
        <v>161</v>
      </c>
      <c r="G198" s="1073" t="s">
        <v>1693</v>
      </c>
      <c r="H198" s="70" t="s">
        <v>1694</v>
      </c>
      <c r="I198" s="1066"/>
      <c r="J198" s="73"/>
      <c r="K198" s="71"/>
      <c r="L198" s="71"/>
      <c r="M198" s="71"/>
      <c r="N198" s="71"/>
      <c r="O198" s="71"/>
      <c r="P198" s="71"/>
      <c r="Q198" s="71"/>
      <c r="R198" s="71"/>
      <c r="S198" s="71"/>
      <c r="T198" s="71"/>
      <c r="U198" s="71"/>
      <c r="V198" s="71"/>
      <c r="W198" s="71"/>
      <c r="X198" s="71"/>
      <c r="Y198" s="71"/>
      <c r="Z198" s="71"/>
      <c r="AA198" s="71"/>
      <c r="AB198" s="71"/>
      <c r="AC198" s="72"/>
      <c r="AD198" s="71">
        <v>1610316.8781988309</v>
      </c>
      <c r="AE198" s="71">
        <v>129203.76618067578</v>
      </c>
      <c r="AF198" s="71">
        <v>517738.6525687938</v>
      </c>
      <c r="AG198" s="71">
        <v>7992472.3730205279</v>
      </c>
      <c r="AH198" s="71">
        <v>5447493.9040276492</v>
      </c>
      <c r="AI198" s="71">
        <v>0</v>
      </c>
      <c r="AJ198" s="71">
        <v>0</v>
      </c>
      <c r="AK198" s="71">
        <v>400940.24913409381</v>
      </c>
      <c r="AL198" s="71">
        <v>0</v>
      </c>
      <c r="AM198" s="71">
        <v>0</v>
      </c>
      <c r="AN198" s="71">
        <v>16098165.82313057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2379</v>
      </c>
      <c r="B199" s="70">
        <v>191</v>
      </c>
      <c r="C199" s="70">
        <v>16</v>
      </c>
      <c r="D199" s="70">
        <v>11</v>
      </c>
      <c r="E199" s="70">
        <v>2022</v>
      </c>
      <c r="F199" s="70" t="s">
        <v>161</v>
      </c>
      <c r="G199" s="1073" t="s">
        <v>2377</v>
      </c>
      <c r="H199" s="70" t="s">
        <v>2378</v>
      </c>
      <c r="I199" s="1066"/>
      <c r="J199" s="73"/>
      <c r="K199" s="71"/>
      <c r="L199" s="71"/>
      <c r="M199" s="71"/>
      <c r="N199" s="71"/>
      <c r="O199" s="71"/>
      <c r="P199" s="71"/>
      <c r="Q199" s="71"/>
      <c r="R199" s="71"/>
      <c r="S199" s="71"/>
      <c r="T199" s="71"/>
      <c r="U199" s="71"/>
      <c r="V199" s="71"/>
      <c r="W199" s="71"/>
      <c r="X199" s="71"/>
      <c r="Y199" s="71"/>
      <c r="Z199" s="71"/>
      <c r="AA199" s="71"/>
      <c r="AB199" s="71"/>
      <c r="AC199" s="72"/>
      <c r="AD199" s="71">
        <v>63956.695963757113</v>
      </c>
      <c r="AE199" s="71">
        <v>222604.07908236913</v>
      </c>
      <c r="AF199" s="71">
        <v>175746.1481196823</v>
      </c>
      <c r="AG199" s="71">
        <v>3163077.9471866172</v>
      </c>
      <c r="AH199" s="71">
        <v>4426088.7970224647</v>
      </c>
      <c r="AI199" s="71">
        <v>0</v>
      </c>
      <c r="AJ199" s="71">
        <v>0</v>
      </c>
      <c r="AK199" s="71">
        <v>211897.89012207664</v>
      </c>
      <c r="AL199" s="71">
        <v>0</v>
      </c>
      <c r="AM199" s="71">
        <v>0</v>
      </c>
      <c r="AN199" s="71">
        <v>8263371.5574969668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2409</v>
      </c>
      <c r="B200" s="70">
        <v>192</v>
      </c>
      <c r="C200" s="70">
        <v>16</v>
      </c>
      <c r="D200" s="70">
        <v>12</v>
      </c>
      <c r="E200" s="70">
        <v>2022</v>
      </c>
      <c r="F200" s="70" t="s">
        <v>161</v>
      </c>
      <c r="G200" s="1073" t="s">
        <v>2407</v>
      </c>
      <c r="H200" s="70" t="s">
        <v>2408</v>
      </c>
      <c r="I200" s="1066"/>
      <c r="J200" s="73"/>
      <c r="K200" s="71"/>
      <c r="L200" s="71"/>
      <c r="M200" s="71"/>
      <c r="N200" s="71"/>
      <c r="O200" s="71"/>
      <c r="P200" s="71"/>
      <c r="Q200" s="71"/>
      <c r="R200" s="71"/>
      <c r="S200" s="71"/>
      <c r="T200" s="71"/>
      <c r="U200" s="71"/>
      <c r="V200" s="71"/>
      <c r="W200" s="71"/>
      <c r="X200" s="71"/>
      <c r="Y200" s="71"/>
      <c r="Z200" s="71"/>
      <c r="AA200" s="71"/>
      <c r="AB200" s="71"/>
      <c r="AC200" s="72"/>
      <c r="AD200" s="71">
        <v>30468904.713692266</v>
      </c>
      <c r="AE200" s="71">
        <v>574411.92434541404</v>
      </c>
      <c r="AF200" s="71">
        <v>71248.438426898239</v>
      </c>
      <c r="AG200" s="71">
        <v>12921261.115124628</v>
      </c>
      <c r="AH200" s="71">
        <v>24713139.755682573</v>
      </c>
      <c r="AI200" s="71">
        <v>0</v>
      </c>
      <c r="AJ200" s="71">
        <v>0</v>
      </c>
      <c r="AK200" s="71">
        <v>1627133.0368240632</v>
      </c>
      <c r="AL200" s="71">
        <v>0</v>
      </c>
      <c r="AM200" s="71">
        <v>0</v>
      </c>
      <c r="AN200" s="71">
        <v>70376098.984095842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1634</v>
      </c>
      <c r="B201" s="70">
        <v>193</v>
      </c>
      <c r="C201" s="70">
        <v>16</v>
      </c>
      <c r="D201" s="70">
        <v>13</v>
      </c>
      <c r="E201" s="70">
        <v>2022</v>
      </c>
      <c r="F201" s="70" t="s">
        <v>161</v>
      </c>
      <c r="G201" s="1073" t="s">
        <v>1632</v>
      </c>
      <c r="H201" s="70" t="s">
        <v>1633</v>
      </c>
      <c r="I201" s="1066"/>
      <c r="J201" s="73"/>
      <c r="K201" s="71"/>
      <c r="L201" s="71"/>
      <c r="M201" s="71"/>
      <c r="N201" s="71"/>
      <c r="O201" s="71"/>
      <c r="P201" s="71"/>
      <c r="Q201" s="71"/>
      <c r="R201" s="71"/>
      <c r="S201" s="71"/>
      <c r="T201" s="71"/>
      <c r="U201" s="71"/>
      <c r="V201" s="71"/>
      <c r="W201" s="71"/>
      <c r="X201" s="71"/>
      <c r="Y201" s="71"/>
      <c r="Z201" s="71"/>
      <c r="AA201" s="71"/>
      <c r="AB201" s="71"/>
      <c r="AC201" s="72"/>
      <c r="AD201" s="71">
        <v>157125840.85895297</v>
      </c>
      <c r="AE201" s="71">
        <v>3434018.171018925</v>
      </c>
      <c r="AF201" s="71">
        <v>2294199.7173461234</v>
      </c>
      <c r="AG201" s="71">
        <v>194421129.34897703</v>
      </c>
      <c r="AH201" s="71">
        <v>240458217.52439186</v>
      </c>
      <c r="AI201" s="71">
        <v>0</v>
      </c>
      <c r="AJ201" s="71">
        <v>0</v>
      </c>
      <c r="AK201" s="71">
        <v>13512783.977821423</v>
      </c>
      <c r="AL201" s="71">
        <v>0</v>
      </c>
      <c r="AM201" s="71">
        <v>0</v>
      </c>
      <c r="AN201" s="71">
        <v>611246189.59850836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1688</v>
      </c>
      <c r="B202" s="70">
        <v>194</v>
      </c>
      <c r="C202" s="70">
        <v>16</v>
      </c>
      <c r="D202" s="70">
        <v>14</v>
      </c>
      <c r="E202" s="70">
        <v>2022</v>
      </c>
      <c r="F202" s="70" t="s">
        <v>161</v>
      </c>
      <c r="G202" s="1073" t="s">
        <v>1686</v>
      </c>
      <c r="H202" s="70" t="s">
        <v>1687</v>
      </c>
      <c r="I202" s="1066"/>
      <c r="J202" s="73"/>
      <c r="K202" s="71"/>
      <c r="L202" s="71"/>
      <c r="M202" s="71"/>
      <c r="N202" s="71"/>
      <c r="O202" s="71"/>
      <c r="P202" s="71"/>
      <c r="Q202" s="71"/>
      <c r="R202" s="71"/>
      <c r="S202" s="71"/>
      <c r="T202" s="71"/>
      <c r="U202" s="71"/>
      <c r="V202" s="71"/>
      <c r="W202" s="71"/>
      <c r="X202" s="71"/>
      <c r="Y202" s="71"/>
      <c r="Z202" s="71"/>
      <c r="AA202" s="71"/>
      <c r="AB202" s="71"/>
      <c r="AC202" s="72"/>
      <c r="AD202" s="71">
        <v>55922.086949702425</v>
      </c>
      <c r="AE202" s="71">
        <v>284870.95435016468</v>
      </c>
      <c r="AF202" s="71">
        <v>18999.583580506194</v>
      </c>
      <c r="AG202" s="71">
        <v>23936490.047656212</v>
      </c>
      <c r="AH202" s="71">
        <v>16678086.247241793</v>
      </c>
      <c r="AI202" s="71">
        <v>0</v>
      </c>
      <c r="AJ202" s="71">
        <v>0</v>
      </c>
      <c r="AK202" s="71">
        <v>785352.20458407688</v>
      </c>
      <c r="AL202" s="71">
        <v>0</v>
      </c>
      <c r="AM202" s="71">
        <v>0</v>
      </c>
      <c r="AN202" s="71">
        <v>41759721.124362454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1676</v>
      </c>
      <c r="B203" s="70">
        <v>195</v>
      </c>
      <c r="C203" s="70">
        <v>16</v>
      </c>
      <c r="D203" s="70">
        <v>15</v>
      </c>
      <c r="E203" s="70">
        <v>2022</v>
      </c>
      <c r="F203" s="70" t="s">
        <v>161</v>
      </c>
      <c r="G203" s="1073" t="s">
        <v>1674</v>
      </c>
      <c r="H203" s="70" t="s">
        <v>1675</v>
      </c>
      <c r="I203" s="1066"/>
      <c r="J203" s="73"/>
      <c r="K203" s="71"/>
      <c r="L203" s="71"/>
      <c r="M203" s="71"/>
      <c r="N203" s="71"/>
      <c r="O203" s="71"/>
      <c r="P203" s="71"/>
      <c r="Q203" s="71"/>
      <c r="R203" s="71"/>
      <c r="S203" s="71"/>
      <c r="T203" s="71"/>
      <c r="U203" s="71"/>
      <c r="V203" s="71"/>
      <c r="W203" s="71"/>
      <c r="X203" s="71"/>
      <c r="Y203" s="71"/>
      <c r="Z203" s="71"/>
      <c r="AA203" s="71"/>
      <c r="AB203" s="71"/>
      <c r="AC203" s="72"/>
      <c r="AD203" s="71">
        <v>150326489.54968539</v>
      </c>
      <c r="AE203" s="71">
        <v>4688695.7076650057</v>
      </c>
      <c r="AF203" s="71">
        <v>1847709.5032042274</v>
      </c>
      <c r="AG203" s="71">
        <v>149594292.71112159</v>
      </c>
      <c r="AH203" s="71">
        <v>158774991.96703443</v>
      </c>
      <c r="AI203" s="71">
        <v>0</v>
      </c>
      <c r="AJ203" s="71">
        <v>0</v>
      </c>
      <c r="AK203" s="71">
        <v>9551287.7127055228</v>
      </c>
      <c r="AL203" s="71">
        <v>0</v>
      </c>
      <c r="AM203" s="71">
        <v>0</v>
      </c>
      <c r="AN203" s="71">
        <v>474783467.15141618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1684</v>
      </c>
      <c r="B204" s="70">
        <v>196</v>
      </c>
      <c r="C204" s="70">
        <v>16</v>
      </c>
      <c r="D204" s="70">
        <v>16</v>
      </c>
      <c r="E204" s="70">
        <v>2022</v>
      </c>
      <c r="F204" s="70" t="s">
        <v>161</v>
      </c>
      <c r="G204" s="1073" t="s">
        <v>1682</v>
      </c>
      <c r="H204" s="70" t="s">
        <v>1683</v>
      </c>
      <c r="I204" s="1066"/>
      <c r="J204" s="73"/>
      <c r="K204" s="71"/>
      <c r="L204" s="71"/>
      <c r="M204" s="71"/>
      <c r="N204" s="71"/>
      <c r="O204" s="71"/>
      <c r="P204" s="71"/>
      <c r="Q204" s="71"/>
      <c r="R204" s="71"/>
      <c r="S204" s="71"/>
      <c r="T204" s="71"/>
      <c r="U204" s="71"/>
      <c r="V204" s="71"/>
      <c r="W204" s="71"/>
      <c r="X204" s="71"/>
      <c r="Y204" s="71"/>
      <c r="Z204" s="71"/>
      <c r="AA204" s="71"/>
      <c r="AB204" s="71"/>
      <c r="AC204" s="72"/>
      <c r="AD204" s="71">
        <v>11216024.212768707</v>
      </c>
      <c r="AE204" s="71">
        <v>498135.00214236445</v>
      </c>
      <c r="AF204" s="71">
        <v>332492.71265885845</v>
      </c>
      <c r="AG204" s="71">
        <v>10243461.300315995</v>
      </c>
      <c r="AH204" s="71">
        <v>15539949.128007445</v>
      </c>
      <c r="AI204" s="71">
        <v>0</v>
      </c>
      <c r="AJ204" s="71">
        <v>0</v>
      </c>
      <c r="AK204" s="71">
        <v>845654.65107219981</v>
      </c>
      <c r="AL204" s="71">
        <v>0</v>
      </c>
      <c r="AM204" s="71">
        <v>0</v>
      </c>
      <c r="AN204" s="71">
        <v>38675717.00696557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2367</v>
      </c>
      <c r="B205" s="70">
        <v>197</v>
      </c>
      <c r="C205" s="70">
        <v>16</v>
      </c>
      <c r="D205" s="70">
        <v>17</v>
      </c>
      <c r="E205" s="70">
        <v>2022</v>
      </c>
      <c r="F205" s="70" t="s">
        <v>161</v>
      </c>
      <c r="G205" s="1073" t="s">
        <v>2365</v>
      </c>
      <c r="H205" s="70" t="s">
        <v>2366</v>
      </c>
      <c r="I205" s="1066"/>
      <c r="J205" s="73"/>
      <c r="K205" s="71"/>
      <c r="L205" s="71"/>
      <c r="M205" s="71"/>
      <c r="N205" s="71"/>
      <c r="O205" s="71"/>
      <c r="P205" s="71"/>
      <c r="Q205" s="71"/>
      <c r="R205" s="71"/>
      <c r="S205" s="71"/>
      <c r="T205" s="71"/>
      <c r="U205" s="71"/>
      <c r="V205" s="71"/>
      <c r="W205" s="71"/>
      <c r="X205" s="71"/>
      <c r="Y205" s="71"/>
      <c r="Z205" s="71"/>
      <c r="AA205" s="71"/>
      <c r="AB205" s="71"/>
      <c r="AC205" s="72"/>
      <c r="AD205" s="71">
        <v>28580958.868231099</v>
      </c>
      <c r="AE205" s="71">
        <v>216377.39155558954</v>
      </c>
      <c r="AF205" s="71">
        <v>2199201.7994435923</v>
      </c>
      <c r="AG205" s="71">
        <v>8425129.9850201756</v>
      </c>
      <c r="AH205" s="71">
        <v>13779241.276884221</v>
      </c>
      <c r="AI205" s="71">
        <v>0</v>
      </c>
      <c r="AJ205" s="71">
        <v>0</v>
      </c>
      <c r="AK205" s="71">
        <v>904794.95191065874</v>
      </c>
      <c r="AL205" s="71">
        <v>0</v>
      </c>
      <c r="AM205" s="71">
        <v>0</v>
      </c>
      <c r="AN205" s="71">
        <v>54105704.273045339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1768</v>
      </c>
      <c r="B206" s="70">
        <v>198</v>
      </c>
      <c r="C206" s="70">
        <v>16</v>
      </c>
      <c r="D206" s="70">
        <v>18</v>
      </c>
      <c r="E206" s="70">
        <v>2022</v>
      </c>
      <c r="F206" s="70" t="s">
        <v>161</v>
      </c>
      <c r="G206" s="1073" t="s">
        <v>1749</v>
      </c>
      <c r="H206" s="70" t="s">
        <v>1750</v>
      </c>
      <c r="I206" s="1066"/>
      <c r="J206" s="73"/>
      <c r="K206" s="71"/>
      <c r="L206" s="71"/>
      <c r="M206" s="71"/>
      <c r="N206" s="71"/>
      <c r="O206" s="71"/>
      <c r="P206" s="71"/>
      <c r="Q206" s="71"/>
      <c r="R206" s="71"/>
      <c r="S206" s="71"/>
      <c r="T206" s="71"/>
      <c r="U206" s="71"/>
      <c r="V206" s="71"/>
      <c r="W206" s="71"/>
      <c r="X206" s="71"/>
      <c r="Y206" s="71"/>
      <c r="Z206" s="71"/>
      <c r="AA206" s="71"/>
      <c r="AB206" s="71"/>
      <c r="AC206" s="72"/>
      <c r="AD206" s="71">
        <v>13199201.318754354</v>
      </c>
      <c r="AE206" s="71">
        <v>733192.4562782927</v>
      </c>
      <c r="AF206" s="71">
        <v>275493.96191733982</v>
      </c>
      <c r="AG206" s="71">
        <v>20153659.304902527</v>
      </c>
      <c r="AH206" s="71">
        <v>29975807.973680712</v>
      </c>
      <c r="AI206" s="71">
        <v>0</v>
      </c>
      <c r="AJ206" s="71">
        <v>0</v>
      </c>
      <c r="AK206" s="71">
        <v>1886549.7712879584</v>
      </c>
      <c r="AL206" s="71">
        <v>0</v>
      </c>
      <c r="AM206" s="71">
        <v>0</v>
      </c>
      <c r="AN206" s="71">
        <v>66223904.786821187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1638</v>
      </c>
      <c r="B207" s="70">
        <v>199</v>
      </c>
      <c r="C207" s="70">
        <v>16</v>
      </c>
      <c r="D207" s="70">
        <v>19</v>
      </c>
      <c r="E207" s="70">
        <v>2022</v>
      </c>
      <c r="F207" s="70" t="s">
        <v>161</v>
      </c>
      <c r="G207" s="1073" t="s">
        <v>1636</v>
      </c>
      <c r="H207" s="70" t="s">
        <v>1637</v>
      </c>
      <c r="I207" s="1066"/>
      <c r="J207" s="73"/>
      <c r="K207" s="71"/>
      <c r="L207" s="71"/>
      <c r="M207" s="71"/>
      <c r="N207" s="71"/>
      <c r="O207" s="71"/>
      <c r="P207" s="71"/>
      <c r="Q207" s="71"/>
      <c r="R207" s="71"/>
      <c r="S207" s="71"/>
      <c r="T207" s="71"/>
      <c r="U207" s="71"/>
      <c r="V207" s="71"/>
      <c r="W207" s="71"/>
      <c r="X207" s="71"/>
      <c r="Y207" s="71"/>
      <c r="Z207" s="71"/>
      <c r="AA207" s="71"/>
      <c r="AB207" s="71"/>
      <c r="AC207" s="72"/>
      <c r="AD207" s="71">
        <v>610326667.46331596</v>
      </c>
      <c r="AE207" s="71">
        <v>19010077.019257985</v>
      </c>
      <c r="AF207" s="71">
        <v>4227407.3466626285</v>
      </c>
      <c r="AG207" s="71">
        <v>843734963.91969228</v>
      </c>
      <c r="AH207" s="71">
        <v>827537553.86175728</v>
      </c>
      <c r="AI207" s="71">
        <v>0</v>
      </c>
      <c r="AJ207" s="71">
        <v>0</v>
      </c>
      <c r="AK207" s="71">
        <v>47688517.606669478</v>
      </c>
      <c r="AL207" s="71">
        <v>0</v>
      </c>
      <c r="AM207" s="71">
        <v>0</v>
      </c>
      <c r="AN207" s="71">
        <v>2352525187.2173557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1691</v>
      </c>
      <c r="B208" s="70">
        <v>200</v>
      </c>
      <c r="C208" s="70">
        <v>16</v>
      </c>
      <c r="D208" s="70">
        <v>20</v>
      </c>
      <c r="E208" s="70">
        <v>2022</v>
      </c>
      <c r="F208" s="70" t="s">
        <v>161</v>
      </c>
      <c r="G208" s="1073" t="s">
        <v>1690</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6628057.0697235717</v>
      </c>
      <c r="AE208" s="71">
        <v>189913.96956677645</v>
      </c>
      <c r="AF208" s="71">
        <v>1011727.8256619548</v>
      </c>
      <c r="AG208" s="71">
        <v>5197738.0684822593</v>
      </c>
      <c r="AH208" s="71">
        <v>6614814.0263192877</v>
      </c>
      <c r="AI208" s="71">
        <v>0</v>
      </c>
      <c r="AJ208" s="71">
        <v>0</v>
      </c>
      <c r="AK208" s="71">
        <v>430123.01767010189</v>
      </c>
      <c r="AL208" s="71">
        <v>0</v>
      </c>
      <c r="AM208" s="71">
        <v>0</v>
      </c>
      <c r="AN208" s="71">
        <v>20072373.977423951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1646</v>
      </c>
      <c r="B209" s="70">
        <v>201</v>
      </c>
      <c r="C209" s="70">
        <v>16</v>
      </c>
      <c r="D209" s="70">
        <v>21</v>
      </c>
      <c r="E209" s="70">
        <v>2022</v>
      </c>
      <c r="F209" s="70" t="s">
        <v>161</v>
      </c>
      <c r="G209" s="1073" t="s">
        <v>1644</v>
      </c>
      <c r="H209" s="70" t="s">
        <v>1645</v>
      </c>
      <c r="I209" s="1066"/>
      <c r="J209" s="73"/>
      <c r="K209" s="71"/>
      <c r="L209" s="71"/>
      <c r="M209" s="71"/>
      <c r="N209" s="71"/>
      <c r="O209" s="71"/>
      <c r="P209" s="71"/>
      <c r="Q209" s="71"/>
      <c r="R209" s="71"/>
      <c r="S209" s="71"/>
      <c r="T209" s="71"/>
      <c r="U209" s="71"/>
      <c r="V209" s="71"/>
      <c r="W209" s="71"/>
      <c r="X209" s="71"/>
      <c r="Y209" s="71"/>
      <c r="Z209" s="71"/>
      <c r="AA209" s="71"/>
      <c r="AB209" s="71"/>
      <c r="AC209" s="72"/>
      <c r="AD209" s="71">
        <v>200036337.63090891</v>
      </c>
      <c r="AE209" s="71">
        <v>2450201.5417877547</v>
      </c>
      <c r="AF209" s="71">
        <v>1253972.516313409</v>
      </c>
      <c r="AG209" s="71">
        <v>153874095.03522623</v>
      </c>
      <c r="AH209" s="71">
        <v>165827551.03921309</v>
      </c>
      <c r="AI209" s="71">
        <v>0</v>
      </c>
      <c r="AJ209" s="71">
        <v>0</v>
      </c>
      <c r="AK209" s="71">
        <v>9610557.1408383902</v>
      </c>
      <c r="AL209" s="71">
        <v>0</v>
      </c>
      <c r="AM209" s="71">
        <v>0</v>
      </c>
      <c r="AN209" s="71">
        <v>533052714.90428782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1664</v>
      </c>
      <c r="B210" s="70">
        <v>202</v>
      </c>
      <c r="C210" s="70">
        <v>16</v>
      </c>
      <c r="D210" s="70">
        <v>22</v>
      </c>
      <c r="E210" s="70">
        <v>2022</v>
      </c>
      <c r="F210" s="70" t="s">
        <v>161</v>
      </c>
      <c r="G210" s="1073" t="s">
        <v>1662</v>
      </c>
      <c r="H210" s="70" t="s">
        <v>1663</v>
      </c>
      <c r="I210" s="1066"/>
      <c r="J210" s="73"/>
      <c r="K210" s="71"/>
      <c r="L210" s="71"/>
      <c r="M210" s="71"/>
      <c r="N210" s="71"/>
      <c r="O210" s="71"/>
      <c r="P210" s="71"/>
      <c r="Q210" s="71"/>
      <c r="R210" s="71"/>
      <c r="S210" s="71"/>
      <c r="T210" s="71"/>
      <c r="U210" s="71"/>
      <c r="V210" s="71"/>
      <c r="W210" s="71"/>
      <c r="X210" s="71"/>
      <c r="Y210" s="71"/>
      <c r="Z210" s="71"/>
      <c r="AA210" s="71"/>
      <c r="AB210" s="71"/>
      <c r="AC210" s="72"/>
      <c r="AD210" s="71">
        <v>96271814.884512737</v>
      </c>
      <c r="AE210" s="71">
        <v>1128587.1142287944</v>
      </c>
      <c r="AF210" s="71">
        <v>436990.42235164245</v>
      </c>
      <c r="AG210" s="71">
        <v>57005563.74319689</v>
      </c>
      <c r="AH210" s="71">
        <v>78210448.193539813</v>
      </c>
      <c r="AI210" s="71">
        <v>0</v>
      </c>
      <c r="AJ210" s="71">
        <v>0</v>
      </c>
      <c r="AK210" s="71">
        <v>4646000.0527680181</v>
      </c>
      <c r="AL210" s="71">
        <v>0</v>
      </c>
      <c r="AM210" s="71">
        <v>0</v>
      </c>
      <c r="AN210" s="71">
        <v>237699404.41059789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2386</v>
      </c>
      <c r="B211" s="70">
        <v>203</v>
      </c>
      <c r="C211" s="70">
        <v>16</v>
      </c>
      <c r="D211" s="70">
        <v>23</v>
      </c>
      <c r="E211" s="70">
        <v>2022</v>
      </c>
      <c r="F211" s="70" t="s">
        <v>161</v>
      </c>
      <c r="G211" s="1073" t="s">
        <v>2384</v>
      </c>
      <c r="H211" s="70" t="s">
        <v>2385</v>
      </c>
      <c r="I211" s="1066"/>
      <c r="J211" s="73"/>
      <c r="K211" s="71"/>
      <c r="L211" s="71"/>
      <c r="M211" s="71"/>
      <c r="N211" s="71"/>
      <c r="O211" s="71"/>
      <c r="P211" s="71"/>
      <c r="Q211" s="71"/>
      <c r="R211" s="71"/>
      <c r="S211" s="71"/>
      <c r="T211" s="71"/>
      <c r="U211" s="71"/>
      <c r="V211" s="71"/>
      <c r="W211" s="71"/>
      <c r="X211" s="71"/>
      <c r="Y211" s="71"/>
      <c r="Z211" s="71"/>
      <c r="AA211" s="71"/>
      <c r="AB211" s="71"/>
      <c r="AC211" s="72"/>
      <c r="AD211" s="71">
        <v>147665874.08262673</v>
      </c>
      <c r="AE211" s="71">
        <v>664698.89348371758</v>
      </c>
      <c r="AF211" s="71">
        <v>299243.4413929726</v>
      </c>
      <c r="AG211" s="71">
        <v>17201063.439229254</v>
      </c>
      <c r="AH211" s="71">
        <v>22456320.852585405</v>
      </c>
      <c r="AI211" s="71">
        <v>0</v>
      </c>
      <c r="AJ211" s="71">
        <v>0</v>
      </c>
      <c r="AK211" s="71">
        <v>1423111.9116608207</v>
      </c>
      <c r="AL211" s="71">
        <v>0</v>
      </c>
      <c r="AM211" s="71">
        <v>0</v>
      </c>
      <c r="AN211" s="71">
        <v>189710312.62097889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1746633.3837643526</v>
      </c>
      <c r="AE212" s="71">
        <v>672482.25289219199</v>
      </c>
      <c r="AF212" s="71">
        <v>845481.46933252562</v>
      </c>
      <c r="AG212" s="71">
        <v>18136539.357066333</v>
      </c>
      <c r="AH212" s="71">
        <v>19090547.833311182</v>
      </c>
      <c r="AI212" s="71">
        <v>0</v>
      </c>
      <c r="AJ212" s="71">
        <v>0</v>
      </c>
      <c r="AK212" s="71">
        <v>1184613.7988908782</v>
      </c>
      <c r="AL212" s="71">
        <v>0</v>
      </c>
      <c r="AM212" s="71">
        <v>0</v>
      </c>
      <c r="AN212" s="71">
        <v>41676298.095257469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1668</v>
      </c>
      <c r="B213" s="70">
        <v>205</v>
      </c>
      <c r="C213" s="70">
        <v>16</v>
      </c>
      <c r="D213" s="70">
        <v>25</v>
      </c>
      <c r="E213" s="70">
        <v>2022</v>
      </c>
      <c r="F213" s="70" t="s">
        <v>161</v>
      </c>
      <c r="G213" s="1073" t="s">
        <v>1666</v>
      </c>
      <c r="H213" s="70" t="s">
        <v>1667</v>
      </c>
      <c r="I213" s="1066"/>
      <c r="J213" s="73"/>
      <c r="K213" s="71"/>
      <c r="L213" s="71"/>
      <c r="M213" s="71"/>
      <c r="N213" s="71"/>
      <c r="O213" s="71"/>
      <c r="P213" s="71"/>
      <c r="Q213" s="71"/>
      <c r="R213" s="71"/>
      <c r="S213" s="71"/>
      <c r="T213" s="71"/>
      <c r="U213" s="71"/>
      <c r="V213" s="71"/>
      <c r="W213" s="71"/>
      <c r="X213" s="71"/>
      <c r="Y213" s="71"/>
      <c r="Z213" s="71"/>
      <c r="AA213" s="71"/>
      <c r="AB213" s="71"/>
      <c r="AC213" s="72"/>
      <c r="AD213" s="71">
        <v>240454836.98603201</v>
      </c>
      <c r="AE213" s="71">
        <v>2165330.5874375906</v>
      </c>
      <c r="AF213" s="71">
        <v>1310971.2670549273</v>
      </c>
      <c r="AG213" s="71">
        <v>86221646.002146095</v>
      </c>
      <c r="AH213" s="71">
        <v>99742640.61597766</v>
      </c>
      <c r="AI213" s="71">
        <v>0</v>
      </c>
      <c r="AJ213" s="71">
        <v>0</v>
      </c>
      <c r="AK213" s="71">
        <v>5994992.8974391539</v>
      </c>
      <c r="AL213" s="71">
        <v>0</v>
      </c>
      <c r="AM213" s="71">
        <v>0</v>
      </c>
      <c r="AN213" s="71">
        <v>435890418.35608745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1837</v>
      </c>
      <c r="B214" s="70">
        <v>206</v>
      </c>
      <c r="C214" s="70">
        <v>16</v>
      </c>
      <c r="D214" s="70">
        <v>26</v>
      </c>
      <c r="E214" s="70">
        <v>2022</v>
      </c>
      <c r="F214" s="70" t="s">
        <v>161</v>
      </c>
      <c r="G214" s="1073" t="s">
        <v>1818</v>
      </c>
      <c r="H214" s="70" t="s">
        <v>1819</v>
      </c>
      <c r="I214" s="1066"/>
      <c r="J214" s="73"/>
      <c r="K214" s="71"/>
      <c r="L214" s="71"/>
      <c r="M214" s="71"/>
      <c r="N214" s="71"/>
      <c r="O214" s="71"/>
      <c r="P214" s="71"/>
      <c r="Q214" s="71"/>
      <c r="R214" s="71"/>
      <c r="S214" s="71"/>
      <c r="T214" s="71"/>
      <c r="U214" s="71"/>
      <c r="V214" s="71"/>
      <c r="W214" s="71"/>
      <c r="X214" s="71"/>
      <c r="Y214" s="71"/>
      <c r="Z214" s="71"/>
      <c r="AA214" s="71"/>
      <c r="AB214" s="71"/>
      <c r="AC214" s="72"/>
      <c r="AD214" s="71">
        <v>4978872.0152868256</v>
      </c>
      <c r="AE214" s="71">
        <v>630452.11208643008</v>
      </c>
      <c r="AF214" s="71">
        <v>778982.92680075404</v>
      </c>
      <c r="AG214" s="71">
        <v>32022510.012460444</v>
      </c>
      <c r="AH214" s="71">
        <v>32529320.741193671</v>
      </c>
      <c r="AI214" s="71">
        <v>0</v>
      </c>
      <c r="AJ214" s="71">
        <v>0</v>
      </c>
      <c r="AK214" s="71">
        <v>1928903.5238534922</v>
      </c>
      <c r="AL214" s="71">
        <v>0</v>
      </c>
      <c r="AM214" s="71">
        <v>0</v>
      </c>
      <c r="AN214" s="71">
        <v>72869041.331681624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2375</v>
      </c>
      <c r="B215" s="70">
        <v>207</v>
      </c>
      <c r="C215" s="70">
        <v>16</v>
      </c>
      <c r="D215" s="70">
        <v>27</v>
      </c>
      <c r="E215" s="70">
        <v>2022</v>
      </c>
      <c r="F215" s="70" t="s">
        <v>161</v>
      </c>
      <c r="G215" s="1073" t="s">
        <v>2373</v>
      </c>
      <c r="H215" s="70" t="s">
        <v>2374</v>
      </c>
      <c r="I215" s="1066"/>
      <c r="J215" s="73"/>
      <c r="K215" s="71"/>
      <c r="L215" s="71"/>
      <c r="M215" s="71"/>
      <c r="N215" s="71"/>
      <c r="O215" s="71"/>
      <c r="P215" s="71"/>
      <c r="Q215" s="71"/>
      <c r="R215" s="71"/>
      <c r="S215" s="71"/>
      <c r="T215" s="71"/>
      <c r="U215" s="71"/>
      <c r="V215" s="71"/>
      <c r="W215" s="71"/>
      <c r="X215" s="71"/>
      <c r="Y215" s="71"/>
      <c r="Z215" s="71"/>
      <c r="AA215" s="71"/>
      <c r="AB215" s="71"/>
      <c r="AC215" s="72"/>
      <c r="AD215" s="71">
        <v>1132475.1200013035</v>
      </c>
      <c r="AE215" s="71">
        <v>630452.11208643008</v>
      </c>
      <c r="AF215" s="71">
        <v>878730.74059841153</v>
      </c>
      <c r="AG215" s="71">
        <v>13880123.930907631</v>
      </c>
      <c r="AH215" s="71">
        <v>12378457.130134255</v>
      </c>
      <c r="AI215" s="71">
        <v>0</v>
      </c>
      <c r="AJ215" s="71">
        <v>0</v>
      </c>
      <c r="AK215" s="71">
        <v>687731.9700122975</v>
      </c>
      <c r="AL215" s="71">
        <v>0</v>
      </c>
      <c r="AM215" s="71">
        <v>0</v>
      </c>
      <c r="AN215" s="71">
        <v>29587971.003740329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2382</v>
      </c>
      <c r="B216" s="70">
        <v>208</v>
      </c>
      <c r="C216" s="70">
        <v>16</v>
      </c>
      <c r="D216" s="70">
        <v>28</v>
      </c>
      <c r="E216" s="70">
        <v>2022</v>
      </c>
      <c r="F216" s="70" t="s">
        <v>161</v>
      </c>
      <c r="G216" s="1073" t="s">
        <v>2381</v>
      </c>
      <c r="H216" s="70" t="s">
        <v>1697</v>
      </c>
      <c r="I216" s="1066"/>
      <c r="J216" s="73"/>
      <c r="K216" s="71"/>
      <c r="L216" s="71"/>
      <c r="M216" s="71"/>
      <c r="N216" s="71"/>
      <c r="O216" s="71"/>
      <c r="P216" s="71"/>
      <c r="Q216" s="71"/>
      <c r="R216" s="71"/>
      <c r="S216" s="71"/>
      <c r="T216" s="71"/>
      <c r="U216" s="71"/>
      <c r="V216" s="71"/>
      <c r="W216" s="71"/>
      <c r="X216" s="71"/>
      <c r="Y216" s="71"/>
      <c r="Z216" s="71"/>
      <c r="AA216" s="71"/>
      <c r="AB216" s="71"/>
      <c r="AC216" s="72"/>
      <c r="AD216" s="71">
        <v>1513285.38197045</v>
      </c>
      <c r="AE216" s="71">
        <v>48256.828332541561</v>
      </c>
      <c r="AF216" s="71">
        <v>208995.41938556815</v>
      </c>
      <c r="AG216" s="71">
        <v>2075587.1927010147</v>
      </c>
      <c r="AH216" s="71">
        <v>4460135.6339226374</v>
      </c>
      <c r="AI216" s="71">
        <v>0</v>
      </c>
      <c r="AJ216" s="71">
        <v>0</v>
      </c>
      <c r="AK216" s="71">
        <v>203762.87057442835</v>
      </c>
      <c r="AL216" s="71">
        <v>0</v>
      </c>
      <c r="AM216" s="71">
        <v>0</v>
      </c>
      <c r="AN216" s="71">
        <v>8510023.3268866409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1672</v>
      </c>
      <c r="B217" s="70">
        <v>209</v>
      </c>
      <c r="C217" s="70">
        <v>16</v>
      </c>
      <c r="D217" s="70">
        <v>29</v>
      </c>
      <c r="E217" s="70">
        <v>2022</v>
      </c>
      <c r="F217" s="70" t="s">
        <v>161</v>
      </c>
      <c r="G217" s="1073" t="s">
        <v>1670</v>
      </c>
      <c r="H217" s="70" t="s">
        <v>1671</v>
      </c>
      <c r="I217" s="1066"/>
      <c r="J217" s="73"/>
      <c r="K217" s="71"/>
      <c r="L217" s="71"/>
      <c r="M217" s="71"/>
      <c r="N217" s="71"/>
      <c r="O217" s="71"/>
      <c r="P217" s="71"/>
      <c r="Q217" s="71"/>
      <c r="R217" s="71"/>
      <c r="S217" s="71"/>
      <c r="T217" s="71"/>
      <c r="U217" s="71"/>
      <c r="V217" s="71"/>
      <c r="W217" s="71"/>
      <c r="X217" s="71"/>
      <c r="Y217" s="71"/>
      <c r="Z217" s="71"/>
      <c r="AA217" s="71"/>
      <c r="AB217" s="71"/>
      <c r="AC217" s="72"/>
      <c r="AD217" s="71">
        <v>61228462.918732814</v>
      </c>
      <c r="AE217" s="71">
        <v>2929656.4813497812</v>
      </c>
      <c r="AF217" s="71">
        <v>1277721.9957890415</v>
      </c>
      <c r="AG217" s="71">
        <v>93991942.844680324</v>
      </c>
      <c r="AH217" s="71">
        <v>100379802.84939519</v>
      </c>
      <c r="AI217" s="71">
        <v>0</v>
      </c>
      <c r="AJ217" s="71">
        <v>0</v>
      </c>
      <c r="AK217" s="71">
        <v>5850112.0731143709</v>
      </c>
      <c r="AL217" s="71">
        <v>0</v>
      </c>
      <c r="AM217" s="71">
        <v>0</v>
      </c>
      <c r="AN217" s="71">
        <v>265657699.1630615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2413</v>
      </c>
      <c r="B218" s="70">
        <v>210</v>
      </c>
      <c r="C218" s="70">
        <v>16</v>
      </c>
      <c r="D218" s="70">
        <v>30</v>
      </c>
      <c r="E218" s="70">
        <v>2022</v>
      </c>
      <c r="F218" s="70" t="s">
        <v>161</v>
      </c>
      <c r="G218" s="1073" t="s">
        <v>2411</v>
      </c>
      <c r="H218" s="70" t="s">
        <v>2412</v>
      </c>
      <c r="I218" s="1066"/>
      <c r="J218" s="73"/>
      <c r="K218" s="71"/>
      <c r="L218" s="71"/>
      <c r="M218" s="71"/>
      <c r="N218" s="71"/>
      <c r="O218" s="71"/>
      <c r="P218" s="71"/>
      <c r="Q218" s="71"/>
      <c r="R218" s="71"/>
      <c r="S218" s="71"/>
      <c r="T218" s="71"/>
      <c r="U218" s="71"/>
      <c r="V218" s="71"/>
      <c r="W218" s="71"/>
      <c r="X218" s="71"/>
      <c r="Y218" s="71"/>
      <c r="Z218" s="71"/>
      <c r="AA218" s="71"/>
      <c r="AB218" s="71"/>
      <c r="AC218" s="72"/>
      <c r="AD218" s="71">
        <v>26271087.310462695</v>
      </c>
      <c r="AE218" s="71">
        <v>793902.65966439329</v>
      </c>
      <c r="AF218" s="71">
        <v>1396469.3931672054</v>
      </c>
      <c r="AG218" s="71">
        <v>22164932.528252244</v>
      </c>
      <c r="AH218" s="71">
        <v>26697583.963578358</v>
      </c>
      <c r="AI218" s="71">
        <v>0</v>
      </c>
      <c r="AJ218" s="71">
        <v>0</v>
      </c>
      <c r="AK218" s="71">
        <v>1634880.67448849</v>
      </c>
      <c r="AL218" s="71">
        <v>0</v>
      </c>
      <c r="AM218" s="71">
        <v>0</v>
      </c>
      <c r="AN218" s="71">
        <v>78958856.529613376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2417</v>
      </c>
      <c r="B219" s="70">
        <v>211</v>
      </c>
      <c r="C219" s="70">
        <v>16</v>
      </c>
      <c r="D219" s="70">
        <v>31</v>
      </c>
      <c r="E219" s="70">
        <v>2022</v>
      </c>
      <c r="F219" s="70" t="s">
        <v>161</v>
      </c>
      <c r="G219" s="1073" t="s">
        <v>2415</v>
      </c>
      <c r="H219" s="70" t="s">
        <v>2416</v>
      </c>
      <c r="I219" s="1066"/>
      <c r="J219" s="73"/>
      <c r="K219" s="71"/>
      <c r="L219" s="71"/>
      <c r="M219" s="71"/>
      <c r="N219" s="71"/>
      <c r="O219" s="71"/>
      <c r="P219" s="71"/>
      <c r="Q219" s="71"/>
      <c r="R219" s="71"/>
      <c r="S219" s="71"/>
      <c r="T219" s="71"/>
      <c r="U219" s="71"/>
      <c r="V219" s="71"/>
      <c r="W219" s="71"/>
      <c r="X219" s="71"/>
      <c r="Y219" s="71"/>
      <c r="Z219" s="71"/>
      <c r="AA219" s="71"/>
      <c r="AB219" s="71"/>
      <c r="AC219" s="72"/>
      <c r="AD219" s="71">
        <v>162112759.56537268</v>
      </c>
      <c r="AE219" s="71">
        <v>2576291.9642050411</v>
      </c>
      <c r="AF219" s="71">
        <v>1054476.8887180937</v>
      </c>
      <c r="AG219" s="71">
        <v>100902771.18770173</v>
      </c>
      <c r="AH219" s="71">
        <v>135083257.31835702</v>
      </c>
      <c r="AI219" s="71">
        <v>0</v>
      </c>
      <c r="AJ219" s="71">
        <v>0</v>
      </c>
      <c r="AK219" s="71">
        <v>8120040.7814970547</v>
      </c>
      <c r="AL219" s="71">
        <v>0</v>
      </c>
      <c r="AM219" s="71">
        <v>0</v>
      </c>
      <c r="AN219" s="71">
        <v>409849597.70585161</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1642</v>
      </c>
      <c r="B220" s="70">
        <v>212</v>
      </c>
      <c r="C220" s="70">
        <v>16</v>
      </c>
      <c r="D220" s="70">
        <v>32</v>
      </c>
      <c r="E220" s="70">
        <v>2022</v>
      </c>
      <c r="F220" s="70" t="s">
        <v>161</v>
      </c>
      <c r="G220" s="1073" t="s">
        <v>1640</v>
      </c>
      <c r="H220" s="70" t="s">
        <v>1641</v>
      </c>
      <c r="I220" s="1066"/>
      <c r="J220" s="73"/>
      <c r="K220" s="71"/>
      <c r="L220" s="71"/>
      <c r="M220" s="71"/>
      <c r="N220" s="71"/>
      <c r="O220" s="71"/>
      <c r="P220" s="71"/>
      <c r="Q220" s="71"/>
      <c r="R220" s="71"/>
      <c r="S220" s="71"/>
      <c r="T220" s="71"/>
      <c r="U220" s="71"/>
      <c r="V220" s="71"/>
      <c r="W220" s="71"/>
      <c r="X220" s="71"/>
      <c r="Y220" s="71"/>
      <c r="Z220" s="71"/>
      <c r="AA220" s="71"/>
      <c r="AB220" s="71"/>
      <c r="AC220" s="72"/>
      <c r="AD220" s="71">
        <v>328762874.27806139</v>
      </c>
      <c r="AE220" s="71">
        <v>18619352.376952566</v>
      </c>
      <c r="AF220" s="71">
        <v>13271209.130983578</v>
      </c>
      <c r="AG220" s="71">
        <v>827773406.0715971</v>
      </c>
      <c r="AH220" s="71">
        <v>746812503.57144761</v>
      </c>
      <c r="AI220" s="71">
        <v>0</v>
      </c>
      <c r="AJ220" s="71">
        <v>0</v>
      </c>
      <c r="AK220" s="71">
        <v>42840691.592743136</v>
      </c>
      <c r="AL220" s="71">
        <v>0</v>
      </c>
      <c r="AM220" s="71">
        <v>0</v>
      </c>
      <c r="AN220" s="71">
        <v>1978080037.0217853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2421</v>
      </c>
      <c r="B221" s="70">
        <v>213</v>
      </c>
      <c r="C221" s="70">
        <v>16</v>
      </c>
      <c r="D221" s="70">
        <v>33</v>
      </c>
      <c r="E221" s="70">
        <v>2022</v>
      </c>
      <c r="F221" s="70" t="s">
        <v>161</v>
      </c>
      <c r="G221" s="1073" t="s">
        <v>2419</v>
      </c>
      <c r="H221" s="70" t="s">
        <v>2420</v>
      </c>
      <c r="I221" s="1066"/>
      <c r="J221" s="73"/>
      <c r="K221" s="71"/>
      <c r="L221" s="71"/>
      <c r="M221" s="71"/>
      <c r="N221" s="71"/>
      <c r="O221" s="71"/>
      <c r="P221" s="71"/>
      <c r="Q221" s="71"/>
      <c r="R221" s="71"/>
      <c r="S221" s="71"/>
      <c r="T221" s="71"/>
      <c r="U221" s="71"/>
      <c r="V221" s="71"/>
      <c r="W221" s="71"/>
      <c r="X221" s="71"/>
      <c r="Y221" s="71"/>
      <c r="Z221" s="71"/>
      <c r="AA221" s="71"/>
      <c r="AB221" s="71"/>
      <c r="AC221" s="72"/>
      <c r="AD221" s="71">
        <v>67191212.074676797</v>
      </c>
      <c r="AE221" s="71">
        <v>1620495.4288443793</v>
      </c>
      <c r="AF221" s="71">
        <v>736233.86374461511</v>
      </c>
      <c r="AG221" s="71">
        <v>88858518.745549366</v>
      </c>
      <c r="AH221" s="71">
        <v>103424562.83503921</v>
      </c>
      <c r="AI221" s="71">
        <v>0</v>
      </c>
      <c r="AJ221" s="71">
        <v>0</v>
      </c>
      <c r="AK221" s="71">
        <v>6381858.2714828718</v>
      </c>
      <c r="AL221" s="71">
        <v>0</v>
      </c>
      <c r="AM221" s="71">
        <v>0</v>
      </c>
      <c r="AN221" s="71">
        <v>268212881.21933722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1655</v>
      </c>
      <c r="B222" s="70">
        <v>214</v>
      </c>
      <c r="C222" s="70">
        <v>16</v>
      </c>
      <c r="D222" s="70">
        <v>34</v>
      </c>
      <c r="E222" s="70">
        <v>2022</v>
      </c>
      <c r="F222" s="70" t="s">
        <v>161</v>
      </c>
      <c r="G222" s="1073" t="s">
        <v>1653</v>
      </c>
      <c r="H222" s="70" t="s">
        <v>1654</v>
      </c>
      <c r="I222" s="1066"/>
      <c r="J222" s="73"/>
      <c r="K222" s="71"/>
      <c r="L222" s="71"/>
      <c r="M222" s="71"/>
      <c r="N222" s="71"/>
      <c r="O222" s="71"/>
      <c r="P222" s="71"/>
      <c r="Q222" s="71"/>
      <c r="R222" s="71"/>
      <c r="S222" s="71"/>
      <c r="T222" s="71"/>
      <c r="U222" s="71"/>
      <c r="V222" s="71"/>
      <c r="W222" s="71"/>
      <c r="X222" s="71"/>
      <c r="Y222" s="71"/>
      <c r="Z222" s="71"/>
      <c r="AA222" s="71"/>
      <c r="AB222" s="71"/>
      <c r="AC222" s="72"/>
      <c r="AD222" s="71">
        <v>54672729.412254557</v>
      </c>
      <c r="AE222" s="71">
        <v>988486.64487625449</v>
      </c>
      <c r="AF222" s="71">
        <v>546238.02793955314</v>
      </c>
      <c r="AG222" s="71">
        <v>36208764.74478136</v>
      </c>
      <c r="AH222" s="71">
        <v>38594521.54326731</v>
      </c>
      <c r="AI222" s="71">
        <v>0</v>
      </c>
      <c r="AJ222" s="71">
        <v>0</v>
      </c>
      <c r="AK222" s="71">
        <v>2272898.6361540481</v>
      </c>
      <c r="AL222" s="71">
        <v>0</v>
      </c>
      <c r="AM222" s="71">
        <v>0</v>
      </c>
      <c r="AN222" s="71">
        <v>133283639.00927308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2389</v>
      </c>
      <c r="B223" s="70">
        <v>215</v>
      </c>
      <c r="C223" s="70">
        <v>16</v>
      </c>
      <c r="D223" s="70">
        <v>35</v>
      </c>
      <c r="E223" s="70">
        <v>2022</v>
      </c>
      <c r="F223" s="70" t="s">
        <v>161</v>
      </c>
      <c r="G223" s="1073" t="s">
        <v>2388</v>
      </c>
      <c r="H223" s="70" t="s">
        <v>1661</v>
      </c>
      <c r="I223" s="1066"/>
      <c r="J223" s="73"/>
      <c r="K223" s="71"/>
      <c r="L223" s="71"/>
      <c r="M223" s="71"/>
      <c r="N223" s="71"/>
      <c r="O223" s="71"/>
      <c r="P223" s="71"/>
      <c r="Q223" s="71"/>
      <c r="R223" s="71"/>
      <c r="S223" s="71"/>
      <c r="T223" s="71"/>
      <c r="U223" s="71"/>
      <c r="V223" s="71"/>
      <c r="W223" s="71"/>
      <c r="X223" s="71"/>
      <c r="Y223" s="71"/>
      <c r="Z223" s="71"/>
      <c r="AA223" s="71"/>
      <c r="AB223" s="71"/>
      <c r="AC223" s="72"/>
      <c r="AD223" s="71">
        <v>52504653.600935698</v>
      </c>
      <c r="AE223" s="71">
        <v>395394.65795050177</v>
      </c>
      <c r="AF223" s="71">
        <v>294493.54549784603</v>
      </c>
      <c r="AG223" s="71">
        <v>20136119.131443083</v>
      </c>
      <c r="AH223" s="71">
        <v>20987443.03203509</v>
      </c>
      <c r="AI223" s="71">
        <v>0</v>
      </c>
      <c r="AJ223" s="71">
        <v>0</v>
      </c>
      <c r="AK223" s="71">
        <v>1404259.3266773818</v>
      </c>
      <c r="AL223" s="71">
        <v>0</v>
      </c>
      <c r="AM223" s="71">
        <v>0</v>
      </c>
      <c r="AN223" s="71">
        <v>95722363.294539601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2397</v>
      </c>
      <c r="B224" s="70">
        <v>216</v>
      </c>
      <c r="C224" s="70">
        <v>16</v>
      </c>
      <c r="D224" s="70">
        <v>36</v>
      </c>
      <c r="E224" s="70">
        <v>2022</v>
      </c>
      <c r="F224" s="70" t="s">
        <v>161</v>
      </c>
      <c r="G224" s="1073" t="s">
        <v>2395</v>
      </c>
      <c r="H224" s="70" t="s">
        <v>2396</v>
      </c>
      <c r="I224" s="1066"/>
      <c r="J224" s="73"/>
      <c r="K224" s="71"/>
      <c r="L224" s="71"/>
      <c r="M224" s="71"/>
      <c r="N224" s="71"/>
      <c r="O224" s="71"/>
      <c r="P224" s="71"/>
      <c r="Q224" s="71"/>
      <c r="R224" s="71"/>
      <c r="S224" s="71"/>
      <c r="T224" s="71"/>
      <c r="U224" s="71"/>
      <c r="V224" s="71"/>
      <c r="W224" s="71"/>
      <c r="X224" s="71"/>
      <c r="Y224" s="71"/>
      <c r="Z224" s="71"/>
      <c r="AA224" s="71"/>
      <c r="AB224" s="71"/>
      <c r="AC224" s="72"/>
      <c r="AD224" s="71">
        <v>17692686.292641737</v>
      </c>
      <c r="AE224" s="71">
        <v>703615.69052608975</v>
      </c>
      <c r="AF224" s="71">
        <v>18999.583580506194</v>
      </c>
      <c r="AG224" s="71">
        <v>31367676.86997449</v>
      </c>
      <c r="AH224" s="71">
        <v>42636367.466702111</v>
      </c>
      <c r="AI224" s="71">
        <v>0</v>
      </c>
      <c r="AJ224" s="71">
        <v>0</v>
      </c>
      <c r="AK224" s="71">
        <v>2888706.7031815825</v>
      </c>
      <c r="AL224" s="71">
        <v>0</v>
      </c>
      <c r="AM224" s="71">
        <v>0</v>
      </c>
      <c r="AN224" s="71">
        <v>95308052.606606513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1749</v>
      </c>
      <c r="H6" s="77" t="s">
        <v>1750</v>
      </c>
      <c r="I6" s="77" t="s">
        <v>2428</v>
      </c>
      <c r="J6" s="77" t="s">
        <v>2429</v>
      </c>
      <c r="K6" s="1080">
        <v>38</v>
      </c>
      <c r="L6" s="1081">
        <v>13</v>
      </c>
      <c r="M6" s="1044"/>
      <c r="N6" s="988">
        <v>1</v>
      </c>
      <c r="O6" s="77" t="s">
        <v>1629</v>
      </c>
      <c r="P6" s="77" t="s">
        <v>1630</v>
      </c>
      <c r="Q6" s="77" t="s">
        <v>1501</v>
      </c>
      <c r="R6" s="16"/>
      <c r="S6" s="77">
        <v>1</v>
      </c>
      <c r="T6" s="77" t="s">
        <v>1749</v>
      </c>
      <c r="U6" s="77" t="s">
        <v>1750</v>
      </c>
      <c r="V6" s="77" t="s">
        <v>1501</v>
      </c>
      <c r="W6" s="16"/>
      <c r="X6" s="77">
        <v>1</v>
      </c>
      <c r="Y6" s="692" t="s">
        <v>1629</v>
      </c>
      <c r="Z6" s="77" t="s">
        <v>1630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1726</v>
      </c>
      <c r="P7" s="77" t="s">
        <v>1727</v>
      </c>
      <c r="Q7" s="77" t="s">
        <v>1501</v>
      </c>
      <c r="R7" s="16"/>
      <c r="S7" s="77">
        <v>2</v>
      </c>
      <c r="T7" s="76" t="s">
        <v>795</v>
      </c>
      <c r="U7" s="77" t="s">
        <v>1503</v>
      </c>
      <c r="V7" s="77" t="s">
        <v>1503</v>
      </c>
      <c r="W7" s="16"/>
      <c r="X7" s="77">
        <v>2</v>
      </c>
      <c r="Y7" s="692" t="s">
        <v>1726</v>
      </c>
      <c r="Z7" s="77" t="s">
        <v>1727</v>
      </c>
      <c r="AA7" s="77" t="s">
        <v>1501</v>
      </c>
      <c r="AB7" s="16"/>
      <c r="AC7" s="77">
        <v>2</v>
      </c>
      <c r="AD7" s="77" t="s">
        <v>1678</v>
      </c>
      <c r="AE7" s="77" t="s">
        <v>1679</v>
      </c>
      <c r="AF7" s="77" t="s">
        <v>1501</v>
      </c>
    </row>
    <row r="8" spans="1:32" ht="12">
      <c r="A8" s="16"/>
      <c r="B8" s="16"/>
      <c r="C8" s="16"/>
      <c r="D8" s="16"/>
      <c r="F8" s="16"/>
      <c r="G8" s="16"/>
      <c r="H8" s="16"/>
      <c r="I8" s="16"/>
      <c r="J8" s="16"/>
      <c r="K8" s="1044"/>
      <c r="L8" s="1044"/>
      <c r="M8" s="1044"/>
      <c r="N8" s="988">
        <v>3</v>
      </c>
      <c r="O8" s="77" t="s">
        <v>1749</v>
      </c>
      <c r="P8" s="77" t="s">
        <v>1750</v>
      </c>
      <c r="Q8" s="77" t="s">
        <v>1501</v>
      </c>
      <c r="R8" s="16"/>
      <c r="S8" s="16"/>
      <c r="T8" s="16"/>
      <c r="U8" s="16"/>
      <c r="V8" s="16"/>
      <c r="W8" s="16"/>
      <c r="X8" s="77">
        <v>3</v>
      </c>
      <c r="Y8" s="692" t="s">
        <v>1749</v>
      </c>
      <c r="Z8" s="77" t="s">
        <v>1750</v>
      </c>
      <c r="AA8" s="77" t="s">
        <v>1501</v>
      </c>
      <c r="AB8" s="16"/>
      <c r="AC8" s="77">
        <v>3</v>
      </c>
      <c r="AD8" s="77" t="s">
        <v>2403</v>
      </c>
      <c r="AE8" s="77" t="s">
        <v>2404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1772</v>
      </c>
      <c r="P9" s="77" t="s">
        <v>1773</v>
      </c>
      <c r="Q9" s="77" t="s">
        <v>1501</v>
      </c>
      <c r="R9" s="16"/>
      <c r="S9" s="16"/>
      <c r="T9" s="16"/>
      <c r="U9" s="16"/>
      <c r="V9" s="16"/>
      <c r="W9" s="16"/>
      <c r="X9" s="77">
        <v>4</v>
      </c>
      <c r="Y9" s="692" t="s">
        <v>1772</v>
      </c>
      <c r="Z9" s="77" t="s">
        <v>1773</v>
      </c>
      <c r="AA9" s="77" t="s">
        <v>1501</v>
      </c>
      <c r="AB9" s="16"/>
      <c r="AC9" s="77">
        <v>4</v>
      </c>
      <c r="AD9" s="77" t="s">
        <v>1702</v>
      </c>
      <c r="AE9" s="77" t="s">
        <v>1703</v>
      </c>
      <c r="AF9" s="77" t="s">
        <v>1501</v>
      </c>
    </row>
    <row r="10" spans="1:32" ht="12">
      <c r="A10" s="16"/>
      <c r="B10" s="16"/>
      <c r="C10" s="16"/>
      <c r="D10" s="16"/>
      <c r="F10" s="75" t="s">
        <v>1501</v>
      </c>
      <c r="G10" s="76" t="s">
        <v>1749</v>
      </c>
      <c r="H10" s="77" t="s">
        <v>1750</v>
      </c>
      <c r="I10" s="77" t="s">
        <v>2428</v>
      </c>
      <c r="J10" s="77" t="s">
        <v>2429</v>
      </c>
      <c r="K10" s="1079">
        <v>38</v>
      </c>
      <c r="L10" s="1045">
        <v>13</v>
      </c>
      <c r="M10" s="1044"/>
      <c r="N10" s="988">
        <v>5</v>
      </c>
      <c r="O10" s="77" t="s">
        <v>1795</v>
      </c>
      <c r="P10" s="77" t="s">
        <v>1796</v>
      </c>
      <c r="Q10" s="77" t="s">
        <v>1501</v>
      </c>
      <c r="R10" s="16"/>
      <c r="S10" s="16"/>
      <c r="T10" s="16"/>
      <c r="U10" s="16"/>
      <c r="V10" s="16"/>
      <c r="W10" s="16"/>
      <c r="X10" s="77">
        <v>5</v>
      </c>
      <c r="Y10" s="692" t="s">
        <v>1795</v>
      </c>
      <c r="Z10" s="77" t="s">
        <v>1796</v>
      </c>
      <c r="AA10" s="77" t="s">
        <v>1501</v>
      </c>
      <c r="AB10" s="16"/>
      <c r="AC10" s="77">
        <v>5</v>
      </c>
      <c r="AD10" s="77" t="s">
        <v>2369</v>
      </c>
      <c r="AE10" s="77" t="s">
        <v>2370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1818</v>
      </c>
      <c r="P11" s="77" t="s">
        <v>1819</v>
      </c>
      <c r="Q11" s="77" t="s">
        <v>1501</v>
      </c>
      <c r="R11" s="16"/>
      <c r="S11" s="16"/>
      <c r="T11" s="16"/>
      <c r="U11" s="16"/>
      <c r="V11" s="16"/>
      <c r="W11" s="16"/>
      <c r="X11" s="77">
        <v>6</v>
      </c>
      <c r="Y11" s="692" t="s">
        <v>1818</v>
      </c>
      <c r="Z11" s="77" t="s">
        <v>1819</v>
      </c>
      <c r="AA11" s="77" t="s">
        <v>1501</v>
      </c>
      <c r="AB11" s="16"/>
      <c r="AC11" s="77">
        <v>6</v>
      </c>
      <c r="AD11" s="77" t="s">
        <v>1657</v>
      </c>
      <c r="AE11" s="77" t="s">
        <v>1658</v>
      </c>
      <c r="AF11" s="77" t="s">
        <v>1501</v>
      </c>
    </row>
    <row r="12" spans="1:32" ht="12">
      <c r="A12" s="16"/>
      <c r="B12" s="16"/>
      <c r="C12" s="16"/>
      <c r="D12" s="16"/>
      <c r="F12" s="75" t="s">
        <v>1505</v>
      </c>
      <c r="G12" s="76" t="s">
        <v>1749</v>
      </c>
      <c r="H12" s="77"/>
      <c r="I12" s="77" t="s">
        <v>1749</v>
      </c>
      <c r="J12" s="77"/>
      <c r="K12" s="1079" t="s">
        <v>1544</v>
      </c>
      <c r="L12" s="1045"/>
      <c r="M12" s="1044"/>
      <c r="N12" s="988">
        <v>7</v>
      </c>
      <c r="O12" s="77" t="s">
        <v>1841</v>
      </c>
      <c r="P12" s="77" t="s">
        <v>1842</v>
      </c>
      <c r="Q12" s="77" t="s">
        <v>1501</v>
      </c>
      <c r="R12" s="16"/>
      <c r="S12" s="16"/>
      <c r="T12" s="16"/>
      <c r="U12" s="16"/>
      <c r="V12" s="16"/>
      <c r="W12" s="16"/>
      <c r="X12" s="77">
        <v>7</v>
      </c>
      <c r="Y12" s="692" t="s">
        <v>1841</v>
      </c>
      <c r="Z12" s="77" t="s">
        <v>1842</v>
      </c>
      <c r="AA12" s="77" t="s">
        <v>1501</v>
      </c>
      <c r="AB12" s="16"/>
      <c r="AC12" s="77">
        <v>7</v>
      </c>
      <c r="AD12" s="77" t="s">
        <v>2423</v>
      </c>
      <c r="AE12" s="77" t="s">
        <v>2424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1864</v>
      </c>
      <c r="P13" s="77" t="s">
        <v>1865</v>
      </c>
      <c r="Q13" s="77" t="s">
        <v>1501</v>
      </c>
      <c r="R13" s="16"/>
      <c r="S13" s="16"/>
      <c r="T13" s="16"/>
      <c r="U13" s="16"/>
      <c r="V13" s="16"/>
      <c r="W13" s="16"/>
      <c r="X13" s="77">
        <v>8</v>
      </c>
      <c r="Y13" s="692" t="s">
        <v>1864</v>
      </c>
      <c r="Z13" s="77" t="s">
        <v>1865</v>
      </c>
      <c r="AA13" s="77" t="s">
        <v>1501</v>
      </c>
      <c r="AB13" s="16"/>
      <c r="AC13" s="77">
        <v>8</v>
      </c>
      <c r="AD13" s="77" t="s">
        <v>2399</v>
      </c>
      <c r="AE13" s="77" t="s">
        <v>2400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1887</v>
      </c>
      <c r="P14" s="77" t="s">
        <v>1888</v>
      </c>
      <c r="Q14" s="77" t="s">
        <v>1501</v>
      </c>
      <c r="R14" s="16"/>
      <c r="S14" s="16"/>
      <c r="T14" s="16"/>
      <c r="U14" s="16"/>
      <c r="V14" s="16"/>
      <c r="W14" s="16"/>
      <c r="X14" s="77">
        <v>9</v>
      </c>
      <c r="Y14" s="692" t="s">
        <v>1887</v>
      </c>
      <c r="Z14" s="77" t="s">
        <v>1888</v>
      </c>
      <c r="AA14" s="77" t="s">
        <v>1501</v>
      </c>
      <c r="AB14" s="16"/>
      <c r="AC14" s="77">
        <v>9</v>
      </c>
      <c r="AD14" s="77" t="s">
        <v>1698</v>
      </c>
      <c r="AE14" s="77" t="s">
        <v>1699</v>
      </c>
      <c r="AF14" s="77" t="s">
        <v>1501</v>
      </c>
    </row>
    <row r="15" spans="1:32" ht="12">
      <c r="A15" s="16"/>
      <c r="B15" s="16"/>
      <c r="C15" s="16"/>
      <c r="D15" s="16"/>
      <c r="E15" s="16"/>
      <c r="F15" s="16"/>
      <c r="G15" s="16"/>
      <c r="H15" s="16"/>
      <c r="I15" s="16"/>
      <c r="J15" s="16"/>
      <c r="K15" s="1044"/>
      <c r="L15" s="1044"/>
      <c r="M15" s="1044"/>
      <c r="N15" s="988">
        <v>10</v>
      </c>
      <c r="O15" s="77" t="s">
        <v>1910</v>
      </c>
      <c r="P15" s="77" t="s">
        <v>1911</v>
      </c>
      <c r="Q15" s="77" t="s">
        <v>1501</v>
      </c>
      <c r="R15" s="16"/>
      <c r="S15" s="16"/>
      <c r="T15" s="16"/>
      <c r="U15" s="16"/>
      <c r="V15" s="16"/>
      <c r="W15" s="16"/>
      <c r="X15" s="77">
        <v>10</v>
      </c>
      <c r="Y15" s="692" t="s">
        <v>1910</v>
      </c>
      <c r="Z15" s="77" t="s">
        <v>1911</v>
      </c>
      <c r="AA15" s="77" t="s">
        <v>1501</v>
      </c>
      <c r="AB15" s="16"/>
      <c r="AC15" s="77">
        <v>10</v>
      </c>
      <c r="AD15" s="77" t="s">
        <v>1693</v>
      </c>
      <c r="AE15" s="77" t="s">
        <v>1694</v>
      </c>
      <c r="AF15" s="77" t="s">
        <v>1501</v>
      </c>
    </row>
    <row r="16" spans="1:32" ht="12">
      <c r="A16" s="16"/>
      <c r="B16" s="16"/>
      <c r="C16" s="16"/>
      <c r="D16" s="16"/>
      <c r="E16" s="16"/>
      <c r="F16" s="16"/>
      <c r="G16" s="16"/>
      <c r="H16" s="16"/>
      <c r="I16" s="16"/>
      <c r="J16" s="16"/>
      <c r="K16" s="1044"/>
      <c r="L16" s="1044"/>
      <c r="M16" s="1044"/>
      <c r="N16" s="988">
        <v>11</v>
      </c>
      <c r="O16" s="77" t="s">
        <v>1933</v>
      </c>
      <c r="P16" s="77" t="s">
        <v>1934</v>
      </c>
      <c r="Q16" s="77" t="s">
        <v>1501</v>
      </c>
      <c r="R16" s="16"/>
      <c r="S16" s="16"/>
      <c r="T16" s="16"/>
      <c r="U16" s="16"/>
      <c r="V16" s="16"/>
      <c r="W16" s="16"/>
      <c r="X16" s="77">
        <v>11</v>
      </c>
      <c r="Y16" s="692" t="s">
        <v>1933</v>
      </c>
      <c r="Z16" s="77" t="s">
        <v>1934</v>
      </c>
      <c r="AA16" s="77" t="s">
        <v>1501</v>
      </c>
      <c r="AB16" s="16"/>
      <c r="AC16" s="77">
        <v>11</v>
      </c>
      <c r="AD16" s="77" t="s">
        <v>2377</v>
      </c>
      <c r="AE16" s="77" t="s">
        <v>2378</v>
      </c>
      <c r="AF16" s="77" t="s">
        <v>1501</v>
      </c>
    </row>
    <row r="17" spans="1:32" ht="12">
      <c r="A17" s="16"/>
      <c r="B17" s="16"/>
      <c r="C17" s="16"/>
      <c r="D17" s="16"/>
      <c r="E17" s="16"/>
      <c r="F17" s="16"/>
      <c r="G17" s="16"/>
      <c r="H17" s="16"/>
      <c r="I17" s="16"/>
      <c r="J17" s="16"/>
      <c r="K17" s="1044"/>
      <c r="L17" s="1044"/>
      <c r="M17" s="1044"/>
      <c r="N17" s="988">
        <v>12</v>
      </c>
      <c r="O17" s="77" t="s">
        <v>1956</v>
      </c>
      <c r="P17" s="77" t="s">
        <v>1957</v>
      </c>
      <c r="Q17" s="77" t="s">
        <v>1501</v>
      </c>
      <c r="R17" s="16"/>
      <c r="S17" s="16"/>
      <c r="T17" s="16"/>
      <c r="U17" s="16"/>
      <c r="V17" s="16"/>
      <c r="W17" s="16"/>
      <c r="X17" s="77">
        <v>12</v>
      </c>
      <c r="Y17" s="692" t="s">
        <v>1956</v>
      </c>
      <c r="Z17" s="77" t="s">
        <v>1957</v>
      </c>
      <c r="AA17" s="77" t="s">
        <v>1501</v>
      </c>
      <c r="AB17" s="16"/>
      <c r="AC17" s="77">
        <v>12</v>
      </c>
      <c r="AD17" s="77" t="s">
        <v>2407</v>
      </c>
      <c r="AE17" s="77" t="s">
        <v>2408</v>
      </c>
      <c r="AF17" s="77" t="s">
        <v>1501</v>
      </c>
    </row>
    <row r="18" spans="1:32" ht="12">
      <c r="A18" s="16"/>
      <c r="B18" s="16"/>
      <c r="C18" s="16"/>
      <c r="D18" s="16"/>
      <c r="E18" s="16"/>
      <c r="F18" s="16"/>
      <c r="G18" s="16"/>
      <c r="H18" s="16"/>
      <c r="I18" s="16"/>
      <c r="J18" s="16"/>
      <c r="K18" s="1044"/>
      <c r="L18" s="1044"/>
      <c r="M18" s="1044"/>
      <c r="N18" s="988">
        <v>13</v>
      </c>
      <c r="O18" s="77" t="s">
        <v>1979</v>
      </c>
      <c r="P18" s="77" t="s">
        <v>1980</v>
      </c>
      <c r="Q18" s="77" t="s">
        <v>1501</v>
      </c>
      <c r="R18" s="16"/>
      <c r="S18" s="16"/>
      <c r="T18" s="16"/>
      <c r="U18" s="16"/>
      <c r="V18" s="16"/>
      <c r="W18" s="16"/>
      <c r="X18" s="77">
        <v>13</v>
      </c>
      <c r="Y18" s="692" t="s">
        <v>1979</v>
      </c>
      <c r="Z18" s="77" t="s">
        <v>1980</v>
      </c>
      <c r="AA18" s="77" t="s">
        <v>1501</v>
      </c>
      <c r="AB18" s="16"/>
      <c r="AC18" s="77">
        <v>13</v>
      </c>
      <c r="AD18" s="77" t="s">
        <v>1632</v>
      </c>
      <c r="AE18" s="77" t="s">
        <v>1633</v>
      </c>
      <c r="AF18" s="77" t="s">
        <v>1501</v>
      </c>
    </row>
    <row r="19" spans="1:32" ht="12">
      <c r="A19" s="16"/>
      <c r="B19" s="16"/>
      <c r="C19" s="16"/>
      <c r="D19" s="16"/>
      <c r="E19" s="16"/>
      <c r="F19" s="16"/>
      <c r="G19" s="16"/>
      <c r="H19" s="16"/>
      <c r="I19" s="16"/>
      <c r="J19" s="16"/>
      <c r="K19" s="1044"/>
      <c r="L19" s="1044"/>
      <c r="M19" s="1044"/>
      <c r="N19" s="988">
        <v>14</v>
      </c>
      <c r="O19" s="77" t="s">
        <v>2002</v>
      </c>
      <c r="P19" s="77" t="s">
        <v>2003</v>
      </c>
      <c r="Q19" s="77" t="s">
        <v>1501</v>
      </c>
      <c r="R19" s="16"/>
      <c r="S19" s="16"/>
      <c r="T19" s="16"/>
      <c r="U19" s="16"/>
      <c r="V19" s="16"/>
      <c r="W19" s="16"/>
      <c r="X19" s="77">
        <v>14</v>
      </c>
      <c r="Y19" s="692" t="s">
        <v>2002</v>
      </c>
      <c r="Z19" s="77" t="s">
        <v>2003</v>
      </c>
      <c r="AA19" s="77" t="s">
        <v>1501</v>
      </c>
      <c r="AB19" s="16"/>
      <c r="AC19" s="77">
        <v>14</v>
      </c>
      <c r="AD19" s="77" t="s">
        <v>1686</v>
      </c>
      <c r="AE19" s="77" t="s">
        <v>1687</v>
      </c>
      <c r="AF19" s="77" t="s">
        <v>1501</v>
      </c>
    </row>
    <row r="20" spans="1:32" ht="12">
      <c r="A20" s="16"/>
      <c r="B20" s="16"/>
      <c r="C20" s="16"/>
      <c r="D20" s="16"/>
      <c r="E20" s="16"/>
      <c r="F20" s="16"/>
      <c r="G20" s="16"/>
      <c r="H20" s="16"/>
      <c r="I20" s="16"/>
      <c r="J20" s="16"/>
      <c r="K20" s="1044"/>
      <c r="L20" s="1044"/>
      <c r="M20" s="1044"/>
      <c r="N20" s="988">
        <v>15</v>
      </c>
      <c r="O20" s="77" t="s">
        <v>2025</v>
      </c>
      <c r="P20" s="77" t="s">
        <v>2026</v>
      </c>
      <c r="Q20" s="77" t="s">
        <v>1501</v>
      </c>
      <c r="R20" s="16"/>
      <c r="S20" s="16"/>
      <c r="T20" s="16"/>
      <c r="U20" s="16"/>
      <c r="V20" s="16"/>
      <c r="W20" s="16"/>
      <c r="X20" s="77">
        <v>15</v>
      </c>
      <c r="Y20" s="692" t="s">
        <v>2025</v>
      </c>
      <c r="Z20" s="77" t="s">
        <v>2026</v>
      </c>
      <c r="AA20" s="77" t="s">
        <v>1501</v>
      </c>
      <c r="AB20" s="16"/>
      <c r="AC20" s="77">
        <v>15</v>
      </c>
      <c r="AD20" s="77" t="s">
        <v>1674</v>
      </c>
      <c r="AE20" s="77" t="s">
        <v>1675</v>
      </c>
      <c r="AF20" s="77" t="s">
        <v>1501</v>
      </c>
    </row>
    <row r="21" spans="1:32" ht="12">
      <c r="A21" s="16"/>
      <c r="B21" s="16"/>
      <c r="C21" s="16"/>
      <c r="D21" s="16"/>
      <c r="E21" s="16"/>
      <c r="F21" s="16"/>
      <c r="G21" s="16"/>
      <c r="H21" s="16"/>
      <c r="I21" s="16"/>
      <c r="J21" s="16"/>
      <c r="K21" s="1044"/>
      <c r="L21" s="1044"/>
      <c r="M21" s="1044"/>
      <c r="N21" s="988">
        <v>16</v>
      </c>
      <c r="O21" s="77" t="s">
        <v>2048</v>
      </c>
      <c r="P21" s="77" t="s">
        <v>2049</v>
      </c>
      <c r="Q21" s="77" t="s">
        <v>1501</v>
      </c>
      <c r="R21" s="16"/>
      <c r="S21" s="16"/>
      <c r="T21" s="16"/>
      <c r="U21" s="16"/>
      <c r="V21" s="16"/>
      <c r="W21" s="16"/>
      <c r="X21" s="77">
        <v>16</v>
      </c>
      <c r="Y21" s="692" t="s">
        <v>2048</v>
      </c>
      <c r="Z21" s="77" t="s">
        <v>2049</v>
      </c>
      <c r="AA21" s="77" t="s">
        <v>1501</v>
      </c>
      <c r="AB21" s="16"/>
      <c r="AC21" s="77">
        <v>16</v>
      </c>
      <c r="AD21" s="77" t="s">
        <v>1682</v>
      </c>
      <c r="AE21" s="77" t="s">
        <v>1683</v>
      </c>
      <c r="AF21" s="77" t="s">
        <v>1501</v>
      </c>
    </row>
    <row r="22" spans="1:32" ht="12">
      <c r="A22" s="16"/>
      <c r="B22" s="16"/>
      <c r="C22" s="16"/>
      <c r="D22" s="16"/>
      <c r="E22" s="16"/>
      <c r="F22" s="16"/>
      <c r="G22" s="16"/>
      <c r="H22" s="16"/>
      <c r="I22" s="16"/>
      <c r="J22" s="16"/>
      <c r="K22" s="1044"/>
      <c r="L22" s="1044"/>
      <c r="M22" s="1044"/>
      <c r="N22" s="988">
        <v>17</v>
      </c>
      <c r="O22" s="77" t="s">
        <v>2071</v>
      </c>
      <c r="P22" s="77" t="s">
        <v>2072</v>
      </c>
      <c r="Q22" s="77" t="s">
        <v>1501</v>
      </c>
      <c r="R22" s="16"/>
      <c r="S22" s="16"/>
      <c r="T22" s="16"/>
      <c r="U22" s="16"/>
      <c r="V22" s="16"/>
      <c r="W22" s="16"/>
      <c r="X22" s="77">
        <v>17</v>
      </c>
      <c r="Y22" s="692" t="s">
        <v>2071</v>
      </c>
      <c r="Z22" s="77" t="s">
        <v>2072</v>
      </c>
      <c r="AA22" s="77" t="s">
        <v>1501</v>
      </c>
      <c r="AB22" s="16"/>
      <c r="AC22" s="77">
        <v>17</v>
      </c>
      <c r="AD22" s="77" t="s">
        <v>2365</v>
      </c>
      <c r="AE22" s="77" t="s">
        <v>2366</v>
      </c>
      <c r="AF22" s="77" t="s">
        <v>1501</v>
      </c>
    </row>
    <row r="23" spans="1:32" ht="12">
      <c r="A23" s="16"/>
      <c r="B23" s="16"/>
      <c r="C23" s="16"/>
      <c r="D23" s="16"/>
      <c r="E23" s="16"/>
      <c r="F23" s="16"/>
      <c r="G23" s="16"/>
      <c r="H23" s="16"/>
      <c r="I23" s="16"/>
      <c r="J23" s="16"/>
      <c r="K23" s="1044"/>
      <c r="L23" s="1044"/>
      <c r="M23" s="1044"/>
      <c r="N23" s="988">
        <v>18</v>
      </c>
      <c r="O23" s="77" t="s">
        <v>2094</v>
      </c>
      <c r="P23" s="77" t="s">
        <v>2095</v>
      </c>
      <c r="Q23" s="77" t="s">
        <v>1501</v>
      </c>
      <c r="R23" s="16"/>
      <c r="S23" s="16"/>
      <c r="T23" s="16"/>
      <c r="U23" s="16"/>
      <c r="V23" s="16"/>
      <c r="W23" s="16"/>
      <c r="X23" s="77">
        <v>18</v>
      </c>
      <c r="Y23" s="692" t="s">
        <v>2094</v>
      </c>
      <c r="Z23" s="77" t="s">
        <v>2095</v>
      </c>
      <c r="AA23" s="77" t="s">
        <v>1501</v>
      </c>
      <c r="AB23" s="16"/>
      <c r="AC23" s="77">
        <v>18</v>
      </c>
      <c r="AD23" s="77" t="s">
        <v>1749</v>
      </c>
      <c r="AE23" s="77" t="s">
        <v>1750</v>
      </c>
      <c r="AF23" s="77" t="s">
        <v>1501</v>
      </c>
    </row>
    <row r="24" spans="1:32" ht="12">
      <c r="A24" s="16"/>
      <c r="B24" s="16"/>
      <c r="C24" s="16"/>
      <c r="D24" s="16"/>
      <c r="E24" s="16"/>
      <c r="F24" s="16"/>
      <c r="G24" s="16"/>
      <c r="H24" s="16"/>
      <c r="I24" s="16"/>
      <c r="J24" s="16"/>
      <c r="K24" s="1044"/>
      <c r="L24" s="1044"/>
      <c r="M24" s="1044"/>
      <c r="N24" s="988">
        <v>19</v>
      </c>
      <c r="O24" s="77" t="s">
        <v>2117</v>
      </c>
      <c r="P24" s="77" t="s">
        <v>2118</v>
      </c>
      <c r="Q24" s="77" t="s">
        <v>1501</v>
      </c>
      <c r="R24" s="16"/>
      <c r="S24" s="16"/>
      <c r="T24" s="16"/>
      <c r="U24" s="16"/>
      <c r="V24" s="16"/>
      <c r="W24" s="16"/>
      <c r="X24" s="77">
        <v>19</v>
      </c>
      <c r="Y24" s="692" t="s">
        <v>2117</v>
      </c>
      <c r="Z24" s="77" t="s">
        <v>2118</v>
      </c>
      <c r="AA24" s="77" t="s">
        <v>1501</v>
      </c>
      <c r="AB24" s="16"/>
      <c r="AC24" s="77">
        <v>19</v>
      </c>
      <c r="AD24" s="77" t="s">
        <v>1636</v>
      </c>
      <c r="AE24" s="77" t="s">
        <v>1637</v>
      </c>
      <c r="AF24" s="77" t="s">
        <v>1501</v>
      </c>
    </row>
    <row r="25" spans="1:32" ht="12">
      <c r="A25" s="16"/>
      <c r="B25" s="16"/>
      <c r="C25" s="16"/>
      <c r="D25" s="16"/>
      <c r="E25" s="16"/>
      <c r="F25" s="16"/>
      <c r="G25" s="16"/>
      <c r="H25" s="16"/>
      <c r="I25" s="16"/>
      <c r="J25" s="16"/>
      <c r="K25" s="1044"/>
      <c r="L25" s="1044"/>
      <c r="M25" s="1044"/>
      <c r="N25" s="988">
        <v>20</v>
      </c>
      <c r="O25" s="77" t="s">
        <v>2140</v>
      </c>
      <c r="P25" s="77" t="s">
        <v>2141</v>
      </c>
      <c r="Q25" s="77" t="s">
        <v>1501</v>
      </c>
      <c r="R25" s="16"/>
      <c r="S25" s="16"/>
      <c r="T25" s="16"/>
      <c r="U25" s="16"/>
      <c r="V25" s="16"/>
      <c r="W25" s="16"/>
      <c r="X25" s="77">
        <v>20</v>
      </c>
      <c r="Y25" s="692" t="s">
        <v>2140</v>
      </c>
      <c r="Z25" s="77" t="s">
        <v>2141</v>
      </c>
      <c r="AA25" s="77" t="s">
        <v>1501</v>
      </c>
      <c r="AB25" s="16"/>
      <c r="AC25" s="77">
        <v>20</v>
      </c>
      <c r="AD25" s="77" t="s">
        <v>1690</v>
      </c>
      <c r="AE25" s="77" t="s">
        <v>1652</v>
      </c>
      <c r="AF25" s="77" t="s">
        <v>1501</v>
      </c>
    </row>
    <row r="26" spans="1:32" ht="12">
      <c r="A26" s="16"/>
      <c r="B26" s="16"/>
      <c r="C26" s="16"/>
      <c r="D26" s="16"/>
      <c r="E26" s="16"/>
      <c r="F26" s="16"/>
      <c r="G26" s="16"/>
      <c r="H26" s="16"/>
      <c r="I26" s="16"/>
      <c r="J26" s="16"/>
      <c r="K26" s="1044"/>
      <c r="L26" s="1044"/>
      <c r="M26" s="1044"/>
      <c r="N26" s="988">
        <v>21</v>
      </c>
      <c r="O26" s="77" t="s">
        <v>2163</v>
      </c>
      <c r="P26" s="77" t="s">
        <v>2164</v>
      </c>
      <c r="Q26" s="77" t="s">
        <v>1501</v>
      </c>
      <c r="R26" s="16"/>
      <c r="S26" s="16"/>
      <c r="T26" s="16"/>
      <c r="U26" s="16"/>
      <c r="V26" s="16"/>
      <c r="W26" s="16"/>
      <c r="X26" s="77">
        <v>21</v>
      </c>
      <c r="Y26" s="692" t="s">
        <v>2163</v>
      </c>
      <c r="Z26" s="77" t="s">
        <v>2164</v>
      </c>
      <c r="AA26" s="77" t="s">
        <v>1501</v>
      </c>
      <c r="AB26" s="16"/>
      <c r="AC26" s="77">
        <v>21</v>
      </c>
      <c r="AD26" s="77" t="s">
        <v>1644</v>
      </c>
      <c r="AE26" s="77" t="s">
        <v>1645</v>
      </c>
      <c r="AF26" s="77" t="s">
        <v>1501</v>
      </c>
    </row>
    <row r="27" spans="1:32" ht="12">
      <c r="A27" s="16"/>
      <c r="B27" s="16"/>
      <c r="C27" s="16"/>
      <c r="D27" s="16"/>
      <c r="E27" s="16"/>
      <c r="F27" s="16"/>
      <c r="G27" s="16"/>
      <c r="H27" s="16"/>
      <c r="I27" s="16"/>
      <c r="J27" s="16"/>
      <c r="K27" s="1044"/>
      <c r="L27" s="1044"/>
      <c r="M27" s="1044"/>
      <c r="N27" s="988">
        <v>22</v>
      </c>
      <c r="O27" s="77" t="s">
        <v>1649</v>
      </c>
      <c r="P27" s="77" t="s">
        <v>1650</v>
      </c>
      <c r="Q27" s="77" t="s">
        <v>1501</v>
      </c>
      <c r="R27" s="16"/>
      <c r="S27" s="16"/>
      <c r="T27" s="16"/>
      <c r="U27" s="16"/>
      <c r="V27" s="16"/>
      <c r="W27" s="16"/>
      <c r="X27" s="77">
        <v>22</v>
      </c>
      <c r="Y27" s="692" t="s">
        <v>1649</v>
      </c>
      <c r="Z27" s="77" t="s">
        <v>1650</v>
      </c>
      <c r="AA27" s="77" t="s">
        <v>1501</v>
      </c>
      <c r="AB27" s="16"/>
      <c r="AC27" s="77">
        <v>22</v>
      </c>
      <c r="AD27" s="77" t="s">
        <v>1662</v>
      </c>
      <c r="AE27" s="77" t="s">
        <v>1663</v>
      </c>
      <c r="AF27" s="77" t="s">
        <v>1501</v>
      </c>
    </row>
    <row r="28" spans="1:32" ht="12">
      <c r="A28" s="16"/>
      <c r="B28" s="16"/>
      <c r="C28" s="16"/>
      <c r="D28" s="16"/>
      <c r="E28" s="16"/>
      <c r="F28" s="16"/>
      <c r="G28" s="16"/>
      <c r="H28" s="16"/>
      <c r="I28" s="16"/>
      <c r="J28" s="16"/>
      <c r="K28" s="1044"/>
      <c r="L28" s="1044"/>
      <c r="M28" s="1044"/>
      <c r="N28" s="988">
        <v>23</v>
      </c>
      <c r="O28" s="77" t="s">
        <v>2205</v>
      </c>
      <c r="P28" s="77" t="s">
        <v>2206</v>
      </c>
      <c r="Q28" s="77" t="s">
        <v>1501</v>
      </c>
      <c r="R28" s="16"/>
      <c r="S28" s="16"/>
      <c r="T28" s="16"/>
      <c r="U28" s="16"/>
      <c r="V28" s="16"/>
      <c r="W28" s="16"/>
      <c r="X28" s="77">
        <v>23</v>
      </c>
      <c r="Y28" s="692" t="s">
        <v>2205</v>
      </c>
      <c r="Z28" s="77" t="s">
        <v>2206</v>
      </c>
      <c r="AA28" s="77" t="s">
        <v>1501</v>
      </c>
      <c r="AB28" s="16"/>
      <c r="AC28" s="77">
        <v>23</v>
      </c>
      <c r="AD28" s="77" t="s">
        <v>2384</v>
      </c>
      <c r="AE28" s="77" t="s">
        <v>2385</v>
      </c>
      <c r="AF28" s="77" t="s">
        <v>1501</v>
      </c>
    </row>
    <row r="29" spans="1:32" ht="12">
      <c r="A29" s="16"/>
      <c r="B29" s="16"/>
      <c r="C29" s="16"/>
      <c r="D29" s="16"/>
      <c r="E29" s="16"/>
      <c r="F29" s="16"/>
      <c r="G29" s="16"/>
      <c r="H29" s="16"/>
      <c r="I29" s="16"/>
      <c r="J29" s="16"/>
      <c r="K29" s="1044"/>
      <c r="L29" s="1044"/>
      <c r="M29" s="1044"/>
      <c r="N29" s="988">
        <v>24</v>
      </c>
      <c r="O29" s="77" t="s">
        <v>2228</v>
      </c>
      <c r="P29" s="77" t="s">
        <v>2229</v>
      </c>
      <c r="Q29" s="77" t="s">
        <v>1501</v>
      </c>
      <c r="R29" s="16"/>
      <c r="S29" s="16"/>
      <c r="T29" s="16"/>
      <c r="U29" s="16"/>
      <c r="V29" s="16"/>
      <c r="W29" s="16"/>
      <c r="X29" s="77">
        <v>24</v>
      </c>
      <c r="Y29" s="692" t="s">
        <v>2228</v>
      </c>
      <c r="Z29" s="77" t="s">
        <v>2229</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2251</v>
      </c>
      <c r="P30" s="77" t="s">
        <v>2252</v>
      </c>
      <c r="Q30" s="77" t="s">
        <v>1501</v>
      </c>
      <c r="R30" s="16"/>
      <c r="S30" s="16"/>
      <c r="T30" s="16"/>
      <c r="U30" s="16"/>
      <c r="V30" s="16"/>
      <c r="W30" s="16"/>
      <c r="X30" s="77">
        <v>25</v>
      </c>
      <c r="Y30" s="692" t="s">
        <v>2251</v>
      </c>
      <c r="Z30" s="77" t="s">
        <v>2252</v>
      </c>
      <c r="AA30" s="77" t="s">
        <v>1501</v>
      </c>
      <c r="AB30" s="16"/>
      <c r="AC30" s="77">
        <v>25</v>
      </c>
      <c r="AD30" s="77" t="s">
        <v>1666</v>
      </c>
      <c r="AE30" s="77" t="s">
        <v>1667</v>
      </c>
      <c r="AF30" s="77" t="s">
        <v>1501</v>
      </c>
    </row>
    <row r="31" spans="1:32" ht="12">
      <c r="A31" s="16"/>
      <c r="B31" s="16"/>
      <c r="C31" s="16"/>
      <c r="D31" s="16"/>
      <c r="E31" s="16"/>
      <c r="F31" s="16"/>
      <c r="G31" s="16"/>
      <c r="H31" s="16"/>
      <c r="I31" s="16"/>
      <c r="J31" s="16"/>
      <c r="K31" s="1044"/>
      <c r="L31" s="1044"/>
      <c r="M31" s="1044"/>
      <c r="N31" s="988">
        <v>26</v>
      </c>
      <c r="O31" s="77" t="s">
        <v>2274</v>
      </c>
      <c r="P31" s="77" t="s">
        <v>2275</v>
      </c>
      <c r="Q31" s="77" t="s">
        <v>1501</v>
      </c>
      <c r="R31" s="16"/>
      <c r="S31" s="16"/>
      <c r="T31" s="16"/>
      <c r="U31" s="16"/>
      <c r="V31" s="16"/>
      <c r="W31" s="16"/>
      <c r="X31" s="77">
        <v>26</v>
      </c>
      <c r="Y31" s="692" t="s">
        <v>2274</v>
      </c>
      <c r="Z31" s="77" t="s">
        <v>2275</v>
      </c>
      <c r="AA31" s="77" t="s">
        <v>1501</v>
      </c>
      <c r="AB31" s="16"/>
      <c r="AC31" s="77">
        <v>26</v>
      </c>
      <c r="AD31" s="77" t="s">
        <v>1818</v>
      </c>
      <c r="AE31" s="77" t="s">
        <v>1819</v>
      </c>
      <c r="AF31" s="77" t="s">
        <v>1501</v>
      </c>
    </row>
    <row r="32" spans="1:32" ht="12">
      <c r="A32" s="16"/>
      <c r="B32" s="16"/>
      <c r="C32" s="16"/>
      <c r="D32" s="16"/>
      <c r="E32" s="16"/>
      <c r="F32" s="16"/>
      <c r="G32" s="16"/>
      <c r="H32" s="16"/>
      <c r="I32" s="16"/>
      <c r="J32" s="16"/>
      <c r="K32" s="1044"/>
      <c r="L32" s="1044"/>
      <c r="M32" s="1044"/>
      <c r="N32" s="988">
        <v>27</v>
      </c>
      <c r="O32" s="77" t="s">
        <v>2297</v>
      </c>
      <c r="P32" s="77" t="s">
        <v>2298</v>
      </c>
      <c r="Q32" s="77" t="s">
        <v>1501</v>
      </c>
      <c r="R32" s="16"/>
      <c r="S32" s="16"/>
      <c r="T32" s="16"/>
      <c r="U32" s="16"/>
      <c r="V32" s="16"/>
      <c r="W32" s="16"/>
      <c r="X32" s="77">
        <v>27</v>
      </c>
      <c r="Y32" s="692" t="s">
        <v>2297</v>
      </c>
      <c r="Z32" s="77" t="s">
        <v>2298</v>
      </c>
      <c r="AA32" s="77" t="s">
        <v>1501</v>
      </c>
      <c r="AB32" s="16"/>
      <c r="AC32" s="77">
        <v>27</v>
      </c>
      <c r="AD32" s="77" t="s">
        <v>2373</v>
      </c>
      <c r="AE32" s="77" t="s">
        <v>2374</v>
      </c>
      <c r="AF32" s="77" t="s">
        <v>1501</v>
      </c>
    </row>
    <row r="33" spans="1:32" ht="12">
      <c r="A33" s="16"/>
      <c r="B33" s="16"/>
      <c r="C33" s="16"/>
      <c r="D33" s="16"/>
      <c r="E33" s="16"/>
      <c r="F33" s="16"/>
      <c r="G33" s="16"/>
      <c r="H33" s="16"/>
      <c r="I33" s="16"/>
      <c r="J33" s="16"/>
      <c r="K33" s="1044"/>
      <c r="L33" s="1044"/>
      <c r="M33" s="1044"/>
      <c r="N33" s="988">
        <v>28</v>
      </c>
      <c r="O33" s="77" t="s">
        <v>2320</v>
      </c>
      <c r="P33" s="77" t="s">
        <v>2321</v>
      </c>
      <c r="Q33" s="77" t="s">
        <v>1501</v>
      </c>
      <c r="R33" s="16"/>
      <c r="S33" s="16"/>
      <c r="T33" s="16"/>
      <c r="U33" s="16"/>
      <c r="V33" s="16"/>
      <c r="W33" s="16"/>
      <c r="X33" s="77">
        <v>28</v>
      </c>
      <c r="Y33" s="692" t="s">
        <v>2320</v>
      </c>
      <c r="Z33" s="77" t="s">
        <v>2321</v>
      </c>
      <c r="AA33" s="77" t="s">
        <v>1501</v>
      </c>
      <c r="AB33" s="16"/>
      <c r="AC33" s="77">
        <v>28</v>
      </c>
      <c r="AD33" s="77" t="s">
        <v>2381</v>
      </c>
      <c r="AE33" s="77" t="s">
        <v>1697</v>
      </c>
      <c r="AF33" s="77" t="s">
        <v>1501</v>
      </c>
    </row>
    <row r="34" spans="1:32" ht="12">
      <c r="A34" s="16"/>
      <c r="B34" s="16"/>
      <c r="C34" s="16"/>
      <c r="D34" s="16"/>
      <c r="E34" s="16"/>
      <c r="F34" s="16"/>
      <c r="G34" s="16"/>
      <c r="H34" s="16"/>
      <c r="I34" s="16"/>
      <c r="J34" s="16"/>
      <c r="K34" s="1044"/>
      <c r="L34" s="1044"/>
      <c r="M34" s="1044"/>
      <c r="N34" s="988">
        <v>29</v>
      </c>
      <c r="O34" s="77" t="s">
        <v>2343</v>
      </c>
      <c r="P34" s="77" t="s">
        <v>2344</v>
      </c>
      <c r="Q34" s="77" t="s">
        <v>1501</v>
      </c>
      <c r="R34" s="16"/>
      <c r="S34" s="16"/>
      <c r="T34" s="16"/>
      <c r="U34" s="16"/>
      <c r="V34" s="16"/>
      <c r="W34" s="16"/>
      <c r="X34" s="77">
        <v>29</v>
      </c>
      <c r="Y34" s="692" t="s">
        <v>2343</v>
      </c>
      <c r="Z34" s="77" t="s">
        <v>2344</v>
      </c>
      <c r="AA34" s="77" t="s">
        <v>1501</v>
      </c>
      <c r="AB34" s="16"/>
      <c r="AC34" s="77">
        <v>29</v>
      </c>
      <c r="AD34" s="77" t="s">
        <v>1670</v>
      </c>
      <c r="AE34" s="77" t="s">
        <v>1671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2411</v>
      </c>
      <c r="AE35" s="77" t="s">
        <v>2412</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2415</v>
      </c>
      <c r="AE36" s="77" t="s">
        <v>2416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1640</v>
      </c>
      <c r="AE37" s="77" t="s">
        <v>1641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2419</v>
      </c>
      <c r="AE38" s="77" t="s">
        <v>2420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1653</v>
      </c>
      <c r="AE39" s="77" t="s">
        <v>1654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2388</v>
      </c>
      <c r="AE40" s="77" t="s">
        <v>1661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2395</v>
      </c>
      <c r="AE41" s="77" t="s">
        <v>2396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10</v>
      </c>
      <c r="I4" s="70" t="str">
        <f>HLOOKUP(I3,比較地域マスタ!$E$5:$L$6,2,0)</f>
        <v>群馬県</v>
      </c>
      <c r="J4" s="70" t="str">
        <f>HLOOKUP(J3,比較地域マスタ!$E$5:$L$6,2,0)</f>
        <v>榛東村</v>
      </c>
      <c r="K4" s="70" t="str">
        <f>HLOOKUP(K3,比較地域マスタ!$E$5:$L$6,2,0)</f>
        <v>10344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榛東村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15.034994045824442</v>
      </c>
      <c r="BB5" s="29"/>
      <c r="BC5" s="17"/>
      <c r="BD5" s="1005">
        <f>SUM(BC6:BC8)</f>
        <v>17.210409399915381</v>
      </c>
      <c r="BE5" s="29"/>
      <c r="BF5" s="17"/>
      <c r="BG5" s="1005">
        <f>AK35</f>
        <v>11.07212105008851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13.58407679852988</v>
      </c>
      <c r="BA6" s="17"/>
      <c r="BB6" s="29"/>
      <c r="BC6" s="1005">
        <f>O32</f>
        <v>14.3966528579826</v>
      </c>
      <c r="BD6" s="17"/>
      <c r="BE6" s="29"/>
      <c r="BF6" s="1005">
        <f>AK36</f>
        <v>9.1118636708614709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1.216275799341048</v>
      </c>
      <c r="BA7" s="17"/>
      <c r="BB7" s="29"/>
      <c r="BC7" s="1005">
        <f>O33</f>
        <v>1.1434612305196299</v>
      </c>
      <c r="BD7" s="17"/>
      <c r="BE7" s="29"/>
      <c r="BF7" s="1005">
        <f t="shared" ref="BF7:BF8" si="0">AK37</f>
        <v>0.97939426302568555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0.2346414479535138</v>
      </c>
      <c r="BA8" s="17"/>
      <c r="BB8" s="29"/>
      <c r="BC8" s="1005">
        <f>O34</f>
        <v>1.6702953114131509</v>
      </c>
      <c r="BD8" s="17"/>
      <c r="BE8" s="29"/>
      <c r="BF8" s="1005">
        <f t="shared" si="0"/>
        <v>0.98086311620135369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78.478469285180083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5.077946235024581</v>
      </c>
      <c r="BA9" s="1005">
        <f>AZ9</f>
        <v>5.077946235024581</v>
      </c>
      <c r="BB9" s="29"/>
      <c r="BC9" s="1005">
        <f>O35</f>
        <v>15.26247881759314</v>
      </c>
      <c r="BD9" s="1005">
        <f>BC9</f>
        <v>15.26247881759314</v>
      </c>
      <c r="BE9" s="29"/>
      <c r="BF9" s="1005">
        <f>AK39</f>
        <v>12.601156923826805</v>
      </c>
      <c r="BG9" s="1005">
        <f>AK39</f>
        <v>12.601156923826805</v>
      </c>
      <c r="BH9" s="29"/>
    </row>
    <row r="10" spans="1:62" ht="17.100000000000001" customHeight="1" thickBot="1">
      <c r="B10" s="323"/>
      <c r="C10" s="324"/>
      <c r="D10" s="326"/>
      <c r="E10" s="326"/>
      <c r="F10" s="326"/>
      <c r="G10" s="325"/>
      <c r="H10" s="325"/>
      <c r="I10" s="326"/>
      <c r="J10" s="327"/>
      <c r="K10" s="334"/>
      <c r="L10" s="246" t="s">
        <v>114</v>
      </c>
      <c r="M10" s="246"/>
      <c r="N10" s="563"/>
      <c r="O10" s="906">
        <f>SUM(O11:O13)</f>
        <v>15.034994045824442</v>
      </c>
      <c r="P10" s="453">
        <f t="shared" ref="P10:P22" si="1">O10/$O$9</f>
        <v>0.1915811327969372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16.244999019084659</v>
      </c>
      <c r="BA10" s="1005">
        <f>AZ10</f>
        <v>16.244999019084659</v>
      </c>
      <c r="BB10" s="29"/>
      <c r="BC10" s="1005">
        <f>O36</f>
        <v>18.17793630884222</v>
      </c>
      <c r="BD10" s="1005">
        <f>BC10</f>
        <v>18.17793630884222</v>
      </c>
      <c r="BE10" s="29"/>
      <c r="BF10" s="1005">
        <f>AK40</f>
        <v>18.94492038962504</v>
      </c>
      <c r="BG10" s="1005">
        <f>AK40</f>
        <v>18.94492038962504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13.58407679852988</v>
      </c>
      <c r="P11" s="454">
        <f t="shared" si="1"/>
        <v>0.17309303968668391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41.174629537123124</v>
      </c>
      <c r="BB11" s="29"/>
      <c r="BC11" s="1005"/>
      <c r="BD11" s="1005">
        <f>SUM(BC12:BC14)</f>
        <v>38.102243167748789</v>
      </c>
      <c r="BE11" s="29"/>
      <c r="BF11" s="17"/>
      <c r="BG11" s="1005">
        <f>AK41</f>
        <v>32.416785163294961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1.216275799341048</v>
      </c>
      <c r="P12" s="454">
        <f t="shared" si="1"/>
        <v>1.5498210023965519E-2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40.322433942579124</v>
      </c>
      <c r="BA12" s="17"/>
      <c r="BB12" s="29"/>
      <c r="BC12" s="1005">
        <f>O38</f>
        <v>36.965899777856151</v>
      </c>
      <c r="BD12" s="17"/>
      <c r="BE12" s="29"/>
      <c r="BF12" s="1005">
        <f>AK42</f>
        <v>31.556696764266462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0.2346414479535138</v>
      </c>
      <c r="P13" s="454">
        <f t="shared" si="1"/>
        <v>2.9898830862877652E-3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0.85219559454399796</v>
      </c>
      <c r="BA13" s="17"/>
      <c r="BB13" s="29"/>
      <c r="BC13" s="1005">
        <f>O41</f>
        <v>1.1363433898926401</v>
      </c>
      <c r="BD13" s="17"/>
      <c r="BE13" s="29"/>
      <c r="BF13" s="1005">
        <f>AK45</f>
        <v>0.86008839902850109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5.077946235024581</v>
      </c>
      <c r="P14" s="453">
        <f t="shared" si="1"/>
        <v>6.4704960242942755E-2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16.244999019084659</v>
      </c>
      <c r="P15" s="453">
        <f t="shared" si="1"/>
        <v>0.20699943777002763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0.94590044812328189</v>
      </c>
      <c r="BA15" s="1005">
        <f>AZ15</f>
        <v>0.94590044812328189</v>
      </c>
      <c r="BB15" s="29"/>
      <c r="BC15" s="1005">
        <f>O43</f>
        <v>2.181066466162989</v>
      </c>
      <c r="BD15" s="1005">
        <f>BC15</f>
        <v>2.181066466162989</v>
      </c>
      <c r="BE15" s="29"/>
      <c r="BF15" s="1005">
        <f>AK47</f>
        <v>2.8224718627152359</v>
      </c>
      <c r="BG15" s="1005">
        <f>AK47</f>
        <v>2.8224718627152359</v>
      </c>
      <c r="BH15" s="29"/>
    </row>
    <row r="16" spans="1:62" ht="17.100000000000001" customHeight="1" thickBot="1">
      <c r="B16" s="323"/>
      <c r="C16" s="324"/>
      <c r="D16" s="326"/>
      <c r="E16" s="326"/>
      <c r="F16" s="326"/>
      <c r="G16" s="325"/>
      <c r="H16" s="325"/>
      <c r="I16" s="326"/>
      <c r="J16" s="327"/>
      <c r="K16" s="335"/>
      <c r="L16" s="246" t="s">
        <v>128</v>
      </c>
      <c r="M16" s="344"/>
      <c r="N16" s="345"/>
      <c r="O16" s="906">
        <f>SUM(O18:O21)</f>
        <v>41.174629537123124</v>
      </c>
      <c r="P16" s="453">
        <f t="shared" si="1"/>
        <v>0.52466147609862424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40.322433942579124</v>
      </c>
      <c r="P17" s="454">
        <f t="shared" si="1"/>
        <v>0.51380250290118279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22.224273977163961</v>
      </c>
      <c r="P18" s="454">
        <f t="shared" si="1"/>
        <v>0.2831894426534235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18.09815996541516</v>
      </c>
      <c r="P19" s="454">
        <f t="shared" si="1"/>
        <v>0.23061306024775927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0.85219559454399796</v>
      </c>
      <c r="P20" s="454">
        <f t="shared" si="1"/>
        <v>1.0858973197441391E-2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0.94590044812328189</v>
      </c>
      <c r="P22" s="612">
        <f t="shared" si="1"/>
        <v>1.2052993091468289E-2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15.240842267113432</v>
      </c>
      <c r="AZ22" s="1005">
        <f t="shared" si="3"/>
        <v>14.106053928857115</v>
      </c>
      <c r="BA22" s="1005">
        <f t="shared" si="3"/>
        <v>18.878531802685295</v>
      </c>
      <c r="BB22" s="1005">
        <f t="shared" si="3"/>
        <v>16.92832888146517</v>
      </c>
      <c r="BC22" s="1005">
        <f t="shared" si="3"/>
        <v>17.210409399915381</v>
      </c>
      <c r="BD22" s="1005">
        <f t="shared" si="3"/>
        <v>12.107683670186086</v>
      </c>
      <c r="BE22" s="1005">
        <f t="shared" si="3"/>
        <v>15.190798316878849</v>
      </c>
      <c r="BF22" s="1005">
        <f t="shared" si="3"/>
        <v>13.56838583497175</v>
      </c>
      <c r="BG22" s="1005">
        <f t="shared" si="3"/>
        <v>13.468077942501061</v>
      </c>
      <c r="BH22" s="1005">
        <f t="shared" si="3"/>
        <v>13.436443160094877</v>
      </c>
      <c r="BI22" s="1005">
        <f t="shared" si="3"/>
        <v>12.896104054168305</v>
      </c>
      <c r="BJ22" s="1005">
        <f t="shared" si="3"/>
        <v>11.677549691742334</v>
      </c>
      <c r="BK22" s="1005">
        <f t="shared" si="3"/>
        <v>11.630609669523343</v>
      </c>
      <c r="BL22" s="1005">
        <f t="shared" si="3"/>
        <v>11.07212105008851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12.89122537991547</v>
      </c>
      <c r="AZ23" s="1005">
        <f t="shared" ref="AZ23:BL23" si="4">Y39</f>
        <v>13.345294288802201</v>
      </c>
      <c r="BA23" s="1005">
        <f t="shared" si="4"/>
        <v>15.750993513700161</v>
      </c>
      <c r="BB23" s="1005">
        <f t="shared" si="4"/>
        <v>16.05578078563115</v>
      </c>
      <c r="BC23" s="1005">
        <f t="shared" si="4"/>
        <v>15.26247881759314</v>
      </c>
      <c r="BD23" s="1005">
        <f t="shared" si="4"/>
        <v>15.999029370691391</v>
      </c>
      <c r="BE23" s="1005">
        <f t="shared" si="4"/>
        <v>15.90580134419557</v>
      </c>
      <c r="BF23" s="1005">
        <f t="shared" si="4"/>
        <v>13.320833097926693</v>
      </c>
      <c r="BG23" s="1005">
        <f t="shared" si="4"/>
        <v>12.578102873271581</v>
      </c>
      <c r="BH23" s="1005">
        <f t="shared" si="4"/>
        <v>12.403557847317005</v>
      </c>
      <c r="BI23" s="1005">
        <f t="shared" si="4"/>
        <v>11.724934038536187</v>
      </c>
      <c r="BJ23" s="1005">
        <f t="shared" si="4"/>
        <v>11.773604263398777</v>
      </c>
      <c r="BK23" s="1005">
        <f t="shared" si="4"/>
        <v>13.106422607310874</v>
      </c>
      <c r="BL23" s="1005">
        <f t="shared" si="4"/>
        <v>12.601156923826805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15.71327537010152</v>
      </c>
      <c r="AZ24" s="1005">
        <f t="shared" ref="AZ24:BL24" si="5">Y40</f>
        <v>16.81687892981552</v>
      </c>
      <c r="BA24" s="1005">
        <f t="shared" si="5"/>
        <v>18.09029843220959</v>
      </c>
      <c r="BB24" s="1005">
        <f t="shared" si="5"/>
        <v>21.58368445766542</v>
      </c>
      <c r="BC24" s="1005">
        <f t="shared" si="5"/>
        <v>18.17793630884222</v>
      </c>
      <c r="BD24" s="1005">
        <f t="shared" si="5"/>
        <v>19.16768736039683</v>
      </c>
      <c r="BE24" s="1005">
        <f t="shared" si="5"/>
        <v>17.969468464032371</v>
      </c>
      <c r="BF24" s="1005">
        <f t="shared" si="5"/>
        <v>17.897106286139849</v>
      </c>
      <c r="BG24" s="1005">
        <f t="shared" si="5"/>
        <v>17.644740185048136</v>
      </c>
      <c r="BH24" s="1005">
        <f t="shared" si="5"/>
        <v>18.466809192013951</v>
      </c>
      <c r="BI24" s="1005">
        <f t="shared" si="5"/>
        <v>16.334956554504018</v>
      </c>
      <c r="BJ24" s="1005">
        <f t="shared" si="5"/>
        <v>15.548961318548164</v>
      </c>
      <c r="BK24" s="1005">
        <f t="shared" si="5"/>
        <v>17.26445134470131</v>
      </c>
      <c r="BL24" s="1005">
        <f t="shared" si="5"/>
        <v>18.94492038962504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39.257106634638852</v>
      </c>
      <c r="AZ25" s="1005">
        <f t="shared" ref="AZ25:BL25" si="6">Y41</f>
        <v>39.624608059637978</v>
      </c>
      <c r="BA25" s="1005">
        <f t="shared" si="6"/>
        <v>38.929410039522722</v>
      </c>
      <c r="BB25" s="1005">
        <f t="shared" si="6"/>
        <v>38.665140140621439</v>
      </c>
      <c r="BC25" s="1005">
        <f t="shared" si="6"/>
        <v>38.102243167748789</v>
      </c>
      <c r="BD25" s="1005">
        <f t="shared" si="6"/>
        <v>37.050802000603909</v>
      </c>
      <c r="BE25" s="1005">
        <f t="shared" si="6"/>
        <v>36.820914294732518</v>
      </c>
      <c r="BF25" s="1005">
        <f t="shared" si="6"/>
        <v>36.397222851046706</v>
      </c>
      <c r="BG25" s="1005">
        <f t="shared" si="6"/>
        <v>36.070662974666327</v>
      </c>
      <c r="BH25" s="1005">
        <f t="shared" si="6"/>
        <v>35.726715518165264</v>
      </c>
      <c r="BI25" s="1005">
        <f t="shared" si="6"/>
        <v>35.086368997320839</v>
      </c>
      <c r="BJ25" s="1005">
        <f t="shared" si="6"/>
        <v>31.644427141965007</v>
      </c>
      <c r="BK25" s="1005">
        <f t="shared" si="6"/>
        <v>31.608474795848903</v>
      </c>
      <c r="BL25" s="1005">
        <f t="shared" si="6"/>
        <v>32.416785163294961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1.5934912690697609</v>
      </c>
      <c r="AZ26" s="1005">
        <f t="shared" si="7"/>
        <v>1.259872595998869</v>
      </c>
      <c r="BA26" s="1005">
        <f t="shared" si="7"/>
        <v>1.516442430349707</v>
      </c>
      <c r="BB26" s="1005">
        <f t="shared" si="7"/>
        <v>1.9087165155104591</v>
      </c>
      <c r="BC26" s="1005">
        <f t="shared" si="7"/>
        <v>2.181066466162989</v>
      </c>
      <c r="BD26" s="1005">
        <f t="shared" si="7"/>
        <v>2.3543925458972881</v>
      </c>
      <c r="BE26" s="1005">
        <f t="shared" si="7"/>
        <v>2.3008019718303241</v>
      </c>
      <c r="BF26" s="1005">
        <f t="shared" si="7"/>
        <v>1.9898283375791941</v>
      </c>
      <c r="BG26" s="1005">
        <f t="shared" si="7"/>
        <v>2.057233240676847</v>
      </c>
      <c r="BH26" s="1005">
        <f t="shared" si="7"/>
        <v>2.4460533846960315</v>
      </c>
      <c r="BI26" s="1005">
        <f t="shared" si="7"/>
        <v>3.3056507478856738</v>
      </c>
      <c r="BJ26" s="1005">
        <f t="shared" si="7"/>
        <v>3.1494804815442601</v>
      </c>
      <c r="BK26" s="1005">
        <f t="shared" si="7"/>
        <v>2.9303608368768361</v>
      </c>
      <c r="BL26" s="1005">
        <f t="shared" si="7"/>
        <v>2.8224718627152359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84.695940920839035</v>
      </c>
      <c r="AZ27" s="1005">
        <f t="shared" si="8"/>
        <v>85.152707803111682</v>
      </c>
      <c r="BA27" s="1005">
        <f t="shared" si="8"/>
        <v>93.165676218467482</v>
      </c>
      <c r="BB27" s="1005">
        <f t="shared" si="8"/>
        <v>95.141650780893642</v>
      </c>
      <c r="BC27" s="1005">
        <f t="shared" si="8"/>
        <v>90.934134160262516</v>
      </c>
      <c r="BD27" s="1005">
        <f t="shared" si="8"/>
        <v>86.679594947775499</v>
      </c>
      <c r="BE27" s="1005">
        <f t="shared" si="8"/>
        <v>88.187784391669638</v>
      </c>
      <c r="BF27" s="1005">
        <f t="shared" si="8"/>
        <v>83.173376407664193</v>
      </c>
      <c r="BG27" s="1005">
        <f t="shared" si="8"/>
        <v>81.81881721616395</v>
      </c>
      <c r="BH27" s="1005">
        <f t="shared" si="8"/>
        <v>82.479579102287119</v>
      </c>
      <c r="BI27" s="1005">
        <f t="shared" si="8"/>
        <v>79.348014392415038</v>
      </c>
      <c r="BJ27" s="1005">
        <f t="shared" si="8"/>
        <v>73.794022897198545</v>
      </c>
      <c r="BK27" s="1005">
        <f t="shared" si="8"/>
        <v>76.540319254261263</v>
      </c>
      <c r="BL27" s="1005">
        <f t="shared" si="8"/>
        <v>77.857455389550552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90.934134160262516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17.210409399915381</v>
      </c>
      <c r="P31" s="453">
        <f t="shared" ref="P31:P43" si="9">O31/$O$30</f>
        <v>0.18926236620435313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14.3966528579826</v>
      </c>
      <c r="P32" s="454">
        <f t="shared" si="9"/>
        <v>0.15831956823396931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1.1434612305196299</v>
      </c>
      <c r="P33" s="454">
        <f t="shared" si="9"/>
        <v>1.2574609535561105E-2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1.6702953114131509</v>
      </c>
      <c r="P34" s="454">
        <f t="shared" si="9"/>
        <v>1.8368188434822713E-2</v>
      </c>
      <c r="Q34" s="328"/>
      <c r="R34" s="13"/>
      <c r="S34" s="323"/>
      <c r="T34" s="563" t="s">
        <v>112</v>
      </c>
      <c r="U34" s="332"/>
      <c r="V34" s="332"/>
      <c r="W34" s="332"/>
      <c r="X34" s="893">
        <f>X35+X39+X40+X41+X47</f>
        <v>84.695940920839035</v>
      </c>
      <c r="Y34" s="894">
        <f t="shared" ref="Y34:AK34" si="10">Y35+Y39+Y40+Y41+Y47</f>
        <v>85.152707803111682</v>
      </c>
      <c r="Z34" s="894">
        <f t="shared" si="10"/>
        <v>93.165676218467482</v>
      </c>
      <c r="AA34" s="894">
        <f t="shared" si="10"/>
        <v>95.141650780893642</v>
      </c>
      <c r="AB34" s="894">
        <f t="shared" si="10"/>
        <v>90.934134160262516</v>
      </c>
      <c r="AC34" s="894">
        <f t="shared" si="10"/>
        <v>86.679594947775499</v>
      </c>
      <c r="AD34" s="894">
        <f t="shared" si="10"/>
        <v>88.187784391669638</v>
      </c>
      <c r="AE34" s="894">
        <f t="shared" si="10"/>
        <v>83.173376407664193</v>
      </c>
      <c r="AF34" s="894">
        <f t="shared" si="10"/>
        <v>81.81881721616395</v>
      </c>
      <c r="AG34" s="894">
        <f t="shared" si="10"/>
        <v>82.479579102287119</v>
      </c>
      <c r="AH34" s="894">
        <f t="shared" si="10"/>
        <v>79.348014392415038</v>
      </c>
      <c r="AI34" s="894">
        <f t="shared" si="10"/>
        <v>73.794022897198545</v>
      </c>
      <c r="AJ34" s="894">
        <f t="shared" si="10"/>
        <v>76.540319254261263</v>
      </c>
      <c r="AK34" s="895">
        <f t="shared" si="10"/>
        <v>77.857455389550552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15.26247881759314</v>
      </c>
      <c r="P35" s="453">
        <f t="shared" si="9"/>
        <v>0.16784103085750521</v>
      </c>
      <c r="Q35" s="328"/>
      <c r="R35" s="13"/>
      <c r="S35" s="323"/>
      <c r="T35" s="334"/>
      <c r="U35" s="246" t="s">
        <v>114</v>
      </c>
      <c r="V35" s="344"/>
      <c r="W35" s="344"/>
      <c r="X35" s="896">
        <f>SUM(X36:X38)</f>
        <v>15.240842267113432</v>
      </c>
      <c r="Y35" s="897">
        <f t="shared" ref="Y35:AK35" si="11">SUM(Y36:Y38)</f>
        <v>14.106053928857115</v>
      </c>
      <c r="Z35" s="897">
        <f t="shared" si="11"/>
        <v>18.878531802685295</v>
      </c>
      <c r="AA35" s="897">
        <f t="shared" si="11"/>
        <v>16.92832888146517</v>
      </c>
      <c r="AB35" s="897">
        <f t="shared" si="11"/>
        <v>17.210409399915381</v>
      </c>
      <c r="AC35" s="897">
        <f t="shared" si="11"/>
        <v>12.107683670186086</v>
      </c>
      <c r="AD35" s="897">
        <f t="shared" si="11"/>
        <v>15.190798316878849</v>
      </c>
      <c r="AE35" s="897">
        <f t="shared" si="11"/>
        <v>13.56838583497175</v>
      </c>
      <c r="AF35" s="897">
        <f t="shared" si="11"/>
        <v>13.468077942501061</v>
      </c>
      <c r="AG35" s="897">
        <f t="shared" si="11"/>
        <v>13.436443160094877</v>
      </c>
      <c r="AH35" s="897">
        <f t="shared" si="11"/>
        <v>12.896104054168305</v>
      </c>
      <c r="AI35" s="897">
        <f t="shared" si="11"/>
        <v>11.677549691742334</v>
      </c>
      <c r="AJ35" s="897">
        <f t="shared" si="11"/>
        <v>11.630609669523343</v>
      </c>
      <c r="AK35" s="898">
        <f t="shared" si="11"/>
        <v>11.07212105008851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18.17793630884222</v>
      </c>
      <c r="P36" s="453">
        <f t="shared" si="9"/>
        <v>0.19990223117762781</v>
      </c>
      <c r="Q36" s="328"/>
      <c r="R36" s="13"/>
      <c r="S36" s="356" t="s">
        <v>184</v>
      </c>
      <c r="T36" s="335"/>
      <c r="U36" s="346"/>
      <c r="V36" s="336" t="s">
        <v>184</v>
      </c>
      <c r="W36" s="357"/>
      <c r="X36" s="899">
        <f>VLOOKUP(年度マスタ!$K$4&amp;"_"&amp;X$33,データシート1!$A:$BT,MATCH("aa_"&amp;$S36,データシート1!$A$1:$BT$1,0),0)</f>
        <v>13.08611882783881</v>
      </c>
      <c r="Y36" s="900">
        <f>VLOOKUP(年度マスタ!$K$4&amp;"_"&amp;Y$33,データシート1!$A:$BT,MATCH("aa_"&amp;$S36,データシート1!$A$1:$BT$1,0),0)</f>
        <v>11.929829054890151</v>
      </c>
      <c r="Z36" s="900">
        <f>VLOOKUP(年度マスタ!$K$4&amp;"_"&amp;Z$33,データシート1!$A:$BT,MATCH("aa_"&amp;$S36,データシート1!$A$1:$BT$1,0),0)</f>
        <v>15.73749250997918</v>
      </c>
      <c r="AA36" s="900">
        <f>VLOOKUP(年度マスタ!$K$4&amp;"_"&amp;AA$33,データシート1!$A:$BT,MATCH("aa_"&amp;$S36,データシート1!$A$1:$BT$1,0),0)</f>
        <v>13.872435845244111</v>
      </c>
      <c r="AB36" s="900">
        <f>VLOOKUP(年度マスタ!$K$4&amp;"_"&amp;AB$33,データシート1!$A:$BT,MATCH("aa_"&amp;$S36,データシート1!$A$1:$BT$1,0),0)</f>
        <v>14.3966528579826</v>
      </c>
      <c r="AC36" s="900">
        <f>VLOOKUP(年度マスタ!$K$4&amp;"_"&amp;AC$33,データシート1!$A:$BT,MATCH("aa_"&amp;$S36,データシート1!$A$1:$BT$1,0),0)</f>
        <v>9.7997721524724337</v>
      </c>
      <c r="AD36" s="900">
        <f>VLOOKUP(年度マスタ!$K$4&amp;"_"&amp;AD$33,データシート1!$A:$BT,MATCH("aa_"&amp;$S36,データシート1!$A$1:$BT$1,0),0)</f>
        <v>12.786411975696421</v>
      </c>
      <c r="AE36" s="900">
        <f>VLOOKUP(年度マスタ!$K$4&amp;"_"&amp;AE$33,データシート1!$A:$BT,MATCH("aa_"&amp;$S36,データシート1!$A$1:$BT$1,0),0)</f>
        <v>11.059904703207213</v>
      </c>
      <c r="AF36" s="900">
        <f>VLOOKUP(年度マスタ!$K$4&amp;"_"&amp;AF$33,データシート1!$A:$BT,MATCH("aa_"&amp;$S36,データシート1!$A$1:$BT$1,0),0)</f>
        <v>11.118355720290628</v>
      </c>
      <c r="AG36" s="900">
        <f>VLOOKUP(年度マスタ!$K$4&amp;"_"&amp;AG$33,データシート1!$A:$BT,MATCH("aa_"&amp;$S36,データシート1!$A$1:$BT$1,0),0)</f>
        <v>11.276597562644326</v>
      </c>
      <c r="AH36" s="900">
        <f>VLOOKUP(年度マスタ!$K$4&amp;"_"&amp;AH$33,データシート1!$A:$BT,MATCH("aa_"&amp;$S36,データシート1!$A$1:$BT$1,0),0)</f>
        <v>10.813545247171128</v>
      </c>
      <c r="AI36" s="900">
        <f>VLOOKUP(年度マスタ!$K$4&amp;"_"&amp;AI$33,データシート1!$A:$BT,MATCH("aa_"&amp;$S36,データシート1!$A$1:$BT$1,0),0)</f>
        <v>9.6322533633174174</v>
      </c>
      <c r="AJ36" s="900">
        <f>VLOOKUP(年度マスタ!$K$4&amp;"_"&amp;AJ$33,データシート1!$A:$BT,MATCH("aa_"&amp;$S36,データシート1!$A$1:$BT$1,0),0)</f>
        <v>9.5081385686695103</v>
      </c>
      <c r="AK36" s="901">
        <f>VLOOKUP(年度マスタ!$K$4&amp;"_"&amp;AK$33,データシート1!$A:$BT,MATCH("aa_"&amp;$S36,データシート1!$A$1:$BT$1,0),0)</f>
        <v>9.1118636708614709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38.102243167748789</v>
      </c>
      <c r="P37" s="453">
        <f t="shared" si="9"/>
        <v>0.41900924795299982</v>
      </c>
      <c r="Q37" s="328"/>
      <c r="R37" s="13"/>
      <c r="S37" s="356" t="s">
        <v>187</v>
      </c>
      <c r="T37" s="335"/>
      <c r="U37" s="346"/>
      <c r="V37" s="336" t="s">
        <v>194</v>
      </c>
      <c r="W37" s="357"/>
      <c r="X37" s="899">
        <f>VLOOKUP(年度マスタ!$K$4&amp;"_"&amp;X$33,データシート1!$A:$BT,MATCH("aa_"&amp;$S37,データシート1!$A$1:$BT$1,0),0)</f>
        <v>1.0012334433844501</v>
      </c>
      <c r="Y37" s="900">
        <f>VLOOKUP(年度マスタ!$K$4&amp;"_"&amp;Y$33,データシート1!$A:$BT,MATCH("aa_"&amp;$S37,データシート1!$A$1:$BT$1,0),0)</f>
        <v>1.0676683900471831</v>
      </c>
      <c r="Z37" s="900">
        <f>VLOOKUP(年度マスタ!$K$4&amp;"_"&amp;Z$33,データシート1!$A:$BT,MATCH("aa_"&amp;$S37,データシート1!$A$1:$BT$1,0),0)</f>
        <v>1.3954540280516139</v>
      </c>
      <c r="AA37" s="900">
        <f>VLOOKUP(年度マスタ!$K$4&amp;"_"&amp;AA$33,データシート1!$A:$BT,MATCH("aa_"&amp;$S37,データシート1!$A$1:$BT$1,0),0)</f>
        <v>1.3277317189657309</v>
      </c>
      <c r="AB37" s="900">
        <f>VLOOKUP(年度マスタ!$K$4&amp;"_"&amp;AB$33,データシート1!$A:$BT,MATCH("aa_"&amp;$S37,データシート1!$A$1:$BT$1,0),0)</f>
        <v>1.1434612305196299</v>
      </c>
      <c r="AC37" s="900">
        <f>VLOOKUP(年度マスタ!$K$4&amp;"_"&amp;AC$33,データシート1!$A:$BT,MATCH("aa_"&amp;$S37,データシート1!$A$1:$BT$1,0),0)</f>
        <v>1.0835239065599021</v>
      </c>
      <c r="AD37" s="900">
        <f>VLOOKUP(年度マスタ!$K$4&amp;"_"&amp;AD$33,データシート1!$A:$BT,MATCH("aa_"&amp;$S37,データシート1!$A$1:$BT$1,0),0)</f>
        <v>1.087877038257723</v>
      </c>
      <c r="AE37" s="900">
        <f>VLOOKUP(年度マスタ!$K$4&amp;"_"&amp;AE$33,データシート1!$A:$BT,MATCH("aa_"&amp;$S37,データシート1!$A$1:$BT$1,0),0)</f>
        <v>1.0863703038870582</v>
      </c>
      <c r="AF37" s="900">
        <f>VLOOKUP(年度マスタ!$K$4&amp;"_"&amp;AF$33,データシート1!$A:$BT,MATCH("aa_"&amp;$S37,データシート1!$A$1:$BT$1,0),0)</f>
        <v>1.0951075259953453</v>
      </c>
      <c r="AG37" s="900">
        <f>VLOOKUP(年度マスタ!$K$4&amp;"_"&amp;AG$33,データシート1!$A:$BT,MATCH("aa_"&amp;$S37,データシート1!$A$1:$BT$1,0),0)</f>
        <v>1.0292319445205069</v>
      </c>
      <c r="AH37" s="900">
        <f>VLOOKUP(年度マスタ!$K$4&amp;"_"&amp;AH$33,データシート1!$A:$BT,MATCH("aa_"&amp;$S37,データシート1!$A$1:$BT$1,0),0)</f>
        <v>0.94290120043985037</v>
      </c>
      <c r="AI37" s="900">
        <f>VLOOKUP(年度マスタ!$K$4&amp;"_"&amp;AI$33,データシート1!$A:$BT,MATCH("aa_"&amp;$S37,データシート1!$A$1:$BT$1,0),0)</f>
        <v>1.0091325965048914</v>
      </c>
      <c r="AJ37" s="900">
        <f>VLOOKUP(年度マスタ!$K$4&amp;"_"&amp;AJ$33,データシート1!$A:$BT,MATCH("aa_"&amp;$S37,データシート1!$A$1:$BT$1,0),0)</f>
        <v>1.1076391242888564</v>
      </c>
      <c r="AK37" s="901">
        <f>VLOOKUP(年度マスタ!$K$4&amp;"_"&amp;AK$33,データシート1!$A:$BT,MATCH("aa_"&amp;$S37,データシート1!$A$1:$BT$1,0),0)</f>
        <v>0.97939426302568555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36.965899777856151</v>
      </c>
      <c r="P38" s="454">
        <f t="shared" si="9"/>
        <v>0.40651291310155729</v>
      </c>
      <c r="Q38" s="328"/>
      <c r="R38" s="13"/>
      <c r="S38" s="356" t="s">
        <v>188</v>
      </c>
      <c r="T38" s="335"/>
      <c r="U38" s="348"/>
      <c r="V38" s="358" t="s">
        <v>197</v>
      </c>
      <c r="W38" s="358"/>
      <c r="X38" s="899">
        <f>VLOOKUP(年度マスタ!$K$4&amp;"_"&amp;X$33,データシート1!$A:$BT,MATCH("aa_"&amp;$S38,データシート1!$A$1:$BT$1,0),0)</f>
        <v>1.1534899958901721</v>
      </c>
      <c r="Y38" s="900">
        <f>VLOOKUP(年度マスタ!$K$4&amp;"_"&amp;Y$33,データシート1!$A:$BT,MATCH("aa_"&amp;$S38,データシート1!$A$1:$BT$1,0),0)</f>
        <v>1.1085564839197799</v>
      </c>
      <c r="Z38" s="900">
        <f>VLOOKUP(年度マスタ!$K$4&amp;"_"&amp;Z$33,データシート1!$A:$BT,MATCH("aa_"&amp;$S38,データシート1!$A$1:$BT$1,0),0)</f>
        <v>1.7455852646545029</v>
      </c>
      <c r="AA38" s="900">
        <f>VLOOKUP(年度マスタ!$K$4&amp;"_"&amp;AA$33,データシート1!$A:$BT,MATCH("aa_"&amp;$S38,データシート1!$A$1:$BT$1,0),0)</f>
        <v>1.728161317255327</v>
      </c>
      <c r="AB38" s="900">
        <f>VLOOKUP(年度マスタ!$K$4&amp;"_"&amp;AB$33,データシート1!$A:$BT,MATCH("aa_"&amp;$S38,データシート1!$A$1:$BT$1,0),0)</f>
        <v>1.6702953114131509</v>
      </c>
      <c r="AC38" s="900">
        <f>VLOOKUP(年度マスタ!$K$4&amp;"_"&amp;AC$33,データシート1!$A:$BT,MATCH("aa_"&amp;$S38,データシート1!$A$1:$BT$1,0),0)</f>
        <v>1.2243876111537499</v>
      </c>
      <c r="AD38" s="900">
        <f>VLOOKUP(年度マスタ!$K$4&amp;"_"&amp;AD$33,データシート1!$A:$BT,MATCH("aa_"&amp;$S38,データシート1!$A$1:$BT$1,0),0)</f>
        <v>1.316509302924705</v>
      </c>
      <c r="AE38" s="900">
        <f>VLOOKUP(年度マスタ!$K$4&amp;"_"&amp;AE$33,データシート1!$A:$BT,MATCH("aa_"&amp;$S38,データシート1!$A$1:$BT$1,0),0)</f>
        <v>1.4221108278774781</v>
      </c>
      <c r="AF38" s="900">
        <f>VLOOKUP(年度マスタ!$K$4&amp;"_"&amp;AF$33,データシート1!$A:$BT,MATCH("aa_"&amp;$S38,データシート1!$A$1:$BT$1,0),0)</f>
        <v>1.2546146962150873</v>
      </c>
      <c r="AG38" s="900">
        <f>VLOOKUP(年度マスタ!$K$4&amp;"_"&amp;AG$33,データシート1!$A:$BT,MATCH("aa_"&amp;$S38,データシート1!$A$1:$BT$1,0),0)</f>
        <v>1.1306136529300426</v>
      </c>
      <c r="AH38" s="900">
        <f>VLOOKUP(年度マスタ!$K$4&amp;"_"&amp;AH$33,データシート1!$A:$BT,MATCH("aa_"&amp;$S38,データシート1!$A$1:$BT$1,0),0)</f>
        <v>1.1396576065573263</v>
      </c>
      <c r="AI38" s="900">
        <f>VLOOKUP(年度マスタ!$K$4&amp;"_"&amp;AI$33,データシート1!$A:$BT,MATCH("aa_"&amp;$S38,データシート1!$A$1:$BT$1,0),0)</f>
        <v>1.0361637319200245</v>
      </c>
      <c r="AJ38" s="900">
        <f>VLOOKUP(年度マスタ!$K$4&amp;"_"&amp;AJ$33,データシート1!$A:$BT,MATCH("aa_"&amp;$S38,データシート1!$A$1:$BT$1,0),0)</f>
        <v>1.0148319765649756</v>
      </c>
      <c r="AK38" s="901">
        <f>VLOOKUP(年度マスタ!$K$4&amp;"_"&amp;AK$33,データシート1!$A:$BT,MATCH("aa_"&amp;$S38,データシート1!$A$1:$BT$1,0),0)</f>
        <v>0.98086311620135369</v>
      </c>
      <c r="AL38" s="330"/>
      <c r="AW38" s="17" t="str">
        <f>年度マスタ!H4</f>
        <v>10</v>
      </c>
      <c r="AX38" s="17" t="s">
        <v>198</v>
      </c>
      <c r="AY38" s="17">
        <f>VLOOKUP($AW38&amp;"_"&amp;$AY$34,データシート1!$A:$BT,MATCH($AY$31&amp;"_"&amp;AY$36,データシート1!$A$1:$BT$1,0),0)</f>
        <v>3987.8420841411535</v>
      </c>
      <c r="AZ38" s="17">
        <f>VLOOKUP($AW38&amp;"_"&amp;$AY$34,データシート1!$A:$BT,MATCH($AY$31&amp;"_"&amp;AZ$36,データシート1!$A$1:$BT$1,0),0)</f>
        <v>117.51275580970399</v>
      </c>
      <c r="BA38" s="17">
        <f>VLOOKUP($AW38&amp;"_"&amp;$AY$34,データシート1!$A:$BT,MATCH($AY$31&amp;"_"&amp;BA$36,データシート1!$A$1:$BT$1,0),0)</f>
        <v>164.61588919144791</v>
      </c>
      <c r="BB38" s="17">
        <f>VLOOKUP($AW38&amp;"_"&amp;$AY$34,データシート1!$A:$BT,MATCH($AY$31&amp;"_"&amp;BB$36,データシート1!$A$1:$BT$1,0),0)</f>
        <v>2463.0308328688952</v>
      </c>
      <c r="BC38" s="17">
        <f>VLOOKUP($AW38&amp;"_"&amp;$AY$34,データシート1!$A:$BT,MATCH($AY$31&amp;"_"&amp;BC$36,データシート1!$A$1:$BT$1,0),0)</f>
        <v>2682.9118136455822</v>
      </c>
      <c r="BD38" s="17">
        <f>VLOOKUP($AW38&amp;"_"&amp;$AY$34,データシート1!$A:$BT,MATCH($AY$31&amp;"_"&amp;BD$36,データシート1!$A$1:$BT$1,0),0)</f>
        <v>2043.6276018382871</v>
      </c>
      <c r="BE38" s="17">
        <f>VLOOKUP($AW38&amp;"_"&amp;$AY$34,データシート1!$A:$BT,MATCH($AY$31&amp;"_"&amp;BE$36,データシート1!$A$1:$BT$1,0),0)</f>
        <v>1590.4193914014511</v>
      </c>
      <c r="BF38" s="17">
        <f>VLOOKUP($AW38&amp;"_"&amp;$AY$34,データシート1!$A:$BT,MATCH($AY$31&amp;"_"&amp;BF$36,データシート1!$A$1:$BT$1,0),0)</f>
        <v>113.67625300495955</v>
      </c>
      <c r="BG38" s="17">
        <f>VLOOKUP($AW38&amp;"_"&amp;$AY$34,データシート1!$A:$BT,MATCH($AY$31&amp;"_"&amp;BG$36,データシート1!$A$1:$BT$1,0),0)</f>
        <v>0</v>
      </c>
      <c r="BH38" s="17">
        <f>VLOOKUP($AW38&amp;"_"&amp;$AY$34,データシート1!$A:$BT,MATCH($AY$31&amp;"_"&amp;BH$36,データシート1!$A$1:$BT$1,0),0)</f>
        <v>266.71109061884266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21.245489521970725</v>
      </c>
      <c r="P39" s="454">
        <f t="shared" si="9"/>
        <v>0.23363602367981673</v>
      </c>
      <c r="Q39" s="328"/>
      <c r="R39" s="13"/>
      <c r="S39" s="356" t="s">
        <v>189</v>
      </c>
      <c r="T39" s="335"/>
      <c r="U39" s="343" t="s">
        <v>199</v>
      </c>
      <c r="V39" s="344"/>
      <c r="W39" s="344"/>
      <c r="X39" s="896">
        <f>VLOOKUP(年度マスタ!$K$4&amp;"_"&amp;X$33,データシート1!$A:$BT,MATCH("aa_"&amp;$S39,データシート1!$A$1:$BT$1,0),0)</f>
        <v>12.89122537991547</v>
      </c>
      <c r="Y39" s="897">
        <f>VLOOKUP(年度マスタ!$K$4&amp;"_"&amp;Y$33,データシート1!$A:$BT,MATCH("aa_"&amp;$S39,データシート1!$A$1:$BT$1,0),0)</f>
        <v>13.345294288802201</v>
      </c>
      <c r="Z39" s="897">
        <f>VLOOKUP(年度マスタ!$K$4&amp;"_"&amp;Z$33,データシート1!$A:$BT,MATCH("aa_"&amp;$S39,データシート1!$A$1:$BT$1,0),0)</f>
        <v>15.750993513700161</v>
      </c>
      <c r="AA39" s="897">
        <f>VLOOKUP(年度マスタ!$K$4&amp;"_"&amp;AA$33,データシート1!$A:$BT,MATCH("aa_"&amp;$S39,データシート1!$A$1:$BT$1,0),0)</f>
        <v>16.05578078563115</v>
      </c>
      <c r="AB39" s="897">
        <f>VLOOKUP(年度マスタ!$K$4&amp;"_"&amp;AB$33,データシート1!$A:$BT,MATCH("aa_"&amp;$S39,データシート1!$A$1:$BT$1,0),0)</f>
        <v>15.26247881759314</v>
      </c>
      <c r="AC39" s="897">
        <f>VLOOKUP(年度マスタ!$K$4&amp;"_"&amp;AC$33,データシート1!$A:$BT,MATCH("aa_"&amp;$S39,データシート1!$A$1:$BT$1,0),0)</f>
        <v>15.999029370691391</v>
      </c>
      <c r="AD39" s="897">
        <f>VLOOKUP(年度マスタ!$K$4&amp;"_"&amp;AD$33,データシート1!$A:$BT,MATCH("aa_"&amp;$S39,データシート1!$A$1:$BT$1,0),0)</f>
        <v>15.90580134419557</v>
      </c>
      <c r="AE39" s="897">
        <f>VLOOKUP(年度マスタ!$K$4&amp;"_"&amp;AE$33,データシート1!$A:$BT,MATCH("aa_"&amp;$S39,データシート1!$A$1:$BT$1,0),0)</f>
        <v>13.320833097926693</v>
      </c>
      <c r="AF39" s="897">
        <f>VLOOKUP(年度マスタ!$K$4&amp;"_"&amp;AF$33,データシート1!$A:$BT,MATCH("aa_"&amp;$S39,データシート1!$A$1:$BT$1,0),0)</f>
        <v>12.578102873271581</v>
      </c>
      <c r="AG39" s="897">
        <f>VLOOKUP(年度マスタ!$K$4&amp;"_"&amp;AG$33,データシート1!$A:$BT,MATCH("aa_"&amp;$S39,データシート1!$A$1:$BT$1,0),0)</f>
        <v>12.403557847317005</v>
      </c>
      <c r="AH39" s="897">
        <f>VLOOKUP(年度マスタ!$K$4&amp;"_"&amp;AH$33,データシート1!$A:$BT,MATCH("aa_"&amp;$S39,データシート1!$A$1:$BT$1,0),0)</f>
        <v>11.724934038536187</v>
      </c>
      <c r="AI39" s="897">
        <f>VLOOKUP(年度マスタ!$K$4&amp;"_"&amp;AI$33,データシート1!$A:$BT,MATCH("aa_"&amp;$S39,データシート1!$A$1:$BT$1,0),0)</f>
        <v>11.773604263398777</v>
      </c>
      <c r="AJ39" s="897">
        <f>VLOOKUP(年度マスタ!$K$4&amp;"_"&amp;AJ$33,データシート1!$A:$BT,MATCH("aa_"&amp;$S39,データシート1!$A$1:$BT$1,0),0)</f>
        <v>13.106422607310874</v>
      </c>
      <c r="AK39" s="898">
        <f>VLOOKUP(年度マスタ!$K$4&amp;"_"&amp;AK$33,データシート1!$A:$BT,MATCH("aa_"&amp;$S39,データシート1!$A$1:$BT$1,0),0)</f>
        <v>12.601156923826805</v>
      </c>
      <c r="AL39" s="330"/>
      <c r="AW39" s="17" t="str">
        <f>年度マスタ!K4</f>
        <v>10344</v>
      </c>
      <c r="AX39" s="17" t="s">
        <v>200</v>
      </c>
      <c r="AY39" s="17">
        <f>VLOOKUP($AW39&amp;"_"&amp;$AY$34,データシート1!$A:$BT,MATCH($AY$31&amp;"_"&amp;AY$36,データシート1!$A$1:$BT$1,0),0)</f>
        <v>9.1118636708614709</v>
      </c>
      <c r="AZ39" s="17">
        <f>VLOOKUP($AW39&amp;"_"&amp;$AY$34,データシート1!$A:$BT,MATCH($AY$31&amp;"_"&amp;AZ$36,データシート1!$A$1:$BT$1,0),0)</f>
        <v>0.97939426302568555</v>
      </c>
      <c r="BA39" s="17">
        <f>VLOOKUP($AW39&amp;"_"&amp;$AY$34,データシート1!$A:$BT,MATCH($AY$31&amp;"_"&amp;BA$36,データシート1!$A$1:$BT$1,0),0)</f>
        <v>0.98086311620135369</v>
      </c>
      <c r="BB39" s="17">
        <f>VLOOKUP($AW39&amp;"_"&amp;$AY$34,データシート1!$A:$BT,MATCH($AY$31&amp;"_"&amp;BB$36,データシート1!$A$1:$BT$1,0),0)</f>
        <v>12.601156923826805</v>
      </c>
      <c r="BC39" s="17">
        <f>VLOOKUP($AW39&amp;"_"&amp;$AY$34,データシート1!$A:$BT,MATCH($AY$31&amp;"_"&amp;BC$36,データシート1!$A$1:$BT$1,0),0)</f>
        <v>18.94492038962504</v>
      </c>
      <c r="BD39" s="17">
        <f>VLOOKUP($AW39&amp;"_"&amp;$AY$34,データシート1!$A:$BT,MATCH($AY$31&amp;"_"&amp;BD$36,データシート1!$A$1:$BT$1,0),0)</f>
        <v>16.530935491461069</v>
      </c>
      <c r="BE39" s="17">
        <f>VLOOKUP($AW39&amp;"_"&amp;$AY$34,データシート1!$A:$BT,MATCH($AY$31&amp;"_"&amp;BE$36,データシート1!$A$1:$BT$1,0),0)</f>
        <v>15.025761272805394</v>
      </c>
      <c r="BF39" s="17">
        <f>VLOOKUP($AW39&amp;"_"&amp;$AY$34,データシート1!$A:$BT,MATCH($AY$31&amp;"_"&amp;BF$36,データシート1!$A$1:$BT$1,0),0)</f>
        <v>0.86008839902850109</v>
      </c>
      <c r="BG39" s="17">
        <f>VLOOKUP($AW39&amp;"_"&amp;$AY$34,データシート1!$A:$BT,MATCH($AY$31&amp;"_"&amp;BG$36,データシート1!$A$1:$BT$1,0),0)</f>
        <v>0</v>
      </c>
      <c r="BH39" s="17">
        <f>VLOOKUP($AW39&amp;"_"&amp;$AY$34,データシート1!$A:$BT,MATCH($AY$31&amp;"_"&amp;BH$36,データシート1!$A$1:$BT$1,0),0)</f>
        <v>2.8224718627152359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15.720410255885428</v>
      </c>
      <c r="P40" s="454">
        <f t="shared" si="9"/>
        <v>0.17287688942174059</v>
      </c>
      <c r="Q40" s="328"/>
      <c r="R40" s="13"/>
      <c r="S40" s="356" t="s">
        <v>165</v>
      </c>
      <c r="T40" s="335"/>
      <c r="U40" s="343" t="s">
        <v>165</v>
      </c>
      <c r="V40" s="344"/>
      <c r="W40" s="344"/>
      <c r="X40" s="896">
        <f>VLOOKUP(年度マスタ!$K$4&amp;"_"&amp;X$33,データシート1!$A:$BT,MATCH("aa_"&amp;$S40,データシート1!$A$1:$BT$1,0),0)</f>
        <v>15.71327537010152</v>
      </c>
      <c r="Y40" s="897">
        <f>VLOOKUP(年度マスタ!$K$4&amp;"_"&amp;Y$33,データシート1!$A:$BT,MATCH("aa_"&amp;$S40,データシート1!$A$1:$BT$1,0),0)</f>
        <v>16.81687892981552</v>
      </c>
      <c r="Z40" s="897">
        <f>VLOOKUP(年度マスタ!$K$4&amp;"_"&amp;Z$33,データシート1!$A:$BT,MATCH("aa_"&amp;$S40,データシート1!$A$1:$BT$1,0),0)</f>
        <v>18.09029843220959</v>
      </c>
      <c r="AA40" s="897">
        <f>VLOOKUP(年度マスタ!$K$4&amp;"_"&amp;AA$33,データシート1!$A:$BT,MATCH("aa_"&amp;$S40,データシート1!$A$1:$BT$1,0),0)</f>
        <v>21.58368445766542</v>
      </c>
      <c r="AB40" s="897">
        <f>VLOOKUP(年度マスタ!$K$4&amp;"_"&amp;AB$33,データシート1!$A:$BT,MATCH("aa_"&amp;$S40,データシート1!$A$1:$BT$1,0),0)</f>
        <v>18.17793630884222</v>
      </c>
      <c r="AC40" s="897">
        <f>VLOOKUP(年度マスタ!$K$4&amp;"_"&amp;AC$33,データシート1!$A:$BT,MATCH("aa_"&amp;$S40,データシート1!$A$1:$BT$1,0),0)</f>
        <v>19.16768736039683</v>
      </c>
      <c r="AD40" s="897">
        <f>VLOOKUP(年度マスタ!$K$4&amp;"_"&amp;AD$33,データシート1!$A:$BT,MATCH("aa_"&amp;$S40,データシート1!$A$1:$BT$1,0),0)</f>
        <v>17.969468464032371</v>
      </c>
      <c r="AE40" s="897">
        <f>VLOOKUP(年度マスタ!$K$4&amp;"_"&amp;AE$33,データシート1!$A:$BT,MATCH("aa_"&amp;$S40,データシート1!$A$1:$BT$1,0),0)</f>
        <v>17.897106286139849</v>
      </c>
      <c r="AF40" s="897">
        <f>VLOOKUP(年度マスタ!$K$4&amp;"_"&amp;AF$33,データシート1!$A:$BT,MATCH("aa_"&amp;$S40,データシート1!$A$1:$BT$1,0),0)</f>
        <v>17.644740185048136</v>
      </c>
      <c r="AG40" s="897">
        <f>VLOOKUP(年度マスタ!$K$4&amp;"_"&amp;AG$33,データシート1!$A:$BT,MATCH("aa_"&amp;$S40,データシート1!$A$1:$BT$1,0),0)</f>
        <v>18.466809192013951</v>
      </c>
      <c r="AH40" s="897">
        <f>VLOOKUP(年度マスタ!$K$4&amp;"_"&amp;AH$33,データシート1!$A:$BT,MATCH("aa_"&amp;$S40,データシート1!$A$1:$BT$1,0),0)</f>
        <v>16.334956554504018</v>
      </c>
      <c r="AI40" s="897">
        <f>VLOOKUP(年度マスタ!$K$4&amp;"_"&amp;AI$33,データシート1!$A:$BT,MATCH("aa_"&amp;$S40,データシート1!$A$1:$BT$1,0),0)</f>
        <v>15.548961318548164</v>
      </c>
      <c r="AJ40" s="897">
        <f>VLOOKUP(年度マスタ!$K$4&amp;"_"&amp;AJ$33,データシート1!$A:$BT,MATCH("aa_"&amp;$S40,データシート1!$A$1:$BT$1,0),0)</f>
        <v>17.26445134470131</v>
      </c>
      <c r="AK40" s="898">
        <f>VLOOKUP(年度マスタ!$K$4&amp;"_"&amp;AK$33,データシート1!$A:$BT,MATCH("aa_"&amp;$S40,データシート1!$A$1:$BT$1,0),0)</f>
        <v>18.94492038962504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1.1363433898926401</v>
      </c>
      <c r="P41" s="454">
        <f t="shared" si="9"/>
        <v>1.2496334851442539E-2</v>
      </c>
      <c r="Q41" s="328"/>
      <c r="R41" s="13"/>
      <c r="S41" s="356" t="s">
        <v>201</v>
      </c>
      <c r="T41" s="335"/>
      <c r="U41" s="246" t="s">
        <v>128</v>
      </c>
      <c r="V41" s="344"/>
      <c r="W41" s="344"/>
      <c r="X41" s="896">
        <f>X42+X45+X46</f>
        <v>39.257106634638852</v>
      </c>
      <c r="Y41" s="897">
        <f t="shared" ref="Y41:AH41" si="12">Y42+Y45+Y46</f>
        <v>39.624608059637978</v>
      </c>
      <c r="Z41" s="897">
        <f t="shared" si="12"/>
        <v>38.929410039522722</v>
      </c>
      <c r="AA41" s="897">
        <f t="shared" si="12"/>
        <v>38.665140140621439</v>
      </c>
      <c r="AB41" s="897">
        <f t="shared" si="12"/>
        <v>38.102243167748789</v>
      </c>
      <c r="AC41" s="897">
        <f t="shared" si="12"/>
        <v>37.050802000603909</v>
      </c>
      <c r="AD41" s="897">
        <f t="shared" si="12"/>
        <v>36.820914294732518</v>
      </c>
      <c r="AE41" s="897">
        <f t="shared" si="12"/>
        <v>36.397222851046706</v>
      </c>
      <c r="AF41" s="897">
        <f t="shared" si="12"/>
        <v>36.070662974666327</v>
      </c>
      <c r="AG41" s="897">
        <f t="shared" si="12"/>
        <v>35.726715518165264</v>
      </c>
      <c r="AH41" s="897">
        <f t="shared" si="12"/>
        <v>35.086368997320839</v>
      </c>
      <c r="AI41" s="897">
        <f>AI42+AI45+AI46</f>
        <v>31.644427141965007</v>
      </c>
      <c r="AJ41" s="897">
        <f>AJ42+AJ45+AJ46</f>
        <v>31.608474795848903</v>
      </c>
      <c r="AK41" s="898">
        <f>AK42+AK45+AK46</f>
        <v>32.416785163294961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38.40538222904901</v>
      </c>
      <c r="Y42" s="900">
        <f t="shared" ref="Y42:AK42" si="13">SUM(Y43:Y44)</f>
        <v>38.734959856880188</v>
      </c>
      <c r="Z42" s="900">
        <f t="shared" si="13"/>
        <v>37.903351511311634</v>
      </c>
      <c r="AA42" s="900">
        <f t="shared" si="13"/>
        <v>37.54813709247486</v>
      </c>
      <c r="AB42" s="900">
        <f t="shared" si="13"/>
        <v>36.965899777856151</v>
      </c>
      <c r="AC42" s="900">
        <f t="shared" si="13"/>
        <v>35.960473984956188</v>
      </c>
      <c r="AD42" s="900">
        <f t="shared" si="13"/>
        <v>35.753044859323957</v>
      </c>
      <c r="AE42" s="900">
        <f t="shared" si="13"/>
        <v>35.3614041626073</v>
      </c>
      <c r="AF42" s="900">
        <f t="shared" si="13"/>
        <v>35.062309577834839</v>
      </c>
      <c r="AG42" s="900">
        <f t="shared" si="13"/>
        <v>34.79273555747465</v>
      </c>
      <c r="AH42" s="900">
        <f t="shared" si="13"/>
        <v>34.180709815293469</v>
      </c>
      <c r="AI42" s="900">
        <f t="shared" si="13"/>
        <v>30.784308109021563</v>
      </c>
      <c r="AJ42" s="900">
        <f t="shared" si="13"/>
        <v>30.757365931316478</v>
      </c>
      <c r="AK42" s="901">
        <f t="shared" si="13"/>
        <v>31.556696764266462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2.181066466162989</v>
      </c>
      <c r="P43" s="612">
        <f t="shared" si="9"/>
        <v>2.3985123807514049E-2</v>
      </c>
      <c r="Q43" s="328"/>
      <c r="R43" s="13"/>
      <c r="S43" s="356" t="s">
        <v>190</v>
      </c>
      <c r="T43" s="359"/>
      <c r="U43" s="346"/>
      <c r="V43" s="360"/>
      <c r="W43" s="347" t="s">
        <v>190</v>
      </c>
      <c r="X43" s="899">
        <f>VLOOKUP(年度マスタ!$K$4&amp;"_"&amp;X$33,データシート1!$A:$BT,MATCH("aa_"&amp;$S43,データシート1!$A$1:$BT$1,0),0)</f>
        <v>21.87035773780379</v>
      </c>
      <c r="Y43" s="900">
        <f>VLOOKUP(年度マスタ!$K$4&amp;"_"&amp;Y$33,データシート1!$A:$BT,MATCH("aa_"&amp;$S43,データシート1!$A$1:$BT$1,0),0)</f>
        <v>22.143309537411049</v>
      </c>
      <c r="Z43" s="900">
        <f>VLOOKUP(年度マスタ!$K$4&amp;"_"&amp;Z$33,データシート1!$A:$BT,MATCH("aa_"&amp;$S43,データシート1!$A$1:$BT$1,0),0)</f>
        <v>21.820863862183771</v>
      </c>
      <c r="AA43" s="900">
        <f>VLOOKUP(年度マスタ!$K$4&amp;"_"&amp;AA$33,データシート1!$A:$BT,MATCH("aa_"&amp;$S43,データシート1!$A$1:$BT$1,0),0)</f>
        <v>21.777253633595251</v>
      </c>
      <c r="AB43" s="900">
        <f>VLOOKUP(年度マスタ!$K$4&amp;"_"&amp;AB$33,データシート1!$A:$BT,MATCH("aa_"&amp;$S43,データシート1!$A$1:$BT$1,0),0)</f>
        <v>21.245489521970725</v>
      </c>
      <c r="AC43" s="900">
        <f>VLOOKUP(年度マスタ!$K$4&amp;"_"&amp;AC$33,データシート1!$A:$BT,MATCH("aa_"&amp;$S43,データシート1!$A$1:$BT$1,0),0)</f>
        <v>20.25877801869613</v>
      </c>
      <c r="AD43" s="900">
        <f>VLOOKUP(年度マスタ!$K$4&amp;"_"&amp;AD$33,データシート1!$A:$BT,MATCH("aa_"&amp;$S43,データシート1!$A$1:$BT$1,0),0)</f>
        <v>19.943463007865638</v>
      </c>
      <c r="AE43" s="900">
        <f>VLOOKUP(年度マスタ!$K$4&amp;"_"&amp;AE$33,データシート1!$A:$BT,MATCH("aa_"&amp;$S43,データシート1!$A$1:$BT$1,0),0)</f>
        <v>19.847505027151431</v>
      </c>
      <c r="AF43" s="900">
        <f>VLOOKUP(年度マスタ!$K$4&amp;"_"&amp;AF$33,データシート1!$A:$BT,MATCH("aa_"&amp;$S43,データシート1!$A$1:$BT$1,0),0)</f>
        <v>19.670825171916874</v>
      </c>
      <c r="AG43" s="900">
        <f>VLOOKUP(年度マスタ!$K$4&amp;"_"&amp;AG$33,データシート1!$A:$BT,MATCH("aa_"&amp;$S43,データシート1!$A$1:$BT$1,0),0)</f>
        <v>19.406285200387707</v>
      </c>
      <c r="AH43" s="900">
        <f>VLOOKUP(年度マスタ!$K$4&amp;"_"&amp;AH$33,データシート1!$A:$BT,MATCH("aa_"&amp;$S43,データシート1!$A$1:$BT$1,0),0)</f>
        <v>18.736013445481884</v>
      </c>
      <c r="AI43" s="900">
        <f>VLOOKUP(年度マスタ!$K$4&amp;"_"&amp;AI$33,データシート1!$A:$BT,MATCH("aa_"&amp;$S43,データシート1!$A$1:$BT$1,0),0)</f>
        <v>16.19008736486677</v>
      </c>
      <c r="AJ43" s="900">
        <f>VLOOKUP(年度マスタ!$K$4&amp;"_"&amp;AJ$33,データシート1!$A:$BT,MATCH("aa_"&amp;$S43,データシート1!$A$1:$BT$1,0),0)</f>
        <v>15.655883751025655</v>
      </c>
      <c r="AK43" s="901">
        <f>VLOOKUP(年度マスタ!$K$4&amp;"_"&amp;AK$33,データシート1!$A:$BT,MATCH("aa_"&amp;$S43,データシート1!$A$1:$BT$1,0),0)</f>
        <v>16.530935491461069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16.53502449124522</v>
      </c>
      <c r="Y44" s="900">
        <f>VLOOKUP(年度マスタ!$K$4&amp;"_"&amp;Y$33,データシート1!$A:$BT,MATCH("aa_"&amp;$S44,データシート1!$A$1:$BT$1,0),0)</f>
        <v>16.591650319469139</v>
      </c>
      <c r="Z44" s="900">
        <f>VLOOKUP(年度マスタ!$K$4&amp;"_"&amp;Z$33,データシート1!$A:$BT,MATCH("aa_"&amp;$S44,データシート1!$A$1:$BT$1,0),0)</f>
        <v>16.082487649127863</v>
      </c>
      <c r="AA44" s="900">
        <f>VLOOKUP(年度マスタ!$K$4&amp;"_"&amp;AA$33,データシート1!$A:$BT,MATCH("aa_"&amp;$S44,データシート1!$A$1:$BT$1,0),0)</f>
        <v>15.770883458879606</v>
      </c>
      <c r="AB44" s="900">
        <f>VLOOKUP(年度マスタ!$K$4&amp;"_"&amp;AB$33,データシート1!$A:$BT,MATCH("aa_"&amp;$S44,データシート1!$A$1:$BT$1,0),0)</f>
        <v>15.720410255885428</v>
      </c>
      <c r="AC44" s="900">
        <f>VLOOKUP(年度マスタ!$K$4&amp;"_"&amp;AC$33,データシート1!$A:$BT,MATCH("aa_"&amp;$S44,データシート1!$A$1:$BT$1,0),0)</f>
        <v>15.701695966260059</v>
      </c>
      <c r="AD44" s="900">
        <f>VLOOKUP(年度マスタ!$K$4&amp;"_"&amp;AD$33,データシート1!$A:$BT,MATCH("aa_"&amp;$S44,データシート1!$A$1:$BT$1,0),0)</f>
        <v>15.809581851458317</v>
      </c>
      <c r="AE44" s="900">
        <f>VLOOKUP(年度マスタ!$K$4&amp;"_"&amp;AE$33,データシート1!$A:$BT,MATCH("aa_"&amp;$S44,データシート1!$A$1:$BT$1,0),0)</f>
        <v>15.513899135455873</v>
      </c>
      <c r="AF44" s="900">
        <f>VLOOKUP(年度マスタ!$K$4&amp;"_"&amp;AF$33,データシート1!$A:$BT,MATCH("aa_"&amp;$S44,データシート1!$A$1:$BT$1,0),0)</f>
        <v>15.391484405917963</v>
      </c>
      <c r="AG44" s="900">
        <f>VLOOKUP(年度マスタ!$K$4&amp;"_"&amp;AG$33,データシート1!$A:$BT,MATCH("aa_"&amp;$S44,データシート1!$A$1:$BT$1,0),0)</f>
        <v>15.386450357086943</v>
      </c>
      <c r="AH44" s="900">
        <f>VLOOKUP(年度マスタ!$K$4&amp;"_"&amp;AH$33,データシート1!$A:$BT,MATCH("aa_"&amp;$S44,データシート1!$A$1:$BT$1,0),0)</f>
        <v>15.444696369811581</v>
      </c>
      <c r="AI44" s="900">
        <f>VLOOKUP(年度マスタ!$K$4&amp;"_"&amp;AI$33,データシート1!$A:$BT,MATCH("aa_"&amp;$S44,データシート1!$A$1:$BT$1,0),0)</f>
        <v>14.594220744154793</v>
      </c>
      <c r="AJ44" s="900">
        <f>VLOOKUP(年度マスタ!$K$4&amp;"_"&amp;AJ$33,データシート1!$A:$BT,MATCH("aa_"&amp;$S44,データシート1!$A$1:$BT$1,0),0)</f>
        <v>15.101482180290823</v>
      </c>
      <c r="AK44" s="901">
        <f>VLOOKUP(年度マスタ!$K$4&amp;"_"&amp;AK$33,データシート1!$A:$BT,MATCH("aa_"&amp;$S44,データシート1!$A$1:$BT$1,0),0)</f>
        <v>15.025761272805394</v>
      </c>
      <c r="AL44" s="330"/>
      <c r="AW44" s="17" t="str">
        <f>AW47</f>
        <v>群馬県</v>
      </c>
      <c r="AX44" s="1010">
        <f t="shared" si="14"/>
        <v>0.31793448840953414</v>
      </c>
      <c r="AY44" s="1010">
        <f t="shared" si="14"/>
        <v>0.18339293111322477</v>
      </c>
      <c r="AZ44" s="1010">
        <f t="shared" si="14"/>
        <v>0.19976488107932316</v>
      </c>
      <c r="BA44" s="1010">
        <f t="shared" si="14"/>
        <v>0.2790488620596856</v>
      </c>
      <c r="BB44" s="1010">
        <f t="shared" si="14"/>
        <v>1.9858837338232398E-2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0.85172440558984497</v>
      </c>
      <c r="Y45" s="900">
        <f>VLOOKUP(年度マスタ!$K$4&amp;"_"&amp;Y$33,データシート1!$A:$BT,MATCH("aa_"&amp;$S45,データシート1!$A$1:$BT$1,0),0)</f>
        <v>0.889648202757791</v>
      </c>
      <c r="Z45" s="900">
        <f>VLOOKUP(年度マスタ!$K$4&amp;"_"&amp;Z$33,データシート1!$A:$BT,MATCH("aa_"&amp;$S45,データシート1!$A$1:$BT$1,0),0)</f>
        <v>1.0260585282110899</v>
      </c>
      <c r="AA45" s="900">
        <f>VLOOKUP(年度マスタ!$K$4&amp;"_"&amp;AA$33,データシート1!$A:$BT,MATCH("aa_"&amp;$S45,データシート1!$A$1:$BT$1,0),0)</f>
        <v>1.11700304814658</v>
      </c>
      <c r="AB45" s="900">
        <f>VLOOKUP(年度マスタ!$K$4&amp;"_"&amp;AB$33,データシート1!$A:$BT,MATCH("aa_"&amp;$S45,データシート1!$A$1:$BT$1,0),0)</f>
        <v>1.1363433898926401</v>
      </c>
      <c r="AC45" s="900">
        <f>VLOOKUP(年度マスタ!$K$4&amp;"_"&amp;AC$33,データシート1!$A:$BT,MATCH("aa_"&amp;$S45,データシート1!$A$1:$BT$1,0),0)</f>
        <v>1.09032801564772</v>
      </c>
      <c r="AD45" s="900">
        <f>VLOOKUP(年度マスタ!$K$4&amp;"_"&amp;AD$33,データシート1!$A:$BT,MATCH("aa_"&amp;$S45,データシート1!$A$1:$BT$1,0),0)</f>
        <v>1.0678694354085601</v>
      </c>
      <c r="AE45" s="900">
        <f>VLOOKUP(年度マスタ!$K$4&amp;"_"&amp;AE$33,データシート1!$A:$BT,MATCH("aa_"&amp;$S45,データシート1!$A$1:$BT$1,0),0)</f>
        <v>1.0358186884394036</v>
      </c>
      <c r="AF45" s="900">
        <f>VLOOKUP(年度マスタ!$K$4&amp;"_"&amp;AF$33,データシート1!$A:$BT,MATCH("aa_"&amp;$S45,データシート1!$A$1:$BT$1,0),0)</f>
        <v>1.0083533968314899</v>
      </c>
      <c r="AG45" s="900">
        <f>VLOOKUP(年度マスタ!$K$4&amp;"_"&amp;AG$33,データシート1!$A:$BT,MATCH("aa_"&amp;$S45,データシート1!$A$1:$BT$1,0),0)</f>
        <v>0.93397996069061495</v>
      </c>
      <c r="AH45" s="900">
        <f>VLOOKUP(年度マスタ!$K$4&amp;"_"&amp;AH$33,データシート1!$A:$BT,MATCH("aa_"&amp;$S45,データシート1!$A$1:$BT$1,0),0)</f>
        <v>0.90565918202736795</v>
      </c>
      <c r="AI45" s="900">
        <f>VLOOKUP(年度マスタ!$K$4&amp;"_"&amp;AI$33,データシート1!$A:$BT,MATCH("aa_"&amp;$S45,データシート1!$A$1:$BT$1,0),0)</f>
        <v>0.86011903294344305</v>
      </c>
      <c r="AJ45" s="900">
        <f>VLOOKUP(年度マスタ!$K$4&amp;"_"&amp;AJ$33,データシート1!$A:$BT,MATCH("aa_"&amp;$S45,データシート1!$A$1:$BT$1,0),0)</f>
        <v>0.85110886453242496</v>
      </c>
      <c r="AK45" s="901">
        <f>VLOOKUP(年度マスタ!$K$4&amp;"_"&amp;AK$33,データシート1!$A:$BT,MATCH("aa_"&amp;$S45,データシート1!$A$1:$BT$1,0),0)</f>
        <v>0.86008839902850109</v>
      </c>
      <c r="AL45" s="330"/>
      <c r="AW45" s="17" t="str">
        <f>AW48</f>
        <v>榛東村</v>
      </c>
      <c r="AX45" s="1010">
        <f t="shared" ref="AX45:BB45" si="15">AX48/$BC48</f>
        <v>0.14221015822685784</v>
      </c>
      <c r="AY45" s="1010">
        <f t="shared" si="15"/>
        <v>0.16184907226646966</v>
      </c>
      <c r="AZ45" s="1010">
        <f t="shared" si="15"/>
        <v>0.24332827594783796</v>
      </c>
      <c r="BA45" s="1010">
        <f t="shared" si="15"/>
        <v>0.41636070689828503</v>
      </c>
      <c r="BB45" s="1010">
        <f t="shared" si="15"/>
        <v>3.6251786660549491E-2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1.5934912690697609</v>
      </c>
      <c r="Y47" s="903">
        <f>VLOOKUP(年度マスタ!$K$4&amp;"_"&amp;Y$33,データシート1!$A:$BT,MATCH("aa_"&amp;$S47,データシート1!$A$1:$BT$1,0),0)</f>
        <v>1.259872595998869</v>
      </c>
      <c r="Z47" s="903">
        <f>VLOOKUP(年度マスタ!$K$4&amp;"_"&amp;Z$33,データシート1!$A:$BT,MATCH("aa_"&amp;$S47,データシート1!$A$1:$BT$1,0),0)</f>
        <v>1.516442430349707</v>
      </c>
      <c r="AA47" s="903">
        <f>VLOOKUP(年度マスタ!$K$4&amp;"_"&amp;AA$33,データシート1!$A:$BT,MATCH("aa_"&amp;$S47,データシート1!$A$1:$BT$1,0),0)</f>
        <v>1.9087165155104591</v>
      </c>
      <c r="AB47" s="903">
        <f>VLOOKUP(年度マスタ!$K$4&amp;"_"&amp;AB$33,データシート1!$A:$BT,MATCH("aa_"&amp;$S47,データシート1!$A$1:$BT$1,0),0)</f>
        <v>2.181066466162989</v>
      </c>
      <c r="AC47" s="903">
        <f>VLOOKUP(年度マスタ!$K$4&amp;"_"&amp;AC$33,データシート1!$A:$BT,MATCH("aa_"&amp;$S47,データシート1!$A$1:$BT$1,0),0)</f>
        <v>2.3543925458972881</v>
      </c>
      <c r="AD47" s="903">
        <f>VLOOKUP(年度マスタ!$K$4&amp;"_"&amp;AD$33,データシート1!$A:$BT,MATCH("aa_"&amp;$S47,データシート1!$A$1:$BT$1,0),0)</f>
        <v>2.3008019718303241</v>
      </c>
      <c r="AE47" s="903">
        <f>VLOOKUP(年度マスタ!$K$4&amp;"_"&amp;AE$33,データシート1!$A:$BT,MATCH("aa_"&amp;$S47,データシート1!$A$1:$BT$1,0),0)</f>
        <v>1.9898283375791941</v>
      </c>
      <c r="AF47" s="903">
        <f>VLOOKUP(年度マスタ!$K$4&amp;"_"&amp;AF$33,データシート1!$A:$BT,MATCH("aa_"&amp;$S47,データシート1!$A$1:$BT$1,0),0)</f>
        <v>2.057233240676847</v>
      </c>
      <c r="AG47" s="903">
        <f>VLOOKUP(年度マスタ!$K$4&amp;"_"&amp;AG$33,データシート1!$A:$BT,MATCH("aa_"&amp;$S47,データシート1!$A$1:$BT$1,0),0)</f>
        <v>2.4460533846960315</v>
      </c>
      <c r="AH47" s="903">
        <f>VLOOKUP(年度マスタ!$K$4&amp;"_"&amp;AH$33,データシート1!$A:$BT,MATCH("aa_"&amp;$S47,データシート1!$A$1:$BT$1,0),0)</f>
        <v>3.3056507478856738</v>
      </c>
      <c r="AI47" s="903">
        <f>VLOOKUP(年度マスタ!$K$4&amp;"_"&amp;AI$33,データシート1!$A:$BT,MATCH("aa_"&amp;$S47,データシート1!$A$1:$BT$1,0),0)</f>
        <v>3.1494804815442601</v>
      </c>
      <c r="AJ47" s="903">
        <f>VLOOKUP(年度マスタ!$K$4&amp;"_"&amp;AJ$33,データシート1!$A:$BT,MATCH("aa_"&amp;$S47,データシート1!$A$1:$BT$1,0),0)</f>
        <v>2.9303608368768361</v>
      </c>
      <c r="AK47" s="904">
        <f>VLOOKUP(年度マスタ!$K$4&amp;"_"&amp;AK$33,データシート1!$A:$BT,MATCH("aa_"&amp;$S47,データシート1!$A$1:$BT$1,0),0)</f>
        <v>2.8224718627152359</v>
      </c>
      <c r="AL47" s="330"/>
      <c r="AW47" s="17" t="str">
        <f>年度マスタ!I4</f>
        <v>群馬県</v>
      </c>
      <c r="AX47" s="1011">
        <f>SUM(AY38:BA38)</f>
        <v>4269.9707291423056</v>
      </c>
      <c r="AY47" s="1011">
        <f t="shared" si="17"/>
        <v>2463.0308328688952</v>
      </c>
      <c r="AZ47" s="1011">
        <f t="shared" si="17"/>
        <v>2682.9118136455822</v>
      </c>
      <c r="BA47" s="1011">
        <f>SUM(BD38:BG38)</f>
        <v>3747.7232462446977</v>
      </c>
      <c r="BB47" s="1011">
        <f>BH38</f>
        <v>266.71109061884266</v>
      </c>
      <c r="BC47" s="1011">
        <f>SUM(AX47:BB47)</f>
        <v>13430.347712520323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榛東村</v>
      </c>
      <c r="AX48" s="1011">
        <f>SUM(AY39:BA39)</f>
        <v>11.07212105008851</v>
      </c>
      <c r="AY48" s="1011">
        <f>BB39</f>
        <v>12.601156923826805</v>
      </c>
      <c r="AZ48" s="1011">
        <f>BC39</f>
        <v>18.94492038962504</v>
      </c>
      <c r="BA48" s="1011">
        <f>SUM(BD39:BG39)</f>
        <v>32.416785163294961</v>
      </c>
      <c r="BB48" s="1011">
        <f>BH39</f>
        <v>2.8224718627152359</v>
      </c>
      <c r="BC48" s="1011">
        <f>SUM(AX48:BB48)</f>
        <v>77.857455389550552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77.857455389550552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11.07212105008851</v>
      </c>
      <c r="P52" s="453">
        <f t="shared" ref="P52:P64" si="18">O52/$O$51</f>
        <v>0.14221015822685784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9.1118636708614709</v>
      </c>
      <c r="P53" s="454">
        <f t="shared" si="18"/>
        <v>0.11703264157904135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0.97939426302568555</v>
      </c>
      <c r="P54" s="454">
        <f t="shared" si="18"/>
        <v>1.2579325359728269E-2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0.98086311620135369</v>
      </c>
      <c r="P55" s="454">
        <f t="shared" si="18"/>
        <v>1.2598191288088229E-2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12.601156923826805</v>
      </c>
      <c r="P56" s="453">
        <f t="shared" si="18"/>
        <v>0.16184907226646966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18.94492038962504</v>
      </c>
      <c r="P57" s="453">
        <f t="shared" si="18"/>
        <v>0.24332827594783796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32.416785163294961</v>
      </c>
      <c r="P58" s="453">
        <f t="shared" si="18"/>
        <v>0.41636070689828503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31.556696764266462</v>
      </c>
      <c r="P59" s="454">
        <f t="shared" si="18"/>
        <v>0.40531374428275713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16.530935491461069</v>
      </c>
      <c r="P60" s="454">
        <f t="shared" si="18"/>
        <v>0.21232308978954542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15.025761272805394</v>
      </c>
      <c r="P61" s="454">
        <f t="shared" si="18"/>
        <v>0.19299065449321171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0.86008839902850109</v>
      </c>
      <c r="P62" s="454">
        <f t="shared" si="18"/>
        <v>1.1046962615527964E-2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2.8224718627152359</v>
      </c>
      <c r="P64" s="612">
        <f t="shared" si="18"/>
        <v>3.6251786660549491E-2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榛東村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221.38399999999999</v>
      </c>
      <c r="AI7" s="78">
        <f>VLOOKUP(年度マスタ!$K$4&amp;"_"&amp;$AG7,データシート1!$A:$BT,MATCH("ab_"&amp;AI$2,データシート1!$A$1:$BT$1,0),0)</f>
        <v>605</v>
      </c>
      <c r="AJ7" s="78">
        <f>VLOOKUP(年度マスタ!$K$4&amp;"_"&amp;$AG7,データシート1!$A:$BT,MATCH("ab_"&amp;AJ$2,データシート1!$A$1:$BT$1,0),0)</f>
        <v>45</v>
      </c>
      <c r="AK7" s="78">
        <f>VLOOKUP(年度マスタ!$K$4&amp;"_"&amp;$AG7,データシート1!$A:$BT,MATCH("ab_"&amp;AK$2,データシート1!$A$1:$BT$1,0),0)</f>
        <v>3034</v>
      </c>
      <c r="AL7" s="78">
        <f>VLOOKUP(年度マスタ!$K$4&amp;"_"&amp;$AG7,データシート1!$A:$BT,MATCH("ab_"&amp;AL$2,データシート1!$A$1:$BT$1,0),0)</f>
        <v>5098</v>
      </c>
      <c r="AM7" s="78">
        <f>VLOOKUP(年度マスタ!$K$4&amp;"_"&amp;$AG7,データシート1!$A:$BT,MATCH("ab_"&amp;AM$2,データシート1!$A$1:$BT$1,0),0)</f>
        <v>11056</v>
      </c>
      <c r="AN7" s="78">
        <f>VLOOKUP(年度マスタ!$K$4&amp;"_"&amp;$AG7,データシート1!$A:$BT,MATCH("ab_"&amp;AN$2,データシート1!$A$1:$BT$1,0),0)</f>
        <v>3328</v>
      </c>
      <c r="AO7" s="78">
        <f>VLOOKUP(年度マスタ!$K$4&amp;"_"&amp;$AG7,データシート1!$A:$BT,MATCH("ab_"&amp;AO$2,データシート1!$A$1:$BT$1,0),0)</f>
        <v>14610</v>
      </c>
      <c r="AP7" s="78">
        <f>VLOOKUP(年度マスタ!$K$4&amp;"_"&amp;$AG7,データシート1!$A:$BT,MATCH("ab_"&amp;AP$2,データシート1!$A$1:$BT$1,0),0)</f>
        <v>0</v>
      </c>
      <c r="AQ7" s="954">
        <f>VLOOKUP(年度マスタ!$K$4&amp;"_"&amp;$AG7,データシート1!$A:$BT,MATCH("ab_"&amp;AQ$2,データシート1!$A$1:$BT$1,0),0)</f>
        <v>1.5934912690697609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217.03309999999999</v>
      </c>
      <c r="AI8" s="78">
        <f>VLOOKUP(年度マスタ!$K$4&amp;"_"&amp;$AG8,データシート1!$A:$BT,MATCH("ab_"&amp;AI$2,データシート1!$A$1:$BT$1,0),0)</f>
        <v>605</v>
      </c>
      <c r="AJ8" s="78">
        <f>VLOOKUP(年度マスタ!$K$4&amp;"_"&amp;$AG8,データシート1!$A:$BT,MATCH("ab_"&amp;AJ$2,データシート1!$A$1:$BT$1,0),0)</f>
        <v>45</v>
      </c>
      <c r="AK8" s="78">
        <f>VLOOKUP(年度マスタ!$K$4&amp;"_"&amp;$AG8,データシート1!$A:$BT,MATCH("ab_"&amp;AK$2,データシート1!$A$1:$BT$1,0),0)</f>
        <v>3034</v>
      </c>
      <c r="AL8" s="78">
        <f>VLOOKUP(年度マスタ!$K$4&amp;"_"&amp;$AG8,データシート1!$A:$BT,MATCH("ab_"&amp;AL$2,データシート1!$A$1:$BT$1,0),0)</f>
        <v>5127</v>
      </c>
      <c r="AM8" s="78">
        <f>VLOOKUP(年度マスタ!$K$4&amp;"_"&amp;$AG8,データシート1!$A:$BT,MATCH("ab_"&amp;AM$2,データシート1!$A$1:$BT$1,0),0)</f>
        <v>11246</v>
      </c>
      <c r="AN8" s="78">
        <f>VLOOKUP(年度マスタ!$K$4&amp;"_"&amp;$AG8,データシート1!$A:$BT,MATCH("ab_"&amp;AN$2,データシート1!$A$1:$BT$1,0),0)</f>
        <v>3256</v>
      </c>
      <c r="AO8" s="78">
        <f>VLOOKUP(年度マスタ!$K$4&amp;"_"&amp;$AG8,データシート1!$A:$BT,MATCH("ab_"&amp;AO$2,データシート1!$A$1:$BT$1,0),0)</f>
        <v>14623</v>
      </c>
      <c r="AP8" s="78">
        <f>VLOOKUP(年度マスタ!$K$4&amp;"_"&amp;$AG8,データシート1!$A:$BT,MATCH("ab_"&amp;AP$2,データシート1!$A$1:$BT$1,0),0)</f>
        <v>0</v>
      </c>
      <c r="AQ8" s="954">
        <f>VLOOKUP(年度マスタ!$K$4&amp;"_"&amp;$AG8,データシート1!$A:$BT,MATCH("ab_"&amp;AQ$2,データシート1!$A$1:$BT$1,0),0)</f>
        <v>1.259872595998869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254.18639999999999</v>
      </c>
      <c r="AI9" s="78">
        <f>VLOOKUP(年度マスタ!$K$4&amp;"_"&amp;$AG9,データシート1!$A:$BT,MATCH("ab_"&amp;AI$2,データシート1!$A$1:$BT$1,0),0)</f>
        <v>605</v>
      </c>
      <c r="AJ9" s="78">
        <f>VLOOKUP(年度マスタ!$K$4&amp;"_"&amp;$AG9,データシート1!$A:$BT,MATCH("ab_"&amp;AJ$2,データシート1!$A$1:$BT$1,0),0)</f>
        <v>45</v>
      </c>
      <c r="AK9" s="78">
        <f>VLOOKUP(年度マスタ!$K$4&amp;"_"&amp;$AG9,データシート1!$A:$BT,MATCH("ab_"&amp;AK$2,データシート1!$A$1:$BT$1,0),0)</f>
        <v>3034</v>
      </c>
      <c r="AL9" s="78">
        <f>VLOOKUP(年度マスタ!$K$4&amp;"_"&amp;$AG9,データシート1!$A:$BT,MATCH("ab_"&amp;AL$2,データシート1!$A$1:$BT$1,0),0)</f>
        <v>5197</v>
      </c>
      <c r="AM9" s="78">
        <f>VLOOKUP(年度マスタ!$K$4&amp;"_"&amp;$AG9,データシート1!$A:$BT,MATCH("ab_"&amp;AM$2,データシート1!$A$1:$BT$1,0),0)</f>
        <v>11323</v>
      </c>
      <c r="AN9" s="78">
        <f>VLOOKUP(年度マスタ!$K$4&amp;"_"&amp;$AG9,データシート1!$A:$BT,MATCH("ab_"&amp;AN$2,データシート1!$A$1:$BT$1,0),0)</f>
        <v>3250</v>
      </c>
      <c r="AO9" s="78">
        <f>VLOOKUP(年度マスタ!$K$4&amp;"_"&amp;$AG9,データシート1!$A:$BT,MATCH("ab_"&amp;AO$2,データシート1!$A$1:$BT$1,0),0)</f>
        <v>14621</v>
      </c>
      <c r="AP9" s="78">
        <f>VLOOKUP(年度マスタ!$K$4&amp;"_"&amp;$AG9,データシート1!$A:$BT,MATCH("ab_"&amp;AP$2,データシート1!$A$1:$BT$1,0),0)</f>
        <v>0</v>
      </c>
      <c r="AQ9" s="954">
        <f>VLOOKUP(年度マスタ!$K$4&amp;"_"&amp;$AG9,データシート1!$A:$BT,MATCH("ab_"&amp;AQ$2,データシート1!$A$1:$BT$1,0),0)</f>
        <v>1.516442430349707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211.94329999999999</v>
      </c>
      <c r="AI10" s="78">
        <f>VLOOKUP(年度マスタ!$K$4&amp;"_"&amp;$AG10,データシート1!$A:$BT,MATCH("ab_"&amp;AI$2,データシート1!$A$1:$BT$1,0),0)</f>
        <v>605</v>
      </c>
      <c r="AJ10" s="78">
        <f>VLOOKUP(年度マスタ!$K$4&amp;"_"&amp;$AG10,データシート1!$A:$BT,MATCH("ab_"&amp;AJ$2,データシート1!$A$1:$BT$1,0),0)</f>
        <v>45</v>
      </c>
      <c r="AK10" s="78">
        <f>VLOOKUP(年度マスタ!$K$4&amp;"_"&amp;$AG10,データシート1!$A:$BT,MATCH("ab_"&amp;AK$2,データシート1!$A$1:$BT$1,0),0)</f>
        <v>3034</v>
      </c>
      <c r="AL10" s="78">
        <f>VLOOKUP(年度マスタ!$K$4&amp;"_"&amp;$AG10,データシート1!$A:$BT,MATCH("ab_"&amp;AL$2,データシート1!$A$1:$BT$1,0),0)</f>
        <v>5283</v>
      </c>
      <c r="AM10" s="78">
        <f>VLOOKUP(年度マスタ!$K$4&amp;"_"&amp;$AG10,データシート1!$A:$BT,MATCH("ab_"&amp;AM$2,データシート1!$A$1:$BT$1,0),0)</f>
        <v>11390</v>
      </c>
      <c r="AN10" s="78">
        <f>VLOOKUP(年度マスタ!$K$4&amp;"_"&amp;$AG10,データシート1!$A:$BT,MATCH("ab_"&amp;AN$2,データシート1!$A$1:$BT$1,0),0)</f>
        <v>3169</v>
      </c>
      <c r="AO10" s="78">
        <f>VLOOKUP(年度マスタ!$K$4&amp;"_"&amp;$AG10,データシート1!$A:$BT,MATCH("ab_"&amp;AO$2,データシート1!$A$1:$BT$1,0),0)</f>
        <v>14650</v>
      </c>
      <c r="AP10" s="78">
        <f>VLOOKUP(年度マスタ!$K$4&amp;"_"&amp;$AG10,データシート1!$A:$BT,MATCH("ab_"&amp;AP$2,データシート1!$A$1:$BT$1,0),0)</f>
        <v>0</v>
      </c>
      <c r="AQ10" s="954">
        <f>VLOOKUP(年度マスタ!$K$4&amp;"_"&amp;$AG10,データシート1!$A:$BT,MATCH("ab_"&amp;AQ$2,データシート1!$A$1:$BT$1,0),0)</f>
        <v>1.9087165155104591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211.76519999999999</v>
      </c>
      <c r="AI11" s="78">
        <f>VLOOKUP(年度マスタ!$K$4&amp;"_"&amp;$AG11,データシート1!$A:$BT,MATCH("ab_"&amp;AI$2,データシート1!$A$1:$BT$1,0),0)</f>
        <v>605</v>
      </c>
      <c r="AJ11" s="78">
        <f>VLOOKUP(年度マスタ!$K$4&amp;"_"&amp;$AG11,データシート1!$A:$BT,MATCH("ab_"&amp;AJ$2,データシート1!$A$1:$BT$1,0),0)</f>
        <v>45</v>
      </c>
      <c r="AK11" s="78">
        <f>VLOOKUP(年度マスタ!$K$4&amp;"_"&amp;$AG11,データシート1!$A:$BT,MATCH("ab_"&amp;AK$2,データシート1!$A$1:$BT$1,0),0)</f>
        <v>3034</v>
      </c>
      <c r="AL11" s="78">
        <f>VLOOKUP(年度マスタ!$K$4&amp;"_"&amp;$AG11,データシート1!$A:$BT,MATCH("ab_"&amp;AL$2,データシート1!$A$1:$BT$1,0),0)</f>
        <v>5389</v>
      </c>
      <c r="AM11" s="78">
        <f>VLOOKUP(年度マスタ!$K$4&amp;"_"&amp;$AG11,データシート1!$A:$BT,MATCH("ab_"&amp;AM$2,データシート1!$A$1:$BT$1,0),0)</f>
        <v>11608</v>
      </c>
      <c r="AN11" s="78">
        <f>VLOOKUP(年度マスタ!$K$4&amp;"_"&amp;$AG11,データシート1!$A:$BT,MATCH("ab_"&amp;AN$2,データシート1!$A$1:$BT$1,0),0)</f>
        <v>3147</v>
      </c>
      <c r="AO11" s="78">
        <f>VLOOKUP(年度マスタ!$K$4&amp;"_"&amp;$AG11,データシート1!$A:$BT,MATCH("ab_"&amp;AO$2,データシート1!$A$1:$BT$1,0),0)</f>
        <v>14690</v>
      </c>
      <c r="AP11" s="78">
        <f>VLOOKUP(年度マスタ!$K$4&amp;"_"&amp;$AG11,データシート1!$A:$BT,MATCH("ab_"&amp;AP$2,データシート1!$A$1:$BT$1,0),0)</f>
        <v>0</v>
      </c>
      <c r="AQ11" s="954">
        <f>VLOOKUP(年度マスタ!$K$4&amp;"_"&amp;$AG11,データシート1!$A:$BT,MATCH("ab_"&amp;AQ$2,データシート1!$A$1:$BT$1,0),0)</f>
        <v>2.181066466162989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172.572</v>
      </c>
      <c r="AI12" s="78">
        <f>VLOOKUP(年度マスタ!$K$4&amp;"_"&amp;$AG12,データシート1!$A:$BT,MATCH("ab_"&amp;AI$2,データシート1!$A$1:$BT$1,0),0)</f>
        <v>510</v>
      </c>
      <c r="AJ12" s="78">
        <f>VLOOKUP(年度マスタ!$K$4&amp;"_"&amp;$AG12,データシート1!$A:$BT,MATCH("ab_"&amp;AJ$2,データシート1!$A$1:$BT$1,0),0)</f>
        <v>52</v>
      </c>
      <c r="AK12" s="78">
        <f>VLOOKUP(年度マスタ!$K$4&amp;"_"&amp;$AG12,データシート1!$A:$BT,MATCH("ab_"&amp;AK$2,データシート1!$A$1:$BT$1,0),0)</f>
        <v>3280</v>
      </c>
      <c r="AL12" s="78">
        <f>VLOOKUP(年度マスタ!$K$4&amp;"_"&amp;$AG12,データシート1!$A:$BT,MATCH("ab_"&amp;AL$2,データシート1!$A$1:$BT$1,0),0)</f>
        <v>5496</v>
      </c>
      <c r="AM12" s="78">
        <f>VLOOKUP(年度マスタ!$K$4&amp;"_"&amp;$AG12,データシート1!$A:$BT,MATCH("ab_"&amp;AM$2,データシート1!$A$1:$BT$1,0),0)</f>
        <v>11658</v>
      </c>
      <c r="AN12" s="78">
        <f>VLOOKUP(年度マスタ!$K$4&amp;"_"&amp;$AG12,データシート1!$A:$BT,MATCH("ab_"&amp;AN$2,データシート1!$A$1:$BT$1,0),0)</f>
        <v>3127</v>
      </c>
      <c r="AO12" s="78">
        <f>VLOOKUP(年度マスタ!$K$4&amp;"_"&amp;$AG12,データシート1!$A:$BT,MATCH("ab_"&amp;AO$2,データシート1!$A$1:$BT$1,0),0)</f>
        <v>14691</v>
      </c>
      <c r="AP12" s="78">
        <f>VLOOKUP(年度マスタ!$K$4&amp;"_"&amp;$AG12,データシート1!$A:$BT,MATCH("ab_"&amp;AP$2,データシート1!$A$1:$BT$1,0),0)</f>
        <v>0</v>
      </c>
      <c r="AQ12" s="954">
        <f>VLOOKUP(年度マスタ!$K$4&amp;"_"&amp;$AG12,データシート1!$A:$BT,MATCH("ab_"&amp;AQ$2,データシート1!$A$1:$BT$1,0),0)</f>
        <v>2.3543925458972881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258.73590000000002</v>
      </c>
      <c r="AI13" s="78">
        <f>VLOOKUP(年度マスタ!$K$4&amp;"_"&amp;$AG13,データシート1!$A:$BT,MATCH("ab_"&amp;AI$2,データシート1!$A$1:$BT$1,0),0)</f>
        <v>510</v>
      </c>
      <c r="AJ13" s="78">
        <f>VLOOKUP(年度マスタ!$K$4&amp;"_"&amp;$AG13,データシート1!$A:$BT,MATCH("ab_"&amp;AJ$2,データシート1!$A$1:$BT$1,0),0)</f>
        <v>52</v>
      </c>
      <c r="AK13" s="78">
        <f>VLOOKUP(年度マスタ!$K$4&amp;"_"&amp;$AG13,データシート1!$A:$BT,MATCH("ab_"&amp;AK$2,データシート1!$A$1:$BT$1,0),0)</f>
        <v>3280</v>
      </c>
      <c r="AL13" s="78">
        <f>VLOOKUP(年度マスタ!$K$4&amp;"_"&amp;$AG13,データシート1!$A:$BT,MATCH("ab_"&amp;AL$2,データシート1!$A$1:$BT$1,0),0)</f>
        <v>5592</v>
      </c>
      <c r="AM13" s="78">
        <f>VLOOKUP(年度マスタ!$K$4&amp;"_"&amp;$AG13,データシート1!$A:$BT,MATCH("ab_"&amp;AM$2,データシート1!$A$1:$BT$1,0),0)</f>
        <v>11587</v>
      </c>
      <c r="AN13" s="78">
        <f>VLOOKUP(年度マスタ!$K$4&amp;"_"&amp;$AG13,データシート1!$A:$BT,MATCH("ab_"&amp;AN$2,データシート1!$A$1:$BT$1,0),0)</f>
        <v>3146</v>
      </c>
      <c r="AO13" s="78">
        <f>VLOOKUP(年度マスタ!$K$4&amp;"_"&amp;$AG13,データシート1!$A:$BT,MATCH("ab_"&amp;AO$2,データシート1!$A$1:$BT$1,0),0)</f>
        <v>14698</v>
      </c>
      <c r="AP13" s="78">
        <f>VLOOKUP(年度マスタ!$K$4&amp;"_"&amp;$AG13,データシート1!$A:$BT,MATCH("ab_"&amp;AP$2,データシート1!$A$1:$BT$1,0),0)</f>
        <v>0</v>
      </c>
      <c r="AQ13" s="954">
        <f>VLOOKUP(年度マスタ!$K$4&amp;"_"&amp;$AG13,データシート1!$A:$BT,MATCH("ab_"&amp;AQ$2,データシート1!$A$1:$BT$1,0),0)</f>
        <v>2.3008019718303241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217.8777</v>
      </c>
      <c r="AI14" s="78">
        <f>VLOOKUP(年度マスタ!$K$4&amp;"_"&amp;$AG14,データシート1!$A:$BT,MATCH("ab_"&amp;AI$2,データシート1!$A$1:$BT$1,0),0)</f>
        <v>510</v>
      </c>
      <c r="AJ14" s="78">
        <f>VLOOKUP(年度マスタ!$K$4&amp;"_"&amp;$AG14,データシート1!$A:$BT,MATCH("ab_"&amp;AJ$2,データシート1!$A$1:$BT$1,0),0)</f>
        <v>52</v>
      </c>
      <c r="AK14" s="78">
        <f>VLOOKUP(年度マスタ!$K$4&amp;"_"&amp;$AG14,データシート1!$A:$BT,MATCH("ab_"&amp;AK$2,データシート1!$A$1:$BT$1,0),0)</f>
        <v>3280</v>
      </c>
      <c r="AL14" s="78">
        <f>VLOOKUP(年度マスタ!$K$4&amp;"_"&amp;$AG14,データシート1!$A:$BT,MATCH("ab_"&amp;AL$2,データシート1!$A$1:$BT$1,0),0)</f>
        <v>5642</v>
      </c>
      <c r="AM14" s="78">
        <f>VLOOKUP(年度マスタ!$K$4&amp;"_"&amp;$AG14,データシート1!$A:$BT,MATCH("ab_"&amp;AM$2,データシート1!$A$1:$BT$1,0),0)</f>
        <v>11673</v>
      </c>
      <c r="AN14" s="78">
        <f>VLOOKUP(年度マスタ!$K$4&amp;"_"&amp;$AG14,データシート1!$A:$BT,MATCH("ab_"&amp;AN$2,データシート1!$A$1:$BT$1,0),0)</f>
        <v>3193</v>
      </c>
      <c r="AO14" s="78">
        <f>VLOOKUP(年度マスタ!$K$4&amp;"_"&amp;$AG14,データシート1!$A:$BT,MATCH("ab_"&amp;AO$2,データシート1!$A$1:$BT$1,0),0)</f>
        <v>14665</v>
      </c>
      <c r="AP14" s="78">
        <f>VLOOKUP(年度マスタ!$K$4&amp;"_"&amp;$AG14,データシート1!$A:$BT,MATCH("ab_"&amp;AP$2,データシート1!$A$1:$BT$1,0),0)</f>
        <v>0</v>
      </c>
      <c r="AQ14" s="954">
        <f>VLOOKUP(年度マスタ!$K$4&amp;"_"&amp;$AG14,データシート1!$A:$BT,MATCH("ab_"&amp;AQ$2,データシート1!$A$1:$BT$1,0),0)</f>
        <v>1.9898283375791941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230.41970000000001</v>
      </c>
      <c r="AI15" s="78">
        <f>VLOOKUP(年度マスタ!$K$4&amp;"_"&amp;$AG15,データシート1!$A:$BT,MATCH("ab_"&amp;AI$2,データシート1!$A$1:$BT$1,0),0)</f>
        <v>510</v>
      </c>
      <c r="AJ15" s="78">
        <f>VLOOKUP(年度マスタ!$K$4&amp;"_"&amp;$AG15,データシート1!$A:$BT,MATCH("ab_"&amp;AJ$2,データシート1!$A$1:$BT$1,0),0)</f>
        <v>52</v>
      </c>
      <c r="AK15" s="78">
        <f>VLOOKUP(年度マスタ!$K$4&amp;"_"&amp;$AG15,データシート1!$A:$BT,MATCH("ab_"&amp;AK$2,データシート1!$A$1:$BT$1,0),0)</f>
        <v>3280</v>
      </c>
      <c r="AL15" s="78">
        <f>VLOOKUP(年度マスタ!$K$4&amp;"_"&amp;$AG15,データシート1!$A:$BT,MATCH("ab_"&amp;AL$2,データシート1!$A$1:$BT$1,0),0)</f>
        <v>5785</v>
      </c>
      <c r="AM15" s="78">
        <f>VLOOKUP(年度マスタ!$K$4&amp;"_"&amp;$AG15,データシート1!$A:$BT,MATCH("ab_"&amp;AM$2,データシート1!$A$1:$BT$1,0),0)</f>
        <v>11761</v>
      </c>
      <c r="AN15" s="78">
        <f>VLOOKUP(年度マスタ!$K$4&amp;"_"&amp;$AG15,データシート1!$A:$BT,MATCH("ab_"&amp;AN$2,データシート1!$A$1:$BT$1,0),0)</f>
        <v>3188</v>
      </c>
      <c r="AO15" s="78">
        <f>VLOOKUP(年度マスタ!$K$4&amp;"_"&amp;$AG15,データシート1!$A:$BT,MATCH("ab_"&amp;AO$2,データシート1!$A$1:$BT$1,0),0)</f>
        <v>14763</v>
      </c>
      <c r="AP15" s="78">
        <f>VLOOKUP(年度マスタ!$K$4&amp;"_"&amp;$AG15,データシート1!$A:$BT,MATCH("ab_"&amp;AP$2,データシート1!$A$1:$BT$1,0),0)</f>
        <v>0</v>
      </c>
      <c r="AQ15" s="954">
        <f>VLOOKUP(年度マスタ!$K$4&amp;"_"&amp;$AG15,データシート1!$A:$BT,MATCH("ab_"&amp;AQ$2,データシート1!$A$1:$BT$1,0),0)</f>
        <v>2.057233240676847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230.9272</v>
      </c>
      <c r="AI16" s="78">
        <f>VLOOKUP(年度マスタ!$K$4&amp;"_"&amp;$AG16,データシート1!$A:$BT,MATCH("ab_"&amp;AI$2,データシート1!$A$1:$BT$1,0),0)</f>
        <v>510</v>
      </c>
      <c r="AJ16" s="78">
        <f>VLOOKUP(年度マスタ!$K$4&amp;"_"&amp;$AG16,データシート1!$A:$BT,MATCH("ab_"&amp;AJ$2,データシート1!$A$1:$BT$1,0),0)</f>
        <v>52</v>
      </c>
      <c r="AK16" s="78">
        <f>VLOOKUP(年度マスタ!$K$4&amp;"_"&amp;$AG16,データシート1!$A:$BT,MATCH("ab_"&amp;AK$2,データシート1!$A$1:$BT$1,0),0)</f>
        <v>3280</v>
      </c>
      <c r="AL16" s="78">
        <f>VLOOKUP(年度マスタ!$K$4&amp;"_"&amp;$AG16,データシート1!$A:$BT,MATCH("ab_"&amp;AL$2,データシート1!$A$1:$BT$1,0),0)</f>
        <v>5828</v>
      </c>
      <c r="AM16" s="78">
        <f>VLOOKUP(年度マスタ!$K$4&amp;"_"&amp;$AG16,データシート1!$A:$BT,MATCH("ab_"&amp;AM$2,データシート1!$A$1:$BT$1,0),0)</f>
        <v>11825</v>
      </c>
      <c r="AN16" s="78">
        <f>VLOOKUP(年度マスタ!$K$4&amp;"_"&amp;$AG16,データシート1!$A:$BT,MATCH("ab_"&amp;AN$2,データシート1!$A$1:$BT$1,0),0)</f>
        <v>3219</v>
      </c>
      <c r="AO16" s="78">
        <f>VLOOKUP(年度マスタ!$K$4&amp;"_"&amp;$AG16,データシート1!$A:$BT,MATCH("ab_"&amp;AO$2,データシート1!$A$1:$BT$1,0),0)</f>
        <v>14736</v>
      </c>
      <c r="AP16" s="78">
        <f>VLOOKUP(年度マスタ!$K$4&amp;"_"&amp;$AG16,データシート1!$A:$BT,MATCH("ab_"&amp;AP$2,データシート1!$A$1:$BT$1,0),0)</f>
        <v>0</v>
      </c>
      <c r="AQ16" s="954">
        <f>VLOOKUP(年度マスタ!$K$4&amp;"_"&amp;$AG16,データシート1!$A:$BT,MATCH("ab_"&amp;AQ$2,データシート1!$A$1:$BT$1,0),0)</f>
        <v>2.446053384696032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231.209</v>
      </c>
      <c r="AI17" s="151">
        <f>VLOOKUP(年度マスタ!$K$4&amp;"_"&amp;$AG17,データシート1!$A:$BT,MATCH("ab_"&amp;AI$2,データシート1!$A$1:$BT$1,0),0)</f>
        <v>510</v>
      </c>
      <c r="AJ17" s="151">
        <f>VLOOKUP(年度マスタ!$K$4&amp;"_"&amp;$AG17,データシート1!$A:$BT,MATCH("ab_"&amp;AJ$2,データシート1!$A$1:$BT$1,0),0)</f>
        <v>52</v>
      </c>
      <c r="AK17" s="151">
        <f>VLOOKUP(年度マスタ!$K$4&amp;"_"&amp;$AG17,データシート1!$A:$BT,MATCH("ab_"&amp;AK$2,データシート1!$A$1:$BT$1,0),0)</f>
        <v>3280</v>
      </c>
      <c r="AL17" s="151">
        <f>VLOOKUP(年度マスタ!$K$4&amp;"_"&amp;$AG17,データシート1!$A:$BT,MATCH("ab_"&amp;AL$2,データシート1!$A$1:$BT$1,0),0)</f>
        <v>5889</v>
      </c>
      <c r="AM17" s="151">
        <f>VLOOKUP(年度マスタ!$K$4&amp;"_"&amp;$AG17,データシート1!$A:$BT,MATCH("ab_"&amp;AM$2,データシート1!$A$1:$BT$1,0),0)</f>
        <v>11730</v>
      </c>
      <c r="AN17" s="151">
        <f>VLOOKUP(年度マスタ!$K$4&amp;"_"&amp;$AG17,データシート1!$A:$BT,MATCH("ab_"&amp;AN$2,データシート1!$A$1:$BT$1,0),0)</f>
        <v>3207</v>
      </c>
      <c r="AO17" s="151">
        <f>VLOOKUP(年度マスタ!$K$4&amp;"_"&amp;$AG17,データシート1!$A:$BT,MATCH("ab_"&amp;AO$2,データシート1!$A$1:$BT$1,0),0)</f>
        <v>14676</v>
      </c>
      <c r="AP17" s="151">
        <f>VLOOKUP(年度マスタ!$K$4&amp;"_"&amp;$AG17,データシート1!$A:$BT,MATCH("ab_"&amp;AP$2,データシート1!$A$1:$BT$1,0),0)</f>
        <v>0</v>
      </c>
      <c r="AQ17" s="955">
        <f>VLOOKUP(年度マスタ!$K$4&amp;"_"&amp;$AG17,データシート1!$A:$BT,MATCH("ab_"&amp;AQ$2,データシート1!$A$1:$BT$1,0),0)</f>
        <v>3.3056507478856738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185.2296</v>
      </c>
      <c r="AI18" s="78">
        <f>VLOOKUP(年度マスタ!$K$4&amp;"_"&amp;$AG18,データシート1!$A:$BT,MATCH("ab_"&amp;AI$2,データシート1!$A$1:$BT$1,0),0)</f>
        <v>471</v>
      </c>
      <c r="AJ18" s="78">
        <f>VLOOKUP(年度マスタ!$K$4&amp;"_"&amp;$AG18,データシート1!$A:$BT,MATCH("ab_"&amp;AJ$2,データシート1!$A$1:$BT$1,0),0)</f>
        <v>58</v>
      </c>
      <c r="AK18" s="78">
        <f>VLOOKUP(年度マスタ!$K$4&amp;"_"&amp;$AG18,データシート1!$A:$BT,MATCH("ab_"&amp;AK$2,データシート1!$A$1:$BT$1,0),0)</f>
        <v>3447</v>
      </c>
      <c r="AL18" s="78">
        <f>VLOOKUP(年度マスタ!$K$4&amp;"_"&amp;$AG18,データシート1!$A:$BT,MATCH("ab_"&amp;AL$2,データシート1!$A$1:$BT$1,0),0)</f>
        <v>5947</v>
      </c>
      <c r="AM18" s="78">
        <f>VLOOKUP(年度マスタ!$K$4&amp;"_"&amp;$AG18,データシート1!$A:$BT,MATCH("ab_"&amp;AM$2,データシート1!$A$1:$BT$1,0),0)</f>
        <v>11569</v>
      </c>
      <c r="AN18" s="78">
        <f>VLOOKUP(年度マスタ!$K$4&amp;"_"&amp;$AG18,データシート1!$A:$BT,MATCH("ab_"&amp;AN$2,データシート1!$A$1:$BT$1,0),0)</f>
        <v>3221</v>
      </c>
      <c r="AO18" s="78">
        <f>VLOOKUP(年度マスタ!$K$4&amp;"_"&amp;$AG18,データシート1!$A:$BT,MATCH("ab_"&amp;AO$2,データシート1!$A$1:$BT$1,0),0)</f>
        <v>14588</v>
      </c>
      <c r="AP18" s="78">
        <f>VLOOKUP(年度マスタ!$K$4&amp;"_"&amp;$AG18,データシート1!$A:$BT,MATCH("ab_"&amp;AP$2,データシート1!$A$1:$BT$1,0),0)</f>
        <v>0</v>
      </c>
      <c r="AQ18" s="954">
        <f>VLOOKUP(年度マスタ!$K$4&amp;"_"&amp;$AG18,データシート1!$A:$BT,MATCH("ab_"&amp;AQ$2,データシート1!$A$1:$BT$1,0),0)</f>
        <v>3.1494804815442601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194.19319999999999</v>
      </c>
      <c r="AI19" s="78">
        <f>VLOOKUP(年度マスタ!$K$4&amp;"_"&amp;$AG19,データシート1!$A:$BT,MATCH("ab_"&amp;AI$2,データシート1!$A$1:$BT$1,0),0)</f>
        <v>471</v>
      </c>
      <c r="AJ19" s="78">
        <f>VLOOKUP(年度マスタ!$K$4&amp;"_"&amp;$AG19,データシート1!$A:$BT,MATCH("ab_"&amp;AJ$2,データシート1!$A$1:$BT$1,0),0)</f>
        <v>58</v>
      </c>
      <c r="AK19" s="78">
        <f>VLOOKUP(年度マスタ!$K$4&amp;"_"&amp;$AG19,データシート1!$A:$BT,MATCH("ab_"&amp;AK$2,データシート1!$A$1:$BT$1,0),0)</f>
        <v>3447</v>
      </c>
      <c r="AL19" s="78">
        <f>VLOOKUP(年度マスタ!$K$4&amp;"_"&amp;$AG19,データシート1!$A:$BT,MATCH("ab_"&amp;AL$2,データシート1!$A$1:$BT$1,0),0)</f>
        <v>6042</v>
      </c>
      <c r="AM19" s="78">
        <f>VLOOKUP(年度マスタ!$K$4&amp;"_"&amp;$AG19,データシート1!$A:$BT,MATCH("ab_"&amp;AM$2,データシート1!$A$1:$BT$1,0),0)</f>
        <v>11519</v>
      </c>
      <c r="AN19" s="78">
        <f>VLOOKUP(年度マスタ!$K$4&amp;"_"&amp;$AG19,データシート1!$A:$BT,MATCH("ab_"&amp;AN$2,データシート1!$A$1:$BT$1,0),0)</f>
        <v>3250</v>
      </c>
      <c r="AO19" s="78">
        <f>VLOOKUP(年度マスタ!$K$4&amp;"_"&amp;$AG19,データシート1!$A:$BT,MATCH("ab_"&amp;AO$2,データシート1!$A$1:$BT$1,0),0)</f>
        <v>14577</v>
      </c>
      <c r="AP19" s="78">
        <f>VLOOKUP(年度マスタ!$K$4&amp;"_"&amp;$AG19,データシート1!$A:$BT,MATCH("ab_"&amp;AP$2,データシート1!$A$1:$BT$1,0),0)</f>
        <v>0</v>
      </c>
      <c r="AQ19" s="954">
        <f>VLOOKUP(年度マスタ!$K$4&amp;"_"&amp;$AG19,データシート1!$A:$BT,MATCH("ab_"&amp;AQ$2,データシート1!$A$1:$BT$1,0),0)</f>
        <v>2.9303608368768361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218.4915</v>
      </c>
      <c r="AI20" s="78">
        <f>VLOOKUP(年度マスタ!$K$4&amp;"_"&amp;$AG20,データシート1!$A:$BT,MATCH("ab_"&amp;AI$2,データシート1!$A$1:$BT$1,0),0)</f>
        <v>471</v>
      </c>
      <c r="AJ20" s="78">
        <f>VLOOKUP(年度マスタ!$K$4&amp;"_"&amp;$AG20,データシート1!$A:$BT,MATCH("ab_"&amp;AJ$2,データシート1!$A$1:$BT$1,0),0)</f>
        <v>58</v>
      </c>
      <c r="AK20" s="78">
        <f>VLOOKUP(年度マスタ!$K$4&amp;"_"&amp;$AG20,データシート1!$A:$BT,MATCH("ab_"&amp;AK$2,データシート1!$A$1:$BT$1,0),0)</f>
        <v>3447</v>
      </c>
      <c r="AL20" s="78">
        <f>VLOOKUP(年度マスタ!$K$4&amp;"_"&amp;$AG20,データシート1!$A:$BT,MATCH("ab_"&amp;AL$2,データシート1!$A$1:$BT$1,0),0)</f>
        <v>6163</v>
      </c>
      <c r="AM20" s="78">
        <f>VLOOKUP(年度マスタ!$K$4&amp;"_"&amp;$AG20,データシート1!$A:$BT,MATCH("ab_"&amp;AM$2,データシート1!$A$1:$BT$1,0),0)</f>
        <v>11556</v>
      </c>
      <c r="AN20" s="78">
        <f>VLOOKUP(年度マスタ!$K$4&amp;"_"&amp;$AG20,データシート1!$A:$BT,MATCH("ab_"&amp;AN$2,データシート1!$A$1:$BT$1,0),0)</f>
        <v>3283</v>
      </c>
      <c r="AO20" s="78">
        <f>VLOOKUP(年度マスタ!$K$4&amp;"_"&amp;$AG20,データシート1!$A:$BT,MATCH("ab_"&amp;AO$2,データシート1!$A$1:$BT$1,0),0)</f>
        <v>14610</v>
      </c>
      <c r="AP20" s="78">
        <f>VLOOKUP(年度マスタ!$K$4&amp;"_"&amp;$AG20,データシート1!$A:$BT,MATCH("ab_"&amp;AP$2,データシート1!$A$1:$BT$1,0),0)</f>
        <v>0</v>
      </c>
      <c r="AQ20" s="954">
        <f>VLOOKUP(年度マスタ!$K$4&amp;"_"&amp;$AG20,データシート1!$A:$BT,MATCH("ab_"&amp;AQ$2,データシート1!$A$1:$BT$1,0),0)</f>
        <v>2.8224718627152359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榛東村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4.1079999999999997</v>
      </c>
      <c r="BE13" s="70" t="str">
        <f>年度マスタ!K4</f>
        <v>10344</v>
      </c>
      <c r="BF13" s="70" t="str">
        <f>年度マスタ!K4</f>
        <v>10344</v>
      </c>
      <c r="BG13" s="70" t="str">
        <f>年度マスタ!K4</f>
        <v>10344</v>
      </c>
      <c r="BH13" s="278" t="s">
        <v>195</v>
      </c>
      <c r="BI13" s="278" t="s">
        <v>195</v>
      </c>
      <c r="BJ13" s="278" t="s">
        <v>195</v>
      </c>
      <c r="BK13" s="278" t="str">
        <f>年度マスタ!K4</f>
        <v>10344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4.1079999999999997</v>
      </c>
      <c r="AY14" s="70"/>
      <c r="BE14" s="70" t="str">
        <f>AP2</f>
        <v>榛東村</v>
      </c>
      <c r="BF14" s="70" t="str">
        <f>AP2</f>
        <v>榛東村</v>
      </c>
      <c r="BG14" s="70" t="str">
        <f>AP2</f>
        <v>榛東村</v>
      </c>
      <c r="BH14" s="70" t="s">
        <v>205</v>
      </c>
      <c r="BI14" s="70" t="s">
        <v>205</v>
      </c>
      <c r="BJ14" s="70" t="s">
        <v>205</v>
      </c>
      <c r="BK14" s="70" t="str">
        <f>AP2</f>
        <v>榛東村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4.7919999999999998</v>
      </c>
      <c r="G21" s="877">
        <f t="shared" ref="G21:O21" si="5">SUM(G22,G26,G27,G28)</f>
        <v>5.7780000000000005</v>
      </c>
      <c r="H21" s="877">
        <f t="shared" si="5"/>
        <v>4.22</v>
      </c>
      <c r="I21" s="877">
        <f t="shared" si="5"/>
        <v>4.0170000000000003</v>
      </c>
      <c r="J21" s="877">
        <f t="shared" si="5"/>
        <v>4.7649999999999997</v>
      </c>
      <c r="K21" s="877">
        <f t="shared" si="5"/>
        <v>4.78</v>
      </c>
      <c r="L21" s="877">
        <f t="shared" si="5"/>
        <v>4.7629999999999999</v>
      </c>
      <c r="M21" s="877">
        <f t="shared" si="5"/>
        <v>4.891</v>
      </c>
      <c r="N21" s="877">
        <f t="shared" si="5"/>
        <v>4.8479999999999999</v>
      </c>
      <c r="O21" s="877">
        <f t="shared" si="5"/>
        <v>3.9590000000000001</v>
      </c>
      <c r="P21" s="878">
        <f>SUM(P22,P26,P27,P28)</f>
        <v>4.1079999999999997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2.5939999999999999</v>
      </c>
      <c r="G22" s="879">
        <f t="shared" ref="G22:P22" si="6">SUM(G23:G25)</f>
        <v>3.9430000000000001</v>
      </c>
      <c r="H22" s="879">
        <f t="shared" si="6"/>
        <v>4.22</v>
      </c>
      <c r="I22" s="879">
        <f t="shared" si="6"/>
        <v>4.0170000000000003</v>
      </c>
      <c r="J22" s="879">
        <f t="shared" si="6"/>
        <v>4.7649999999999997</v>
      </c>
      <c r="K22" s="879">
        <f t="shared" si="6"/>
        <v>4.78</v>
      </c>
      <c r="L22" s="879">
        <f t="shared" si="6"/>
        <v>4.7629999999999999</v>
      </c>
      <c r="M22" s="879">
        <f t="shared" si="6"/>
        <v>4.891</v>
      </c>
      <c r="N22" s="879">
        <f t="shared" si="6"/>
        <v>4.8479999999999999</v>
      </c>
      <c r="O22" s="879">
        <f t="shared" si="6"/>
        <v>3.9590000000000001</v>
      </c>
      <c r="P22" s="880">
        <f t="shared" si="6"/>
        <v>4.1079999999999997</v>
      </c>
      <c r="Z22" s="273"/>
      <c r="AB22" s="272"/>
      <c r="AC22" s="521" t="s">
        <v>286</v>
      </c>
      <c r="AP22" s="16" t="s">
        <v>287</v>
      </c>
      <c r="AQ22" s="273"/>
      <c r="AV22" s="70" t="str">
        <f>AW22</f>
        <v>エネルギー起源CO2</v>
      </c>
      <c r="AW22" s="70" t="str">
        <f>D56</f>
        <v>エネルギー起源CO2</v>
      </c>
      <c r="AX22" s="165">
        <f>P56</f>
        <v>4.1079999999999997</v>
      </c>
      <c r="AY22" s="165">
        <f>AX22</f>
        <v>4.1079999999999997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2.5939999999999999</v>
      </c>
      <c r="G23" s="881">
        <f>IFERROR(VLOOKUP(年度マスタ!$K$4&amp;"_"&amp;G$20,データシート1!$A:$BU,MATCH("ba_"&amp;$E23,データシート1!$A$1:$BU$1,0),0),0)</f>
        <v>3.9430000000000001</v>
      </c>
      <c r="H23" s="881">
        <f>IFERROR(VLOOKUP(年度マスタ!$K$4&amp;"_"&amp;H$20,データシート1!$A:$BU,MATCH("ba_"&amp;$E23,データシート1!$A$1:$BU$1,0),0),0)</f>
        <v>4.22</v>
      </c>
      <c r="I23" s="881">
        <f>IFERROR(VLOOKUP(年度マスタ!$K$4&amp;"_"&amp;I$20,データシート1!$A:$BU,MATCH("ba_"&amp;$E23,データシート1!$A$1:$BU$1,0),0),0)</f>
        <v>4.0170000000000003</v>
      </c>
      <c r="J23" s="881">
        <f>IFERROR(VLOOKUP(年度マスタ!$K$4&amp;"_"&amp;J$20,データシート1!$A:$BU,MATCH("ba_"&amp;$E23,データシート1!$A$1:$BU$1,0),0),0)</f>
        <v>4.7649999999999997</v>
      </c>
      <c r="K23" s="881">
        <f>IFERROR(VLOOKUP(年度マスタ!$K$4&amp;"_"&amp;K$20,データシート1!$A:$BU,MATCH("ba_"&amp;$E23,データシート1!$A$1:$BU$1,0),0),0)</f>
        <v>4.78</v>
      </c>
      <c r="L23" s="881">
        <f>IFERROR(VLOOKUP(年度マスタ!$K$4&amp;"_"&amp;L$20,データシート1!$A:$BU,MATCH("ba_"&amp;$E23,データシート1!$A$1:$BU$1,0),0),0)</f>
        <v>4.7629999999999999</v>
      </c>
      <c r="M23" s="881">
        <f>IFERROR(VLOOKUP(年度マスタ!$K$4&amp;"_"&amp;M$20,データシート1!$A:$BU,MATCH("ba_"&amp;$E23,データシート1!$A$1:$BU$1,0),0),0)</f>
        <v>4.891</v>
      </c>
      <c r="N23" s="881">
        <f>IFERROR(VLOOKUP(年度マスタ!$K$4&amp;"_"&amp;N$20,データシート1!$A:$BU,MATCH("ba_"&amp;$E23,データシート1!$A$1:$BU$1,0),0),0)</f>
        <v>4.8479999999999999</v>
      </c>
      <c r="O23" s="881">
        <f>IFERROR(VLOOKUP(年度マスタ!$K$4&amp;"_"&amp;O$20,データシート1!$A:$BU,MATCH("ba_"&amp;$E23,データシート1!$A$1:$BU$1,0),0),0)</f>
        <v>3.9590000000000001</v>
      </c>
      <c r="P23" s="882">
        <f>IFERROR(VLOOKUP(年度マスタ!$K$4&amp;"_"&amp;P$20,データシート1!$A:$BU,MATCH("ba_"&amp;$E23,データシート1!$A$1:$BU$1,0),0),0)</f>
        <v>4.1079999999999997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34.629525316385454</v>
      </c>
      <c r="AG24" s="877">
        <f t="shared" ref="AG24:AP24" si="11">AG25+AG29</f>
        <v>32.98410966709632</v>
      </c>
      <c r="AH24" s="877">
        <f t="shared" si="11"/>
        <v>32.472888217508519</v>
      </c>
      <c r="AI24" s="877">
        <f t="shared" si="11"/>
        <v>28.106713040877477</v>
      </c>
      <c r="AJ24" s="877">
        <f t="shared" si="11"/>
        <v>31.096599661074421</v>
      </c>
      <c r="AK24" s="877">
        <f t="shared" si="11"/>
        <v>26.889218932898444</v>
      </c>
      <c r="AL24" s="877">
        <f t="shared" si="11"/>
        <v>26.046180815772644</v>
      </c>
      <c r="AM24" s="877">
        <f t="shared" si="11"/>
        <v>25.840001007411882</v>
      </c>
      <c r="AN24" s="877">
        <f t="shared" si="11"/>
        <v>24.621038092704492</v>
      </c>
      <c r="AO24" s="877">
        <f t="shared" si="11"/>
        <v>23.451153955141109</v>
      </c>
      <c r="AP24" s="878">
        <f t="shared" si="11"/>
        <v>24.737032276834217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18.878531802685295</v>
      </c>
      <c r="AG25" s="879">
        <f>①CO2排出量の現状把握!AA35</f>
        <v>16.92832888146517</v>
      </c>
      <c r="AH25" s="879">
        <f>①CO2排出量の現状把握!AB35</f>
        <v>17.210409399915381</v>
      </c>
      <c r="AI25" s="879">
        <f>①CO2排出量の現状把握!AC35</f>
        <v>12.107683670186086</v>
      </c>
      <c r="AJ25" s="879">
        <f>①CO2排出量の現状把握!AD35</f>
        <v>15.190798316878849</v>
      </c>
      <c r="AK25" s="879">
        <f>①CO2排出量の現状把握!AE35</f>
        <v>13.56838583497175</v>
      </c>
      <c r="AL25" s="879">
        <f>①CO2排出量の現状把握!AF35</f>
        <v>13.468077942501061</v>
      </c>
      <c r="AM25" s="879">
        <f>①CO2排出量の現状把握!AG35</f>
        <v>13.436443160094877</v>
      </c>
      <c r="AN25" s="879">
        <f>①CO2排出量の現状把握!AH35</f>
        <v>12.896104054168305</v>
      </c>
      <c r="AO25" s="879">
        <f>①CO2排出量の現状把握!AI35</f>
        <v>11.677549691742334</v>
      </c>
      <c r="AP25" s="880">
        <f>①CO2排出量の現状把握!AJ35</f>
        <v>11.630609669523343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2.198</v>
      </c>
      <c r="G26" s="879">
        <f>IFERROR(VLOOKUP(年度マスタ!$K$4&amp;"_"&amp;G$20,データシート1!$A:$BU,MATCH("ba_"&amp;$D26,データシート1!$A$1:$BU$1,0),0),0)</f>
        <v>1.835</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15.73749250997918</v>
      </c>
      <c r="AG26" s="881">
        <f>①CO2排出量の現状把握!AA36</f>
        <v>13.872435845244111</v>
      </c>
      <c r="AH26" s="881">
        <f>①CO2排出量の現状把握!AB36</f>
        <v>14.3966528579826</v>
      </c>
      <c r="AI26" s="881">
        <f>①CO2排出量の現状把握!AC36</f>
        <v>9.7997721524724337</v>
      </c>
      <c r="AJ26" s="881">
        <f>①CO2排出量の現状把握!AD36</f>
        <v>12.786411975696421</v>
      </c>
      <c r="AK26" s="881">
        <f>①CO2排出量の現状把握!AE36</f>
        <v>11.059904703207213</v>
      </c>
      <c r="AL26" s="881">
        <f>①CO2排出量の現状把握!AF36</f>
        <v>11.118355720290628</v>
      </c>
      <c r="AM26" s="881">
        <f>①CO2排出量の現状把握!AG36</f>
        <v>11.276597562644326</v>
      </c>
      <c r="AN26" s="881">
        <f>①CO2排出量の現状把握!AH36</f>
        <v>10.813545247171128</v>
      </c>
      <c r="AO26" s="881">
        <f>①CO2排出量の現状把握!AI36</f>
        <v>9.6322533633174174</v>
      </c>
      <c r="AP26" s="882">
        <f>①CO2排出量の現状把握!AJ36</f>
        <v>9.5081385686695103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1.3954540280516139</v>
      </c>
      <c r="AG27" s="881">
        <f>①CO2排出量の現状把握!AA37</f>
        <v>1.3277317189657309</v>
      </c>
      <c r="AH27" s="881">
        <f>①CO2排出量の現状把握!AB37</f>
        <v>1.1434612305196299</v>
      </c>
      <c r="AI27" s="881">
        <f>①CO2排出量の現状把握!AC37</f>
        <v>1.0835239065599021</v>
      </c>
      <c r="AJ27" s="881">
        <f>①CO2排出量の現状把握!AD37</f>
        <v>1.087877038257723</v>
      </c>
      <c r="AK27" s="881">
        <f>①CO2排出量の現状把握!AE37</f>
        <v>1.0863703038870582</v>
      </c>
      <c r="AL27" s="881">
        <f>①CO2排出量の現状把握!AF37</f>
        <v>1.0951075259953453</v>
      </c>
      <c r="AM27" s="881">
        <f>①CO2排出量の現状把握!AG37</f>
        <v>1.0292319445205069</v>
      </c>
      <c r="AN27" s="881">
        <f>①CO2排出量の現状把握!AH37</f>
        <v>0.94290120043985037</v>
      </c>
      <c r="AO27" s="881">
        <f>①CO2排出量の現状把握!AI37</f>
        <v>1.0091325965048914</v>
      </c>
      <c r="AP27" s="882">
        <f>①CO2排出量の現状把握!AJ37</f>
        <v>1.1076391242888564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1.7455852646545029</v>
      </c>
      <c r="AG28" s="881">
        <f>①CO2排出量の現状把握!AA38</f>
        <v>1.728161317255327</v>
      </c>
      <c r="AH28" s="881">
        <f>①CO2排出量の現状把握!AB38</f>
        <v>1.6702953114131509</v>
      </c>
      <c r="AI28" s="881">
        <f>①CO2排出量の現状把握!AC38</f>
        <v>1.2243876111537499</v>
      </c>
      <c r="AJ28" s="881">
        <f>①CO2排出量の現状把握!AD38</f>
        <v>1.316509302924705</v>
      </c>
      <c r="AK28" s="881">
        <f>①CO2排出量の現状把握!AE38</f>
        <v>1.4221108278774781</v>
      </c>
      <c r="AL28" s="881">
        <f>①CO2排出量の現状把握!AF38</f>
        <v>1.2546146962150873</v>
      </c>
      <c r="AM28" s="881">
        <f>①CO2排出量の現状把握!AG38</f>
        <v>1.1306136529300426</v>
      </c>
      <c r="AN28" s="881">
        <f>①CO2排出量の現状把握!AH38</f>
        <v>1.1396576065573263</v>
      </c>
      <c r="AO28" s="881">
        <f>①CO2排出量の現状把握!AI38</f>
        <v>1.0361637319200245</v>
      </c>
      <c r="AP28" s="882">
        <f>①CO2排出量の現状把握!AJ38</f>
        <v>1.0148319765649756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15.750993513700161</v>
      </c>
      <c r="AG29" s="883">
        <f>①CO2排出量の現状把握!AA39</f>
        <v>16.05578078563115</v>
      </c>
      <c r="AH29" s="883">
        <f>①CO2排出量の現状把握!AB39</f>
        <v>15.26247881759314</v>
      </c>
      <c r="AI29" s="883">
        <f>①CO2排出量の現状把握!AC39</f>
        <v>15.999029370691391</v>
      </c>
      <c r="AJ29" s="883">
        <f>①CO2排出量の現状把握!AD39</f>
        <v>15.90580134419557</v>
      </c>
      <c r="AK29" s="883">
        <f>①CO2排出量の現状把握!AE39</f>
        <v>13.320833097926693</v>
      </c>
      <c r="AL29" s="883">
        <f>①CO2排出量の現状把握!AF39</f>
        <v>12.578102873271581</v>
      </c>
      <c r="AM29" s="883">
        <f>①CO2排出量の現状把握!AG39</f>
        <v>12.403557847317005</v>
      </c>
      <c r="AN29" s="883">
        <f>①CO2排出量の現状把握!AH39</f>
        <v>11.724934038536187</v>
      </c>
      <c r="AO29" s="883">
        <f>①CO2排出量の現状把握!AI39</f>
        <v>11.773604263398777</v>
      </c>
      <c r="AP29" s="884">
        <f>①CO2排出量の現状把握!AJ39</f>
        <v>13.106422607310874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0.13837902645845962</v>
      </c>
      <c r="AG32" s="461">
        <f t="shared" si="16"/>
        <v>0.17517526040012871</v>
      </c>
      <c r="AH32" s="461">
        <f t="shared" si="16"/>
        <v>0.12995456307223968</v>
      </c>
      <c r="AI32" s="461">
        <f t="shared" si="16"/>
        <v>0.1429195934137801</v>
      </c>
      <c r="AJ32" s="461">
        <f t="shared" si="16"/>
        <v>0.15323218782549564</v>
      </c>
      <c r="AK32" s="461">
        <f t="shared" si="16"/>
        <v>0.17776641307166277</v>
      </c>
      <c r="AL32" s="461">
        <f t="shared" si="16"/>
        <v>0.18286750113919564</v>
      </c>
      <c r="AM32" s="461">
        <f t="shared" si="16"/>
        <v>0.18928017837913697</v>
      </c>
      <c r="AN32" s="461">
        <f t="shared" si="16"/>
        <v>0.19690477638457171</v>
      </c>
      <c r="AO32" s="461">
        <f t="shared" si="16"/>
        <v>0.16881898466800535</v>
      </c>
      <c r="AP32" s="461">
        <f t="shared" si="16"/>
        <v>0.16606680842014615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0.13740475303439792</v>
      </c>
      <c r="AG33" s="458">
        <f t="shared" ref="AG33:AP33" si="17">IFERROR(IF(G22/AG25&gt;1,1,G22/AG25),0)</f>
        <v>0.23292316847159034</v>
      </c>
      <c r="AH33" s="458">
        <f t="shared" si="17"/>
        <v>0.24520044247295758</v>
      </c>
      <c r="AI33" s="458">
        <f t="shared" si="17"/>
        <v>0.33177279068592169</v>
      </c>
      <c r="AJ33" s="458">
        <f t="shared" si="17"/>
        <v>0.31367673380967065</v>
      </c>
      <c r="AK33" s="458">
        <f t="shared" si="17"/>
        <v>0.35228951019949767</v>
      </c>
      <c r="AL33" s="458">
        <f t="shared" si="17"/>
        <v>0.35365105699080152</v>
      </c>
      <c r="AM33" s="458">
        <f t="shared" si="17"/>
        <v>0.36401002420981954</v>
      </c>
      <c r="AN33" s="458">
        <f>IFERROR(IF(N22/AN25&gt;1,1,N22/AN25),0)</f>
        <v>0.3759274878394781</v>
      </c>
      <c r="AO33" s="458">
        <f t="shared" si="17"/>
        <v>0.33902660271268797</v>
      </c>
      <c r="AP33" s="458">
        <f t="shared" si="17"/>
        <v>0.35320590379406636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0.16482930799523104</v>
      </c>
      <c r="AG34" s="459">
        <f t="shared" ref="AG34:AP36" si="18">IFERROR(IF(G23/AG26&gt;1,1,G23/AG26),0)</f>
        <v>0.28423270750621488</v>
      </c>
      <c r="AH34" s="459">
        <f t="shared" si="18"/>
        <v>0.29312368934839672</v>
      </c>
      <c r="AI34" s="459">
        <f t="shared" si="18"/>
        <v>0.40990748942938754</v>
      </c>
      <c r="AJ34" s="459">
        <f t="shared" si="18"/>
        <v>0.37266122889337538</v>
      </c>
      <c r="AK34" s="459">
        <f t="shared" si="18"/>
        <v>0.43219178901368555</v>
      </c>
      <c r="AL34" s="459">
        <f t="shared" si="18"/>
        <v>0.42839068292334664</v>
      </c>
      <c r="AM34" s="459">
        <f t="shared" si="18"/>
        <v>0.43373011875517137</v>
      </c>
      <c r="AN34" s="459">
        <f t="shared" si="18"/>
        <v>0.44832660234794491</v>
      </c>
      <c r="AO34" s="459">
        <f t="shared" si="18"/>
        <v>0.41101493603532996</v>
      </c>
      <c r="AP34" s="459">
        <f t="shared" si="18"/>
        <v>0.4320509183086968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0.13954675291359792</v>
      </c>
      <c r="AG37" s="460">
        <f t="shared" ref="AG37:AP37" si="21">IFERROR(IF(G26/AG29&gt;1,1,G26/AG29),0)</f>
        <v>0.11428905417307406</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4.1079999999999997</v>
      </c>
      <c r="BG38" s="952">
        <f t="shared" si="2"/>
        <v>4.1079999999999997</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0.29848291722189169</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4.7919999999999998</v>
      </c>
      <c r="G55" s="885">
        <f t="shared" ref="G55:P55" si="32">SUM(G56,G57,G60,G61,G62,G63,G64,G65,)</f>
        <v>5.7779999999999996</v>
      </c>
      <c r="H55" s="885">
        <f t="shared" si="32"/>
        <v>4.22</v>
      </c>
      <c r="I55" s="885">
        <f t="shared" si="32"/>
        <v>4.0170000000000003</v>
      </c>
      <c r="J55" s="885">
        <f t="shared" si="32"/>
        <v>4.7649999999999997</v>
      </c>
      <c r="K55" s="885">
        <f t="shared" si="32"/>
        <v>4.78</v>
      </c>
      <c r="L55" s="885">
        <f t="shared" si="32"/>
        <v>4.7629999999999999</v>
      </c>
      <c r="M55" s="885">
        <f t="shared" si="32"/>
        <v>4.891</v>
      </c>
      <c r="N55" s="885">
        <f t="shared" si="32"/>
        <v>4.8479999999999999</v>
      </c>
      <c r="O55" s="885">
        <f t="shared" si="32"/>
        <v>3.9590000000000001</v>
      </c>
      <c r="P55" s="886">
        <f t="shared" si="32"/>
        <v>4.1079999999999997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4.7919999999999998</v>
      </c>
      <c r="G56" s="887">
        <f>IFERROR(VLOOKUP(年度マスタ!$K$4&amp;"_"&amp;G$54,データシート1!$A:$CE,MATCH("bc_"&amp;$C56,データシート1!$A$1:$CE$1,0),0),0)</f>
        <v>5.7779999999999996</v>
      </c>
      <c r="H56" s="887">
        <f>IFERROR(VLOOKUP(年度マスタ!$K$4&amp;"_"&amp;H$54,データシート1!$A:$CE,MATCH("bc_"&amp;$C56,データシート1!$A$1:$CE$1,0),0),0)</f>
        <v>4.22</v>
      </c>
      <c r="I56" s="887">
        <f>IFERROR(VLOOKUP(年度マスタ!$K$4&amp;"_"&amp;I$54,データシート1!$A:$CE,MATCH("bc_"&amp;$C56,データシート1!$A$1:$CE$1,0),0),0)</f>
        <v>4.0170000000000003</v>
      </c>
      <c r="J56" s="887">
        <f>IFERROR(VLOOKUP(年度マスタ!$K$4&amp;"_"&amp;J$54,データシート1!$A:$CE,MATCH("bc_"&amp;$C56,データシート1!$A$1:$CE$1,0),0),0)</f>
        <v>4.7649999999999997</v>
      </c>
      <c r="K56" s="887">
        <f>IFERROR(VLOOKUP(年度マスタ!$K$4&amp;"_"&amp;K$54,データシート1!$A:$CE,MATCH("bc_"&amp;$C56,データシート1!$A$1:$CE$1,0),0),0)</f>
        <v>4.78</v>
      </c>
      <c r="L56" s="887">
        <f>IFERROR(VLOOKUP(年度マスタ!$K$4&amp;"_"&amp;L$54,データシート1!$A:$CE,MATCH("bc_"&amp;$C56,データシート1!$A$1:$CE$1,0),0),0)</f>
        <v>4.7629999999999999</v>
      </c>
      <c r="M56" s="887">
        <f>IFERROR(VLOOKUP(年度マスタ!$K$4&amp;"_"&amp;M$54,データシート1!$A:$CE,MATCH("bc_"&amp;$C56,データシート1!$A$1:$CE$1,0),0),0)</f>
        <v>4.891</v>
      </c>
      <c r="N56" s="887">
        <f>IFERROR(VLOOKUP(年度マスタ!$K$4&amp;"_"&amp;N$54,データシート1!$A:$CE,MATCH("bc_"&amp;$C56,データシート1!$A$1:$CE$1,0),0),0)</f>
        <v>4.8479999999999999</v>
      </c>
      <c r="O56" s="887">
        <f>IFERROR(VLOOKUP(年度マスタ!$K$4&amp;"_"&amp;O$54,データシート1!$A:$CE,MATCH("bc_"&amp;$C56,データシート1!$A$1:$CE$1,0),0),0)</f>
        <v>3.9590000000000001</v>
      </c>
      <c r="P56" s="888">
        <f>IFERROR(VLOOKUP(年度マスタ!$K$4&amp;"_"&amp;P$54,データシート1!$A:$CE,MATCH("bc_"&amp;$C56,データシート1!$A$1:$CE$1,0),0),0)</f>
        <v>4.1079999999999997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榛東村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1146.0999999999999</v>
      </c>
      <c r="K6" s="619">
        <f>VLOOKUP(年度マスタ!$K$4&amp;"_"&amp;K$5,データシート1!$A:$BT,MATCH("cb_"&amp;$G6,データシート1!$A$1:$BT$1,0),0)</f>
        <v>1483.5</v>
      </c>
      <c r="L6" s="619">
        <f>VLOOKUP(年度マスタ!$K$4&amp;"_"&amp;L$5,データシート1!$A:$BT,MATCH("cb_"&amp;$G6,データシート1!$A$1:$BT$1,0),0)</f>
        <v>1631.1</v>
      </c>
      <c r="M6" s="619">
        <f>VLOOKUP(年度マスタ!$K$4&amp;"_"&amp;M$5,データシート1!$A:$BT,MATCH("cb_"&amp;$G6,データシート1!$A$1:$BT$1,0),0)</f>
        <v>1809.9</v>
      </c>
      <c r="N6" s="619">
        <f>VLOOKUP(年度マスタ!$K$4&amp;"_"&amp;N$5,データシート1!$A:$BT,MATCH("cb_"&amp;$G6,データシート1!$A$1:$BT$1,0),0)</f>
        <v>2176.3000000000002</v>
      </c>
      <c r="O6" s="619">
        <f>VLOOKUP(年度マスタ!$K$4&amp;"_"&amp;O$5,データシート1!$A:$BT,MATCH("cb_"&amp;$G6,データシート1!$A$1:$BT$1,0),0)</f>
        <v>2433.7000000000012</v>
      </c>
      <c r="P6" s="619">
        <f>VLOOKUP(年度マスタ!$K$4&amp;"_"&amp;P$5,データシート1!$A:$BT,MATCH("cb_"&amp;$G6,データシート1!$A$1:$BT$1,0),0)</f>
        <v>2677.4000000000019</v>
      </c>
      <c r="Q6" s="619">
        <f>VLOOKUP(年度マスタ!$K$4&amp;"_"&amp;Q$5,データシート1!$A:$BT,MATCH("cb_"&amp;$G6,データシート1!$A$1:$BT$1,0),0)</f>
        <v>3071.2000000000044</v>
      </c>
      <c r="R6" s="633">
        <f>VLOOKUP(年度マスタ!$K$4&amp;"_"&amp;R$5,データシート1!$A:$BT,MATCH("cb_"&amp;$G6,データシート1!$A$1:$BT$1,0),0)</f>
        <v>3289.7000000000057</v>
      </c>
      <c r="S6" s="568"/>
      <c r="T6" s="190"/>
      <c r="U6" s="581"/>
      <c r="V6" s="195"/>
      <c r="W6" s="195"/>
      <c r="X6" s="195"/>
      <c r="Y6" s="196" t="s">
        <v>372</v>
      </c>
      <c r="Z6" s="663" t="s">
        <v>373</v>
      </c>
      <c r="AA6" s="663"/>
      <c r="AB6" s="663"/>
      <c r="AC6" s="664">
        <f>SUM(AC7:AC8)</f>
        <v>237549</v>
      </c>
      <c r="AD6" s="664">
        <f>SUM(AD7:AD8)</f>
        <v>336049.92700000003</v>
      </c>
      <c r="AE6" s="665">
        <f>$AD6*3600/100000000</f>
        <v>12.097797372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9950.7999999999993</v>
      </c>
      <c r="K7" s="617">
        <f>VLOOKUP(年度マスタ!$K$4&amp;"_"&amp;K$5,データシート1!$A:$BT,MATCH("cb_"&amp;$G7,データシート1!$A$1:$BT$1,0),0)</f>
        <v>10925.6</v>
      </c>
      <c r="L7" s="617">
        <f>VLOOKUP(年度マスタ!$K$4&amp;"_"&amp;L$5,データシート1!$A:$BT,MATCH("cb_"&amp;$G7,データシート1!$A$1:$BT$1,0),0)</f>
        <v>11912.7</v>
      </c>
      <c r="M7" s="617">
        <f>VLOOKUP(年度マスタ!$K$4&amp;"_"&amp;M$5,データシート1!$A:$BT,MATCH("cb_"&amp;$G7,データシート1!$A$1:$BT$1,0),0)</f>
        <v>12884</v>
      </c>
      <c r="N7" s="617">
        <f>VLOOKUP(年度マスタ!$K$4&amp;"_"&amp;N$5,データシート1!$A:$BT,MATCH("cb_"&amp;$G7,データシート1!$A$1:$BT$1,0),0)</f>
        <v>13733.5</v>
      </c>
      <c r="O7" s="617">
        <f>VLOOKUP(年度マスタ!$K$4&amp;"_"&amp;O$5,データシート1!$A:$BT,MATCH("cb_"&amp;$G7,データシート1!$A$1:$BT$1,0),0)</f>
        <v>14451.5</v>
      </c>
      <c r="P7" s="617">
        <f>VLOOKUP(年度マスタ!$K$4&amp;"_"&amp;P$5,データシート1!$A:$BT,MATCH("cb_"&amp;$G7,データシート1!$A$1:$BT$1,0),0)</f>
        <v>15425.5</v>
      </c>
      <c r="Q7" s="617">
        <f>VLOOKUP(年度マスタ!$K$4&amp;"_"&amp;Q$5,データシート1!$A:$BT,MATCH("cb_"&amp;$G7,データシート1!$A$1:$BT$1,0),0)</f>
        <v>15783.000000000004</v>
      </c>
      <c r="R7" s="634">
        <f>VLOOKUP(年度マスタ!$K$4&amp;"_"&amp;R$5,データシート1!$A:$BT,MATCH("cb_"&amp;$G7,データシート1!$A$1:$BT$1,0),0)</f>
        <v>15783.000000000004</v>
      </c>
      <c r="S7" s="568"/>
      <c r="T7" s="190"/>
      <c r="U7" s="581"/>
      <c r="V7" s="195"/>
      <c r="W7" s="195"/>
      <c r="X7" s="195"/>
      <c r="Y7" s="196" t="s">
        <v>375</v>
      </c>
      <c r="Z7" s="212" t="s">
        <v>376</v>
      </c>
      <c r="AA7" s="212"/>
      <c r="AB7" s="212"/>
      <c r="AC7" s="1022">
        <f>VLOOKUP(年度マスタ!$K$4&amp;"_"&amp;年度マスタ!$K$9,データシート3!A:AB,MATCH("ea_"&amp;$Y7&amp;"_設備",データシート3!$A$1:$AB$1,0),0)</f>
        <v>72490</v>
      </c>
      <c r="AD7" s="1022">
        <f>VLOOKUP(年度マスタ!$K$4&amp;"_"&amp;年度マスタ!$K$9,データシート3!A:AB,MATCH("ea_"&amp;$Y7&amp;"_年間発電",データシート3!$A$1:$AB$1,0),0)/10^3</f>
        <v>103124.96799999999</v>
      </c>
      <c r="AE7" s="554">
        <f t="shared" ref="AE7:AE16" si="0">$AD7*3600/100000000</f>
        <v>3.7124988479999996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165059</v>
      </c>
      <c r="AD8" s="1022">
        <f>VLOOKUP(年度マスタ!$K$4&amp;"_"&amp;年度マスタ!$K$9,データシート3!A:AB,MATCH("ea_"&amp;$Y8&amp;"_年間発電",データシート3!$A$1:$AB$1,0),0)/10^3</f>
        <v>232924.959</v>
      </c>
      <c r="AE8" s="554">
        <f t="shared" si="0"/>
        <v>8.3852985239999995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9700</v>
      </c>
      <c r="AD9" s="666">
        <f>VLOOKUP(年度マスタ!$K$4&amp;"_"&amp;年度マスタ!$K$9,データシート3!A:AB,MATCH("ea_"&amp;$Y9&amp;"_年間発電",データシート3!$A$1:$AB$1,0),0)/10^3</f>
        <v>17561.039000000001</v>
      </c>
      <c r="AE9" s="667">
        <f t="shared" si="0"/>
        <v>0.63219740400000002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147</v>
      </c>
      <c r="AD10" s="666">
        <f>SUM(AD11:AD12)</f>
        <v>1007.8289999999998</v>
      </c>
      <c r="AE10" s="667">
        <f t="shared" si="0"/>
        <v>3.6281843999999994E-2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147</v>
      </c>
      <c r="AD11" s="1022">
        <f>VLOOKUP(年度マスタ!$K$4&amp;"_"&amp;年度マスタ!$K$9,データシート3!A:AB,MATCH("ea_"&amp;$Y11&amp;"_年間発電",データシート3!$A$1:$AB$1,0),0)/10^3</f>
        <v>1007.8289999999998</v>
      </c>
      <c r="AE11" s="554">
        <f t="shared" si="0"/>
        <v>3.6281843999999994E-2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11096.9</v>
      </c>
      <c r="K12" s="651">
        <f t="shared" ref="K12:Q12" si="1">SUM(K6:K11)</f>
        <v>12409.1</v>
      </c>
      <c r="L12" s="651">
        <f t="shared" si="1"/>
        <v>13543.800000000001</v>
      </c>
      <c r="M12" s="651">
        <f t="shared" si="1"/>
        <v>14693.9</v>
      </c>
      <c r="N12" s="651">
        <f t="shared" si="1"/>
        <v>15909.8</v>
      </c>
      <c r="O12" s="651">
        <f t="shared" si="1"/>
        <v>16885.2</v>
      </c>
      <c r="P12" s="651">
        <f t="shared" si="1"/>
        <v>18102.900000000001</v>
      </c>
      <c r="Q12" s="651">
        <f t="shared" si="1"/>
        <v>18854.200000000008</v>
      </c>
      <c r="R12" s="652">
        <f t="shared" ref="R12" si="2">SUM(R6:R11)</f>
        <v>19072.700000000008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1935</v>
      </c>
      <c r="AD13" s="666">
        <f>SUM(AD14:AD16)</f>
        <v>11865.42</v>
      </c>
      <c r="AE13" s="667">
        <f t="shared" si="0"/>
        <v>0.42715512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1935</v>
      </c>
      <c r="AD16" s="1022">
        <f>VLOOKUP(年度マスタ!$K$4&amp;"_"&amp;年度マスタ!$K$9,データシート3!A:AB,MATCH("ea_"&amp;$Y16&amp;"_年間発電",データシート3!$A$1:$AB$1,0),0)/10^3</f>
        <v>11865.42</v>
      </c>
      <c r="AE16" s="554">
        <f t="shared" si="0"/>
        <v>0.42715512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1.8082335599999999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15.070459169999999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1375.4575319999999</v>
      </c>
      <c r="K19" s="615">
        <f>K6*別紙!$C5/100*別紙!$E5/10^3</f>
        <v>1780.3780200000003</v>
      </c>
      <c r="L19" s="615">
        <f>L6*別紙!$C5/100*別紙!$E5/10^3</f>
        <v>1957.5157319999998</v>
      </c>
      <c r="M19" s="615">
        <f>M6*別紙!$C5/100*別紙!$E5/10^3</f>
        <v>2172.0971880000002</v>
      </c>
      <c r="N19" s="615">
        <f>N6*別紙!$C5/100*別紙!$E5/10^3</f>
        <v>2611.821156</v>
      </c>
      <c r="O19" s="615">
        <f>O6*別紙!$C5/100*別紙!$E5/10^3</f>
        <v>2920.7320440000017</v>
      </c>
      <c r="P19" s="615">
        <f>P6*別紙!$C5/100*別紙!$E5/10^3</f>
        <v>3213.201288000002</v>
      </c>
      <c r="Q19" s="615">
        <f>Q6*別紙!$C5/100*別紙!$E5/10^3</f>
        <v>3685.8085440000054</v>
      </c>
      <c r="R19" s="639">
        <f>R6*別紙!$C5/100*別紙!$E5/10^3</f>
        <v>3948.0347640000068</v>
      </c>
      <c r="S19" s="572"/>
      <c r="T19" s="191"/>
      <c r="U19" s="588"/>
      <c r="W19" s="201"/>
      <c r="X19" s="201"/>
      <c r="Y19" s="173"/>
      <c r="Z19" s="628" t="s">
        <v>389</v>
      </c>
      <c r="AA19" s="671"/>
      <c r="AB19" s="672"/>
      <c r="AC19" s="673">
        <f>SUM($AC$6,$AC$9,$AC$10,$AC$13)</f>
        <v>249331</v>
      </c>
      <c r="AD19" s="673">
        <f>SUM($AD$6,$AD$9,$AD$10,$AD$13)</f>
        <v>366484.21500000003</v>
      </c>
      <c r="AE19" s="674">
        <f>SUM($AE$6,$AE$9,$AE$10,$AE$13,$AE$17,$AE$18)</f>
        <v>30.072124469999999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13162.520208</v>
      </c>
      <c r="K20" s="617">
        <f>K7*別紙!$C6/100*別紙!$E6/10^3</f>
        <v>14451.946656</v>
      </c>
      <c r="L20" s="617">
        <f>L7*別紙!$C6/100*別紙!$E6/10^3</f>
        <v>15757.643052000003</v>
      </c>
      <c r="M20" s="617">
        <f>M7*別紙!$C6/100*別紙!$E6/10^3</f>
        <v>17042.439839999999</v>
      </c>
      <c r="N20" s="617">
        <f>N7*別紙!$C6/100*別紙!$E6/10^3</f>
        <v>18166.124459999999</v>
      </c>
      <c r="O20" s="617">
        <f>O7*別紙!$C6/100*別紙!$E6/10^3</f>
        <v>19115.866140000002</v>
      </c>
      <c r="P20" s="617">
        <f>P7*別紙!$C6/100*別紙!$E6/10^3</f>
        <v>20404.234380000002</v>
      </c>
      <c r="Q20" s="617">
        <f>Q7*別紙!$C6/100*別紙!$E6/10^3</f>
        <v>20877.121080000004</v>
      </c>
      <c r="R20" s="634">
        <f>R7*別紙!$C6/100*別紙!$E6/10^3</f>
        <v>20877.121080000004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14537.97774</v>
      </c>
      <c r="K25" s="657">
        <f t="shared" si="3"/>
        <v>16232.324676</v>
      </c>
      <c r="L25" s="657">
        <f t="shared" si="3"/>
        <v>17715.158784000003</v>
      </c>
      <c r="M25" s="657">
        <f t="shared" si="3"/>
        <v>19214.537027999999</v>
      </c>
      <c r="N25" s="657">
        <f t="shared" si="3"/>
        <v>20777.945615999997</v>
      </c>
      <c r="O25" s="657">
        <f t="shared" si="3"/>
        <v>22036.598184000002</v>
      </c>
      <c r="P25" s="657">
        <f t="shared" si="3"/>
        <v>23617.435668000006</v>
      </c>
      <c r="Q25" s="657">
        <f t="shared" si="3"/>
        <v>24562.929624000011</v>
      </c>
      <c r="R25" s="658">
        <f t="shared" ref="R25" si="4">SUM(R19:R24)</f>
        <v>24825.155844000012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66822.30540809223</v>
      </c>
      <c r="K26" s="654">
        <f>(VLOOKUP(年度マスタ!$K$4&amp;"_"&amp;K$18,データシート1!$A:$BT,MATCH("da_合計",データシート1!$A$1:$BT$1,0),0))/10^3</f>
        <v>63348.741867066623</v>
      </c>
      <c r="L26" s="654">
        <f>(VLOOKUP(年度マスタ!$K$4&amp;"_"&amp;L$18,データシート1!$A:$BT,MATCH("da_合計",データシート1!$A$1:$BT$1,0),0))/10^3</f>
        <v>64750.391811445879</v>
      </c>
      <c r="M26" s="654">
        <f>(VLOOKUP(年度マスタ!$K$4&amp;"_"&amp;M$18,データシート1!$A:$BT,MATCH("da_合計",データシート1!$A$1:$BT$1,0),0))/10^3</f>
        <v>63761.151988283927</v>
      </c>
      <c r="N26" s="654">
        <f>(VLOOKUP(年度マスタ!$K$4&amp;"_"&amp;N$18,データシート1!$A:$BT,MATCH("da_合計",データシート1!$A$1:$BT$1,0),0))/10^3</f>
        <v>60881.261978336064</v>
      </c>
      <c r="O26" s="654">
        <f>(VLOOKUP(年度マスタ!$K$4&amp;"_"&amp;O$18,データシート1!$A:$BT,MATCH("da_合計",データシート1!$A$1:$BT$1,0),0))/10^3</f>
        <v>60522.880288340457</v>
      </c>
      <c r="P26" s="654">
        <f>(VLOOKUP(年度マスタ!$K$4&amp;"_"&amp;P$18,データシート1!$A:$BT,MATCH("da_合計",データシート1!$A$1:$BT$1,0),0))/10^3</f>
        <v>63892.435732115315</v>
      </c>
      <c r="Q26" s="654">
        <f>(VLOOKUP(年度マスタ!$K$4&amp;"_"&amp;Q$18,データシート1!$A:$BT,MATCH("da_合計",データシート1!$A$1:$BT$1,0),0))/10^3</f>
        <v>66223.904786821193</v>
      </c>
      <c r="R26" s="655">
        <f>Q26</f>
        <v>66223.904786821193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0.21756175054444382</v>
      </c>
      <c r="K27" s="839">
        <f t="shared" ref="K27:P27" si="5">K25/K26</f>
        <v>0.2562375226024618</v>
      </c>
      <c r="L27" s="839">
        <f t="shared" si="5"/>
        <v>0.27359153031207617</v>
      </c>
      <c r="M27" s="839">
        <f t="shared" si="5"/>
        <v>0.30135178598295492</v>
      </c>
      <c r="N27" s="839">
        <f t="shared" si="5"/>
        <v>0.34128638173422887</v>
      </c>
      <c r="O27" s="839">
        <f t="shared" si="5"/>
        <v>0.36410359320333413</v>
      </c>
      <c r="P27" s="839">
        <f t="shared" si="5"/>
        <v>0.36964368938792519</v>
      </c>
      <c r="Q27" s="839">
        <f>Q25/Q26</f>
        <v>0.37090729855132504</v>
      </c>
      <c r="R27" s="840">
        <f>R25/R26</f>
        <v>0.37486698985681544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0.37486698985681544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5.5340170015606169</v>
      </c>
      <c r="AA52" s="173"/>
      <c r="AB52" s="678" t="s">
        <v>413</v>
      </c>
      <c r="AC52" s="679">
        <f>$AD6</f>
        <v>336049.92700000003</v>
      </c>
      <c r="AD52" s="680">
        <f>R19+R20</f>
        <v>24825.155844000012</v>
      </c>
      <c r="AE52" s="681">
        <f t="shared" ref="AE52:AE54" si="6">IFERROR(AD52/AC52,"-")</f>
        <v>7.3873415374971982E-2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300260.31021317886</v>
      </c>
      <c r="Z53" s="1130"/>
      <c r="AA53" s="173"/>
      <c r="AB53" s="678" t="s">
        <v>377</v>
      </c>
      <c r="AC53" s="679">
        <f>$AD9</f>
        <v>17561.039000000001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1007.8289999999998</v>
      </c>
      <c r="AD54" s="679">
        <f>R22</f>
        <v>0</v>
      </c>
      <c r="AE54" s="681">
        <f t="shared" si="6"/>
        <v>0</v>
      </c>
      <c r="AF54" s="473"/>
      <c r="AG54" s="41"/>
      <c r="AH54" s="420"/>
      <c r="AI54" s="442" t="s">
        <v>440</v>
      </c>
      <c r="AJ54" s="443">
        <f>VLOOKUP(年度マスタ!$K$4&amp;"_"&amp;AJ$53,データシート1!$A$1:$BT$2000,MATCH("ca_太陽光発電（10kW未満）",データシート1!$A$1:$BT$1,0),0)</f>
        <v>250</v>
      </c>
      <c r="AK54" s="443">
        <f>VLOOKUP(年度マスタ!$K$4&amp;"_"&amp;AK$53,データシート1!$A$1:$BT$2000,MATCH("ca_太陽光発電（10kW未満）",データシート1!$A$1:$BT$1,0),0)</f>
        <v>315</v>
      </c>
      <c r="AL54" s="443">
        <f>VLOOKUP(年度マスタ!$K$4&amp;"_"&amp;AL$53,データシート1!$A$1:$BT$2000,MATCH("ca_太陽光発電（10kW未満）",データシート1!$A$1:$BT$1,0),0)</f>
        <v>341</v>
      </c>
      <c r="AM54" s="443">
        <f>VLOOKUP(年度マスタ!$K$4&amp;"_"&amp;AM$53,データシート1!$A$1:$BT$2000,MATCH("ca_太陽光発電（10kW未満）",データシート1!$A$1:$BT$1,0),0)</f>
        <v>377</v>
      </c>
      <c r="AN54" s="443">
        <f>VLOOKUP(年度マスタ!$K$4&amp;"_"&amp;AN$53,データシート1!$A$1:$BT$2000,MATCH("ca_太陽光発電（10kW未満）",データシート1!$A$1:$BT$1,0),0)</f>
        <v>446</v>
      </c>
      <c r="AO54" s="443">
        <f>VLOOKUP(年度マスタ!$K$4&amp;"_"&amp;AO$53,データシート1!$A$1:$BT$2000,MATCH("ca_太陽光発電（10kW未満）",データシート1!$A$1:$BT$1,0),0)</f>
        <v>490</v>
      </c>
      <c r="AP54" s="443">
        <f>VLOOKUP(年度マスタ!$K$4&amp;"_"&amp;AP$53,データシート1!$A$1:$BT$2000,MATCH("ca_太陽光発電（10kW未満）",データシート1!$A$1:$BT$1,0),0)</f>
        <v>531</v>
      </c>
      <c r="AQ54" s="443">
        <f>VLOOKUP(年度マスタ!$K$4&amp;"_"&amp;AQ$53,データシート1!$A$1:$BT$2000,MATCH("ca_太陽光発電（10kW未満）",データシート1!$A$1:$BT$1,0),0)</f>
        <v>591</v>
      </c>
      <c r="AR54" s="443">
        <f>VLOOKUP(年度マスタ!$K$4&amp;"_"&amp;AR$53,データシート1!$A$1:$BT$2000,MATCH("ca_太陽光発電（10kW未満）",データシート1!$A$1:$BT$1,0),0)</f>
        <v>624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11865.42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榛東村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群馬県</v>
      </c>
      <c r="AY12" s="1023" t="str">
        <f>年度マスタ!$J4</f>
        <v>榛東村</v>
      </c>
      <c r="AZ12" s="1023" t="str">
        <f>年度マスタ!$K4</f>
        <v>10344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01346</v>
      </c>
      <c r="AY21" s="18" t="str">
        <f>IF(IFERROR(比較地域マスタ!$Z6,"")=0,"",IFERROR(比較地域マスタ!$Z6,""))</f>
        <v>八雲町</v>
      </c>
      <c r="BB21" s="110" t="str">
        <f t="shared" ref="BB21:BC68" si="0">AX21</f>
        <v>01346</v>
      </c>
      <c r="BC21" s="1031" t="str">
        <f t="shared" si="0"/>
        <v>八雲町</v>
      </c>
      <c r="BD21" s="34">
        <f>SUM(BE21,BI21:BK21,BQ21)</f>
        <v>178.08543827228101</v>
      </c>
      <c r="BE21" s="34">
        <f>SUM(BF21:BH21)</f>
        <v>85.40701433450684</v>
      </c>
      <c r="BF21" s="34">
        <f>VLOOKUP($AX21&amp;"_"&amp;$BC$14,データシート1!$A:$BT,MATCH($BC$12&amp;"_"&amp;BF$20,データシート1!$A$1:$BT$1,0),0)</f>
        <v>66.916502920820008</v>
      </c>
      <c r="BG21" s="34">
        <f>VLOOKUP($AX21&amp;"_"&amp;$BC$14,データシート1!$A:$BT,MATCH($BC$12&amp;"_"&amp;BG$20,データシート1!$A$1:$BT$1,0),0)</f>
        <v>1.9957712300397952</v>
      </c>
      <c r="BH21" s="34">
        <f>VLOOKUP($AX21&amp;"_"&amp;$BC$14,データシート1!$A:$BT,MATCH($BC$12&amp;"_"&amp;BH$20,データシート1!$A$1:$BT$1,0),0)</f>
        <v>16.494740183647043</v>
      </c>
      <c r="BI21" s="34">
        <f>VLOOKUP($AX21&amp;"_"&amp;$BC$14,データシート1!$A:$BT,MATCH($BC$12&amp;"_"&amp;BI$20,データシート1!$A$1:$BT$1,0),0)</f>
        <v>23.020091617728831</v>
      </c>
      <c r="BJ21" s="34">
        <f>VLOOKUP($AX21&amp;"_"&amp;$BC$14,データシート1!$A:$BT,MATCH($BC$12&amp;"_"&amp;BJ$20,データシート1!$A$1:$BT$1,0),0)</f>
        <v>35.201042750976868</v>
      </c>
      <c r="BK21" s="34">
        <f t="shared" ref="BK21:BK68" si="1">SUM(BL21,BO21:BP21)</f>
        <v>33.110498420369979</v>
      </c>
      <c r="BL21" s="34">
        <f t="shared" ref="BL21:BL67" si="2">SUM(BM21:BN21)</f>
        <v>32.214956967108101</v>
      </c>
      <c r="BM21" s="34">
        <f>VLOOKUP($AX21&amp;"_"&amp;$BC$14,データシート1!$A:$BT,MATCH($BC$12&amp;"_"&amp;BM$20,データシート1!$A$1:$BT$1,0),0)</f>
        <v>13.247495348662826</v>
      </c>
      <c r="BN21" s="34">
        <f>VLOOKUP($AX21&amp;"_"&amp;$BC$14,データシート1!$A:$BT,MATCH($BC$12&amp;"_"&amp;BN$20,データシート1!$A$1:$BT$1,0),0)</f>
        <v>18.967461618445277</v>
      </c>
      <c r="BO21" s="34">
        <f>VLOOKUP($AX21&amp;"_"&amp;$BC$14,データシート1!$A:$BT,MATCH($BC$12&amp;"_"&amp;BO$20,データシート1!$A$1:$BT$1,0),0)</f>
        <v>0.89554145326187395</v>
      </c>
      <c r="BP21" s="34">
        <f>VLOOKUP($AX21&amp;"_"&amp;$BC$14,データシート1!$A:$BT,MATCH($BC$12&amp;"_"&amp;BP$20,データシート1!$A$1:$BT$1,0),0)</f>
        <v>0</v>
      </c>
      <c r="BQ21" s="34">
        <f>VLOOKUP($AX21&amp;"_"&amp;$BC$14,データシート1!$A:$BT,MATCH($BC$12&amp;"_"&amp;BQ$20,データシート1!$A$1:$BT$1,0),0)</f>
        <v>1.3467911486984541</v>
      </c>
      <c r="BR21" s="35">
        <f t="shared" ref="BR21:BR68" si="3">BD21</f>
        <v>178.08543827228101</v>
      </c>
      <c r="BT21" s="111" t="str">
        <f t="shared" ref="BT21:BT68" si="4">AY21</f>
        <v>八雲町</v>
      </c>
      <c r="BU21" s="34">
        <f>BD21</f>
        <v>178.08543827228101</v>
      </c>
      <c r="BV21" s="60">
        <f>BE21/$BR21</f>
        <v>0.47958449137163639</v>
      </c>
      <c r="BW21" s="60">
        <f t="shared" ref="BW21:CH42" si="5">BF21/$BR21</f>
        <v>0.37575505089028693</v>
      </c>
      <c r="BX21" s="60">
        <f t="shared" si="5"/>
        <v>1.1206818757344951E-2</v>
      </c>
      <c r="BY21" s="60">
        <f t="shared" si="5"/>
        <v>9.2622621724004525E-2</v>
      </c>
      <c r="BZ21" s="60">
        <f t="shared" si="5"/>
        <v>0.12926431178798917</v>
      </c>
      <c r="CA21" s="60">
        <f t="shared" si="5"/>
        <v>0.19766379043948989</v>
      </c>
      <c r="CB21" s="60">
        <f t="shared" si="5"/>
        <v>0.18592479397302653</v>
      </c>
      <c r="CC21" s="60">
        <f t="shared" si="5"/>
        <v>0.1808960759489697</v>
      </c>
      <c r="CD21" s="60">
        <f t="shared" si="5"/>
        <v>7.4388425450082396E-2</v>
      </c>
      <c r="CE21" s="60">
        <f t="shared" si="5"/>
        <v>0.10650765049888732</v>
      </c>
      <c r="CF21" s="60">
        <f t="shared" si="5"/>
        <v>5.0287180240567988E-3</v>
      </c>
      <c r="CG21" s="60">
        <f t="shared" si="5"/>
        <v>0</v>
      </c>
      <c r="CH21" s="60">
        <f>BQ21/$BR21</f>
        <v>7.5626124278577924E-3</v>
      </c>
      <c r="CI21" s="112">
        <f t="shared" ref="CI21:CI68" si="6">BR21/$BR21</f>
        <v>1</v>
      </c>
      <c r="CK21" s="113" t="str">
        <f t="shared" ref="CK21:CK68" si="7">AY21</f>
        <v>八雲町</v>
      </c>
      <c r="CL21" s="114">
        <f>CN21+CP21+CR21</f>
        <v>85.40701433450684</v>
      </c>
      <c r="CM21" s="61">
        <f>IF(IF(CL21=0,0,CW21/CL21)&gt;1,1,IF(CL21=0,0,CW21/CL21))</f>
        <v>4.9106036930101488E-2</v>
      </c>
      <c r="CN21" s="62">
        <f>BF21</f>
        <v>66.916502920820008</v>
      </c>
      <c r="CO21" s="61">
        <f>IF(IF(CN21=0,0,CX21/CN21)&gt;1,1,IF(CN21=0,0,CX21/CN21))</f>
        <v>6.2675122233488728E-2</v>
      </c>
      <c r="CP21" s="62">
        <f t="shared" ref="CP21:CP68" si="8">BG21</f>
        <v>1.9957712300397952</v>
      </c>
      <c r="CQ21" s="61">
        <f>IF(IF(CP21=0,0,CY21/CP21)&gt;1,1,IF(CP21=0,0,CY21/CP21))</f>
        <v>0</v>
      </c>
      <c r="CR21" s="62">
        <f t="shared" ref="CR21:CR68" si="9">BH21</f>
        <v>16.494740183647043</v>
      </c>
      <c r="CS21" s="61">
        <f>IF(IF(CR21=0,0,CZ21/CR21)&gt;1,1,IF(CR21=0,0,CZ21/CR21))</f>
        <v>0</v>
      </c>
      <c r="CT21" s="62">
        <f t="shared" ref="CT21:CT68" si="10">BI21</f>
        <v>23.020091617728831</v>
      </c>
      <c r="CU21" s="63">
        <f>IF(IF(CT21=0,0,DA21/CT21)&gt;1,1,IF(CT21=0,0,DA21/CT21))</f>
        <v>0</v>
      </c>
      <c r="CV21" s="16"/>
      <c r="CW21" s="956">
        <f>SUM(CX21:CZ21)</f>
        <v>4.194</v>
      </c>
      <c r="CX21" s="957">
        <f>VLOOKUP($AX21&amp;"_"&amp;$CW$14,データシート1!$A:$BT,MATCH($CW$12&amp;"_"&amp;CX$20,データシート1!$A$1:$BT$1,0),0)</f>
        <v>4.194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4.194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19346</v>
      </c>
      <c r="AY22" s="18" t="str">
        <f>IF(IFERROR(比較地域マスタ!$Z7,"")=0,"",IFERROR(比較地域マスタ!$Z7,""))</f>
        <v>市川三郷町</v>
      </c>
      <c r="BB22" s="110" t="str">
        <f t="shared" si="0"/>
        <v>19346</v>
      </c>
      <c r="BC22" s="1031" t="str">
        <f t="shared" si="0"/>
        <v>市川三郷町</v>
      </c>
      <c r="BD22" s="34">
        <f t="shared" ref="BD22:BD68" si="14">SUM(BE22,BI22:BK22,BQ22)</f>
        <v>77.097988836643708</v>
      </c>
      <c r="BE22" s="34">
        <f t="shared" ref="BE22:BE67" si="15">SUM(BF22:BH22)</f>
        <v>12.896253387252463</v>
      </c>
      <c r="BF22" s="34">
        <f>VLOOKUP($AX22&amp;"_"&amp;$BC$14,データシート1!$A:$BT,MATCH($BC$12&amp;"_"&amp;BF$20,データシート1!$A$1:$BT$1,0),0)</f>
        <v>11.757381521684284</v>
      </c>
      <c r="BG22" s="34">
        <f>VLOOKUP($AX22&amp;"_"&amp;$BC$14,データシート1!$A:$BT,MATCH($BC$12&amp;"_"&amp;BG$20,データシート1!$A$1:$BT$1,0),0)</f>
        <v>1.047498254385349</v>
      </c>
      <c r="BH22" s="34">
        <f>VLOOKUP($AX22&amp;"_"&amp;$BC$14,データシート1!$A:$BT,MATCH($BC$12&amp;"_"&amp;BH$20,データシート1!$A$1:$BT$1,0),0)</f>
        <v>9.1373611182828773E-2</v>
      </c>
      <c r="BI22" s="34">
        <f>VLOOKUP($AX22&amp;"_"&amp;$BC$14,データシート1!$A:$BT,MATCH($BC$12&amp;"_"&amp;BI$20,データシート1!$A$1:$BT$1,0),0)</f>
        <v>13.550151262063835</v>
      </c>
      <c r="BJ22" s="34">
        <f>VLOOKUP($AX22&amp;"_"&amp;$BC$14,データシート1!$A:$BT,MATCH($BC$12&amp;"_"&amp;BJ$20,データシート1!$A$1:$BT$1,0),0)</f>
        <v>18.783743734420742</v>
      </c>
      <c r="BK22" s="34">
        <f t="shared" si="1"/>
        <v>29.808308576804606</v>
      </c>
      <c r="BL22" s="34">
        <f t="shared" si="2"/>
        <v>28.921058092793167</v>
      </c>
      <c r="BM22" s="34">
        <f>VLOOKUP($AX22&amp;"_"&amp;$BC$14,データシート1!$A:$BT,MATCH($BC$12&amp;"_"&amp;BM$20,データシート1!$A$1:$BT$1,0),0)</f>
        <v>14.18665809473095</v>
      </c>
      <c r="BN22" s="34">
        <f>VLOOKUP($AX22&amp;"_"&amp;$BC$14,データシート1!$A:$BT,MATCH($BC$12&amp;"_"&amp;BN$20,データシート1!$A$1:$BT$1,0),0)</f>
        <v>14.734399998062219</v>
      </c>
      <c r="BO22" s="34">
        <f>VLOOKUP($AX22&amp;"_"&amp;$BC$14,データシート1!$A:$BT,MATCH($BC$12&amp;"_"&amp;BO$20,データシート1!$A$1:$BT$1,0),0)</f>
        <v>0.88725048401143802</v>
      </c>
      <c r="BP22" s="34">
        <f>VLOOKUP($AX22&amp;"_"&amp;$BC$14,データシート1!$A:$BT,MATCH($BC$12&amp;"_"&amp;BP$20,データシート1!$A$1:$BT$1,0),0)</f>
        <v>0</v>
      </c>
      <c r="BQ22" s="34">
        <f>VLOOKUP($AX22&amp;"_"&amp;$BC$14,データシート1!$A:$BT,MATCH($BC$12&amp;"_"&amp;BQ$20,データシート1!$A$1:$BT$1,0),0)</f>
        <v>2.05953187610206</v>
      </c>
      <c r="BR22" s="35">
        <f t="shared" si="3"/>
        <v>77.097988836643708</v>
      </c>
      <c r="BT22" s="121" t="str">
        <f t="shared" si="4"/>
        <v>市川三郷町</v>
      </c>
      <c r="BU22" s="33">
        <f>BD22</f>
        <v>77.097988836643708</v>
      </c>
      <c r="BV22" s="59">
        <f t="shared" ref="BV22:BZ68" si="16">BE22/$BR22</f>
        <v>0.16727094418217867</v>
      </c>
      <c r="BW22" s="59">
        <f t="shared" si="5"/>
        <v>0.1524991987352094</v>
      </c>
      <c r="BX22" s="59">
        <f t="shared" si="5"/>
        <v>1.3586583388119279E-2</v>
      </c>
      <c r="BY22" s="59">
        <f t="shared" si="5"/>
        <v>1.1851620588499714E-3</v>
      </c>
      <c r="BZ22" s="59">
        <f t="shared" si="5"/>
        <v>0.17575233111169844</v>
      </c>
      <c r="CA22" s="59">
        <f t="shared" si="5"/>
        <v>0.24363467864537947</v>
      </c>
      <c r="CB22" s="59">
        <f t="shared" si="5"/>
        <v>0.38662887354899572</v>
      </c>
      <c r="CC22" s="59">
        <f t="shared" si="5"/>
        <v>0.375120784980157</v>
      </c>
      <c r="CD22" s="59">
        <f t="shared" si="5"/>
        <v>0.18400814740822666</v>
      </c>
      <c r="CE22" s="59">
        <f t="shared" si="5"/>
        <v>0.19111263757193034</v>
      </c>
      <c r="CF22" s="59">
        <f t="shared" si="5"/>
        <v>1.1508088568838764E-2</v>
      </c>
      <c r="CG22" s="59">
        <f t="shared" si="5"/>
        <v>0</v>
      </c>
      <c r="CH22" s="59">
        <f t="shared" si="5"/>
        <v>2.6713172511747679E-2</v>
      </c>
      <c r="CI22" s="122">
        <f t="shared" si="6"/>
        <v>1</v>
      </c>
      <c r="CK22" s="123" t="str">
        <f t="shared" si="7"/>
        <v>市川三郷町</v>
      </c>
      <c r="CL22" s="124">
        <f t="shared" ref="CL22:CL68" si="17">CN22+CP22+CR22</f>
        <v>12.896253387252463</v>
      </c>
      <c r="CM22" s="65">
        <f t="shared" ref="CM22:CM68" si="18">IF(IF(CL22=0,0,CW22/CL22)&gt;1,1,IF(CL22=0,0,CW22/CL22))</f>
        <v>0.37607821856183987</v>
      </c>
      <c r="CN22" s="66">
        <f t="shared" ref="CN22:CN68" si="19">BF22</f>
        <v>11.757381521684284</v>
      </c>
      <c r="CO22" s="65">
        <f t="shared" ref="CO22:CO68" si="20">IF(IF(CN22=0,0,CX22/CN22)&gt;1,1,IF(CN22=0,0,CX22/CN22))</f>
        <v>0.41250681463853878</v>
      </c>
      <c r="CP22" s="66">
        <f t="shared" si="8"/>
        <v>1.047498254385349</v>
      </c>
      <c r="CQ22" s="65">
        <f t="shared" ref="CQ22:CQ68" si="21">IF(IF(CP22=0,0,CY22/CP22)&gt;1,1,IF(CP22=0,0,CY22/CP22))</f>
        <v>0</v>
      </c>
      <c r="CR22" s="66">
        <f t="shared" si="9"/>
        <v>9.1373611182828773E-2</v>
      </c>
      <c r="CS22" s="65">
        <f t="shared" ref="CS22:CS68" si="22">IF(IF(CR22=0,0,CZ22/CR22)&gt;1,1,IF(CR22=0,0,CZ22/CR22))</f>
        <v>0</v>
      </c>
      <c r="CT22" s="66">
        <f t="shared" si="10"/>
        <v>13.550151262063835</v>
      </c>
      <c r="CU22" s="67">
        <f t="shared" ref="CU22:CU68" si="23">IF(IF(CT22=0,0,DA22/CT22)&gt;1,1,IF(CT22=0,0,DA22/CT22))</f>
        <v>0</v>
      </c>
      <c r="CV22" s="16"/>
      <c r="CW22" s="959">
        <f t="shared" ref="CW22:CW68" si="24">SUM(CX22:CZ22)</f>
        <v>4.8499999999999996</v>
      </c>
      <c r="CX22" s="960">
        <f>VLOOKUP($AX22&amp;"_"&amp;$CW$14,データシート1!$A:$BT,MATCH($CW$12&amp;"_"&amp;CX$20,データシート1!$A$1:$BT$1,0),0)</f>
        <v>4.8499999999999996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4.8499999999999996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10344</v>
      </c>
      <c r="AY23" s="18" t="str">
        <f>IF(IFERROR(比較地域マスタ!$Z8,"")=0,"",IFERROR(比較地域マスタ!$Z8,""))</f>
        <v>榛東村</v>
      </c>
      <c r="BB23" s="110" t="str">
        <f t="shared" si="0"/>
        <v>10344</v>
      </c>
      <c r="BC23" s="1031" t="str">
        <f t="shared" si="0"/>
        <v>榛東村</v>
      </c>
      <c r="BD23" s="34">
        <f t="shared" si="14"/>
        <v>76.540319254261263</v>
      </c>
      <c r="BE23" s="34">
        <f t="shared" si="15"/>
        <v>11.630609669523343</v>
      </c>
      <c r="BF23" s="34">
        <f>VLOOKUP($AX23&amp;"_"&amp;$BC$14,データシート1!$A:$BT,MATCH($BC$12&amp;"_"&amp;BF$20,データシート1!$A$1:$BT$1,0),0)</f>
        <v>9.5081385686695103</v>
      </c>
      <c r="BG23" s="34">
        <f>VLOOKUP($AX23&amp;"_"&amp;$BC$14,データシート1!$A:$BT,MATCH($BC$12&amp;"_"&amp;BG$20,データシート1!$A$1:$BT$1,0),0)</f>
        <v>1.1076391242888564</v>
      </c>
      <c r="BH23" s="34">
        <f>VLOOKUP($AX23&amp;"_"&amp;$BC$14,データシート1!$A:$BT,MATCH($BC$12&amp;"_"&amp;BH$20,データシート1!$A$1:$BT$1,0),0)</f>
        <v>1.0148319765649756</v>
      </c>
      <c r="BI23" s="34">
        <f>VLOOKUP($AX23&amp;"_"&amp;$BC$14,データシート1!$A:$BT,MATCH($BC$12&amp;"_"&amp;BI$20,データシート1!$A$1:$BT$1,0),0)</f>
        <v>13.106422607310874</v>
      </c>
      <c r="BJ23" s="34">
        <f>VLOOKUP($AX23&amp;"_"&amp;$BC$14,データシート1!$A:$BT,MATCH($BC$12&amp;"_"&amp;BJ$20,データシート1!$A$1:$BT$1,0),0)</f>
        <v>17.26445134470131</v>
      </c>
      <c r="BK23" s="34">
        <f t="shared" si="1"/>
        <v>31.608474795848903</v>
      </c>
      <c r="BL23" s="34">
        <f t="shared" si="2"/>
        <v>30.757365931316478</v>
      </c>
      <c r="BM23" s="34">
        <f>VLOOKUP($AX23&amp;"_"&amp;$BC$14,データシート1!$A:$BT,MATCH($BC$12&amp;"_"&amp;BM$20,データシート1!$A$1:$BT$1,0),0)</f>
        <v>15.655883751025655</v>
      </c>
      <c r="BN23" s="34">
        <f>VLOOKUP($AX23&amp;"_"&amp;$BC$14,データシート1!$A:$BT,MATCH($BC$12&amp;"_"&amp;BN$20,データシート1!$A$1:$BT$1,0),0)</f>
        <v>15.101482180290823</v>
      </c>
      <c r="BO23" s="34">
        <f>VLOOKUP($AX23&amp;"_"&amp;$BC$14,データシート1!$A:$BT,MATCH($BC$12&amp;"_"&amp;BO$20,データシート1!$A$1:$BT$1,0),0)</f>
        <v>0.85110886453242496</v>
      </c>
      <c r="BP23" s="34">
        <f>VLOOKUP($AX23&amp;"_"&amp;$BC$14,データシート1!$A:$BT,MATCH($BC$12&amp;"_"&amp;BP$20,データシート1!$A$1:$BT$1,0),0)</f>
        <v>0</v>
      </c>
      <c r="BQ23" s="34">
        <f>VLOOKUP($AX23&amp;"_"&amp;$BC$14,データシート1!$A:$BT,MATCH($BC$12&amp;"_"&amp;BQ$20,データシート1!$A$1:$BT$1,0),0)</f>
        <v>2.9303608368768361</v>
      </c>
      <c r="BR23" s="35">
        <f t="shared" si="3"/>
        <v>76.540319254261263</v>
      </c>
      <c r="BT23" s="121" t="str">
        <f t="shared" si="4"/>
        <v>榛東村</v>
      </c>
      <c r="BU23" s="33">
        <f t="shared" ref="BU23:BU68" si="25">BD23</f>
        <v>76.540319254261263</v>
      </c>
      <c r="BV23" s="59">
        <f t="shared" si="16"/>
        <v>0.15195402609815775</v>
      </c>
      <c r="BW23" s="59">
        <f t="shared" si="5"/>
        <v>0.12422392095183428</v>
      </c>
      <c r="BX23" s="59">
        <f t="shared" si="5"/>
        <v>1.4471315707599302E-2</v>
      </c>
      <c r="BY23" s="59">
        <f t="shared" si="5"/>
        <v>1.3258789438724172E-2</v>
      </c>
      <c r="BZ23" s="59">
        <f t="shared" si="5"/>
        <v>0.17123553618547513</v>
      </c>
      <c r="CA23" s="59">
        <f t="shared" si="5"/>
        <v>0.22556022123908426</v>
      </c>
      <c r="CB23" s="59">
        <f t="shared" si="5"/>
        <v>0.4129650242357612</v>
      </c>
      <c r="CC23" s="59">
        <f t="shared" si="5"/>
        <v>0.40184527881498366</v>
      </c>
      <c r="CD23" s="59">
        <f t="shared" si="5"/>
        <v>0.20454427030827987</v>
      </c>
      <c r="CE23" s="59">
        <f t="shared" si="5"/>
        <v>0.19730100850670376</v>
      </c>
      <c r="CF23" s="59">
        <f t="shared" si="5"/>
        <v>1.1119745420777569E-2</v>
      </c>
      <c r="CG23" s="59">
        <f t="shared" si="5"/>
        <v>0</v>
      </c>
      <c r="CH23" s="59">
        <f t="shared" si="5"/>
        <v>3.8285192241521687E-2</v>
      </c>
      <c r="CI23" s="122">
        <f t="shared" si="6"/>
        <v>1</v>
      </c>
      <c r="CK23" s="123" t="str">
        <f t="shared" si="7"/>
        <v>榛東村</v>
      </c>
      <c r="CL23" s="124">
        <f t="shared" si="17"/>
        <v>11.630609669523343</v>
      </c>
      <c r="CM23" s="65">
        <f t="shared" si="18"/>
        <v>0.35320590379406636</v>
      </c>
      <c r="CN23" s="66">
        <f t="shared" si="19"/>
        <v>9.5081385686695103</v>
      </c>
      <c r="CO23" s="65">
        <f t="shared" si="20"/>
        <v>0.4320509183086968</v>
      </c>
      <c r="CP23" s="66">
        <f t="shared" si="8"/>
        <v>1.1076391242888564</v>
      </c>
      <c r="CQ23" s="65">
        <f t="shared" si="21"/>
        <v>0</v>
      </c>
      <c r="CR23" s="66">
        <f t="shared" si="9"/>
        <v>1.0148319765649756</v>
      </c>
      <c r="CS23" s="65">
        <f t="shared" si="22"/>
        <v>0</v>
      </c>
      <c r="CT23" s="66">
        <f t="shared" si="10"/>
        <v>13.106422607310874</v>
      </c>
      <c r="CU23" s="67">
        <f t="shared" si="23"/>
        <v>0</v>
      </c>
      <c r="CV23" s="16"/>
      <c r="CW23" s="959">
        <f t="shared" si="24"/>
        <v>4.1079999999999997</v>
      </c>
      <c r="CX23" s="962">
        <f>VLOOKUP($AX23&amp;"_"&amp;$CW$14,データシート1!$A:$BT,MATCH($CW$12&amp;"_"&amp;CX$20,データシート1!$A$1:$BT$1,0),0)</f>
        <v>4.1079999999999997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4.1079999999999997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04501</v>
      </c>
      <c r="AY24" s="18" t="str">
        <f>IF(IFERROR(比較地域マスタ!$Z9,"")=0,"",IFERROR(比較地域マスタ!$Z9,""))</f>
        <v>涌谷町</v>
      </c>
      <c r="BB24" s="110" t="str">
        <f t="shared" si="0"/>
        <v>04501</v>
      </c>
      <c r="BC24" s="1031" t="str">
        <f t="shared" si="0"/>
        <v>涌谷町</v>
      </c>
      <c r="BD24" s="34">
        <f t="shared" si="14"/>
        <v>147.61412169561814</v>
      </c>
      <c r="BE24" s="34">
        <f t="shared" si="15"/>
        <v>82.411328142778231</v>
      </c>
      <c r="BF24" s="34">
        <f>VLOOKUP($AX24&amp;"_"&amp;$BC$14,データシート1!$A:$BT,MATCH($BC$12&amp;"_"&amp;BF$20,データシート1!$A$1:$BT$1,0),0)</f>
        <v>69.534609658259967</v>
      </c>
      <c r="BG24" s="34">
        <f>VLOOKUP($AX24&amp;"_"&amp;$BC$14,データシート1!$A:$BT,MATCH($BC$12&amp;"_"&amp;BG$20,データシート1!$A$1:$BT$1,0),0)</f>
        <v>1.2779951673916148</v>
      </c>
      <c r="BH24" s="34">
        <f>VLOOKUP($AX24&amp;"_"&amp;$BC$14,データシート1!$A:$BT,MATCH($BC$12&amp;"_"&amp;BH$20,データシート1!$A$1:$BT$1,0),0)</f>
        <v>11.59872331712665</v>
      </c>
      <c r="BI24" s="34">
        <f>VLOOKUP($AX24&amp;"_"&amp;$BC$14,データシート1!$A:$BT,MATCH($BC$12&amp;"_"&amp;BI$20,データシート1!$A$1:$BT$1,0),0)</f>
        <v>14.844818006812648</v>
      </c>
      <c r="BJ24" s="34">
        <f>VLOOKUP($AX24&amp;"_"&amp;$BC$14,データシート1!$A:$BT,MATCH($BC$12&amp;"_"&amp;BJ$20,データシート1!$A$1:$BT$1,0),0)</f>
        <v>17.222550499855732</v>
      </c>
      <c r="BK24" s="34">
        <f t="shared" si="1"/>
        <v>30.849470181065467</v>
      </c>
      <c r="BL24" s="34">
        <f t="shared" si="2"/>
        <v>29.963037116557594</v>
      </c>
      <c r="BM24" s="34">
        <f>VLOOKUP($AX24&amp;"_"&amp;$BC$14,データシート1!$A:$BT,MATCH($BC$12&amp;"_"&amp;BM$20,データシート1!$A$1:$BT$1,0),0)</f>
        <v>14.178503280727464</v>
      </c>
      <c r="BN24" s="34">
        <f>VLOOKUP($AX24&amp;"_"&amp;$BC$14,データシート1!$A:$BT,MATCH($BC$12&amp;"_"&amp;BN$20,データシート1!$A$1:$BT$1,0),0)</f>
        <v>15.784533835830132</v>
      </c>
      <c r="BO24" s="34">
        <f>VLOOKUP($AX24&amp;"_"&amp;$BC$14,データシート1!$A:$BT,MATCH($BC$12&amp;"_"&amp;BO$20,データシート1!$A$1:$BT$1,0),0)</f>
        <v>0.88643306450787396</v>
      </c>
      <c r="BP24" s="34">
        <f>VLOOKUP($AX24&amp;"_"&amp;$BC$14,データシート1!$A:$BT,MATCH($BC$12&amp;"_"&amp;BP$20,データシート1!$A$1:$BT$1,0),0)</f>
        <v>0</v>
      </c>
      <c r="BQ24" s="34">
        <f>VLOOKUP($AX24&amp;"_"&amp;$BC$14,データシート1!$A:$BT,MATCH($BC$12&amp;"_"&amp;BQ$20,データシート1!$A$1:$BT$1,0),0)</f>
        <v>2.2859548651060728</v>
      </c>
      <c r="BR24" s="35">
        <f t="shared" si="3"/>
        <v>147.61412169561814</v>
      </c>
      <c r="BT24" s="121" t="str">
        <f t="shared" si="4"/>
        <v>涌谷町</v>
      </c>
      <c r="BU24" s="33">
        <f t="shared" si="25"/>
        <v>147.61412169561814</v>
      </c>
      <c r="BV24" s="59">
        <f t="shared" si="16"/>
        <v>0.55828891705030259</v>
      </c>
      <c r="BW24" s="59">
        <f t="shared" si="5"/>
        <v>0.47105662289981348</v>
      </c>
      <c r="BX24" s="59">
        <f t="shared" si="5"/>
        <v>8.6576755171626062E-3</v>
      </c>
      <c r="BY24" s="59">
        <f t="shared" si="5"/>
        <v>7.8574618633326557E-2</v>
      </c>
      <c r="BZ24" s="59">
        <f t="shared" si="5"/>
        <v>0.10056502613904934</v>
      </c>
      <c r="CA24" s="59">
        <f t="shared" si="5"/>
        <v>0.11667278375553262</v>
      </c>
      <c r="CB24" s="59">
        <f t="shared" si="5"/>
        <v>0.20898725560063552</v>
      </c>
      <c r="CC24" s="59">
        <f t="shared" si="5"/>
        <v>0.20298218606985102</v>
      </c>
      <c r="CD24" s="59">
        <f t="shared" si="5"/>
        <v>9.6051130595510945E-2</v>
      </c>
      <c r="CE24" s="59">
        <f t="shared" si="5"/>
        <v>0.10693105547434009</v>
      </c>
      <c r="CF24" s="59">
        <f t="shared" si="5"/>
        <v>6.0050695307845153E-3</v>
      </c>
      <c r="CG24" s="59">
        <f t="shared" si="5"/>
        <v>0</v>
      </c>
      <c r="CH24" s="59">
        <f t="shared" si="5"/>
        <v>1.5486017454479969E-2</v>
      </c>
      <c r="CI24" s="122">
        <f t="shared" si="6"/>
        <v>1</v>
      </c>
      <c r="CK24" s="123" t="str">
        <f t="shared" si="7"/>
        <v>涌谷町</v>
      </c>
      <c r="CL24" s="124">
        <f t="shared" si="17"/>
        <v>82.411328142778231</v>
      </c>
      <c r="CM24" s="65">
        <f t="shared" si="18"/>
        <v>0.13314917071824395</v>
      </c>
      <c r="CN24" s="66">
        <f t="shared" si="19"/>
        <v>69.534609658259967</v>
      </c>
      <c r="CO24" s="65">
        <f t="shared" si="20"/>
        <v>0.15780630759169761</v>
      </c>
      <c r="CP24" s="66">
        <f t="shared" si="8"/>
        <v>1.2779951673916148</v>
      </c>
      <c r="CQ24" s="65">
        <f t="shared" si="21"/>
        <v>0</v>
      </c>
      <c r="CR24" s="66">
        <f t="shared" si="9"/>
        <v>11.59872331712665</v>
      </c>
      <c r="CS24" s="65">
        <f t="shared" si="22"/>
        <v>0</v>
      </c>
      <c r="CT24" s="66">
        <f t="shared" si="10"/>
        <v>14.844818006812648</v>
      </c>
      <c r="CU24" s="67">
        <f t="shared" si="23"/>
        <v>0</v>
      </c>
      <c r="CV24" s="16"/>
      <c r="CW24" s="959">
        <f t="shared" si="24"/>
        <v>10.973000000000001</v>
      </c>
      <c r="CX24" s="962">
        <f>VLOOKUP($AX24&amp;"_"&amp;$CW$14,データシート1!$A:$BT,MATCH($CW$12&amp;"_"&amp;CX$20,データシート1!$A$1:$BT$1,0),0)</f>
        <v>10.973000000000001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10.973000000000001</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05348</v>
      </c>
      <c r="AY25" s="18" t="str">
        <f>IF(IFERROR(比較地域マスタ!$Z10,"")=0,"",IFERROR(比較地域マスタ!$Z10,""))</f>
        <v>三種町</v>
      </c>
      <c r="BB25" s="110" t="str">
        <f t="shared" si="0"/>
        <v>05348</v>
      </c>
      <c r="BC25" s="1031" t="str">
        <f t="shared" si="0"/>
        <v>三種町</v>
      </c>
      <c r="BD25" s="34">
        <f t="shared" si="14"/>
        <v>101.80042892188683</v>
      </c>
      <c r="BE25" s="34">
        <f t="shared" si="15"/>
        <v>20.668722463530916</v>
      </c>
      <c r="BF25" s="34">
        <f>VLOOKUP($AX25&amp;"_"&amp;$BC$14,データシート1!$A:$BT,MATCH($BC$12&amp;"_"&amp;BF$20,データシート1!$A$1:$BT$1,0),0)</f>
        <v>9.7651897901285007</v>
      </c>
      <c r="BG25" s="34">
        <f>VLOOKUP($AX25&amp;"_"&amp;$BC$14,データシート1!$A:$BT,MATCH($BC$12&amp;"_"&amp;BG$20,データシート1!$A$1:$BT$1,0),0)</f>
        <v>2.7165473625080065</v>
      </c>
      <c r="BH25" s="34">
        <f>VLOOKUP($AX25&amp;"_"&amp;$BC$14,データシート1!$A:$BT,MATCH($BC$12&amp;"_"&amp;BH$20,データシート1!$A$1:$BT$1,0),0)</f>
        <v>8.1869853108944088</v>
      </c>
      <c r="BI25" s="34">
        <f>VLOOKUP($AX25&amp;"_"&amp;$BC$14,データシート1!$A:$BT,MATCH($BC$12&amp;"_"&amp;BI$20,データシート1!$A$1:$BT$1,0),0)</f>
        <v>13.768209985223384</v>
      </c>
      <c r="BJ25" s="34">
        <f>VLOOKUP($AX25&amp;"_"&amp;$BC$14,データシート1!$A:$BT,MATCH($BC$12&amp;"_"&amp;BJ$20,データシート1!$A$1:$BT$1,0),0)</f>
        <v>29.821734357670781</v>
      </c>
      <c r="BK25" s="34">
        <f t="shared" si="1"/>
        <v>35.957108620953733</v>
      </c>
      <c r="BL25" s="34">
        <f t="shared" si="2"/>
        <v>35.060691361080899</v>
      </c>
      <c r="BM25" s="34">
        <f>VLOOKUP($AX25&amp;"_"&amp;$BC$14,データシート1!$A:$BT,MATCH($BC$12&amp;"_"&amp;BM$20,データシート1!$A$1:$BT$1,0),0)</f>
        <v>12.933535009528617</v>
      </c>
      <c r="BN25" s="34">
        <f>VLOOKUP($AX25&amp;"_"&amp;$BC$14,データシート1!$A:$BT,MATCH($BC$12&amp;"_"&amp;BN$20,データシート1!$A$1:$BT$1,0),0)</f>
        <v>22.12715635155228</v>
      </c>
      <c r="BO25" s="34">
        <f>VLOOKUP($AX25&amp;"_"&amp;$BC$14,データシート1!$A:$BT,MATCH($BC$12&amp;"_"&amp;BO$20,データシート1!$A$1:$BT$1,0),0)</f>
        <v>0.89641725987283605</v>
      </c>
      <c r="BP25" s="34">
        <f>VLOOKUP($AX25&amp;"_"&amp;$BC$14,データシート1!$A:$BT,MATCH($BC$12&amp;"_"&amp;BP$20,データシート1!$A$1:$BT$1,0),0)</f>
        <v>0</v>
      </c>
      <c r="BQ25" s="34">
        <f>VLOOKUP($AX25&amp;"_"&amp;$BC$14,データシート1!$A:$BT,MATCH($BC$12&amp;"_"&amp;BQ$20,データシート1!$A$1:$BT$1,0),0)</f>
        <v>1.5846534945080231</v>
      </c>
      <c r="BR25" s="35">
        <f t="shared" si="3"/>
        <v>101.80042892188683</v>
      </c>
      <c r="BT25" s="121" t="str">
        <f t="shared" si="4"/>
        <v>三種町</v>
      </c>
      <c r="BU25" s="33">
        <f t="shared" si="25"/>
        <v>101.80042892188683</v>
      </c>
      <c r="BV25" s="59">
        <f t="shared" si="16"/>
        <v>0.20303178171666025</v>
      </c>
      <c r="BW25" s="59">
        <f t="shared" si="5"/>
        <v>9.592483935034786E-2</v>
      </c>
      <c r="BX25" s="59">
        <f t="shared" si="5"/>
        <v>2.6685028651426003E-2</v>
      </c>
      <c r="BY25" s="59">
        <f t="shared" si="5"/>
        <v>8.0421913714886398E-2</v>
      </c>
      <c r="BZ25" s="59">
        <f t="shared" si="5"/>
        <v>0.13524707244394776</v>
      </c>
      <c r="CA25" s="59">
        <f t="shared" si="5"/>
        <v>0.29294311108014581</v>
      </c>
      <c r="CB25" s="59">
        <f t="shared" si="5"/>
        <v>0.35321175953535738</v>
      </c>
      <c r="CC25" s="59">
        <f t="shared" si="5"/>
        <v>0.34440612610761739</v>
      </c>
      <c r="CD25" s="59">
        <f t="shared" si="5"/>
        <v>0.12704794219926846</v>
      </c>
      <c r="CE25" s="59">
        <f t="shared" si="5"/>
        <v>0.21735818390834891</v>
      </c>
      <c r="CF25" s="59">
        <f t="shared" si="5"/>
        <v>8.8056334277399947E-3</v>
      </c>
      <c r="CG25" s="59">
        <f t="shared" si="5"/>
        <v>0</v>
      </c>
      <c r="CH25" s="59">
        <f t="shared" si="5"/>
        <v>1.5566275223888832E-2</v>
      </c>
      <c r="CI25" s="122">
        <f t="shared" si="6"/>
        <v>1</v>
      </c>
      <c r="CK25" s="123" t="str">
        <f t="shared" si="7"/>
        <v>三種町</v>
      </c>
      <c r="CL25" s="124">
        <f t="shared" si="17"/>
        <v>20.668722463530916</v>
      </c>
      <c r="CM25" s="65">
        <f t="shared" si="18"/>
        <v>0</v>
      </c>
      <c r="CN25" s="66">
        <f t="shared" si="19"/>
        <v>9.7651897901285007</v>
      </c>
      <c r="CO25" s="65">
        <f t="shared" si="20"/>
        <v>0</v>
      </c>
      <c r="CP25" s="66">
        <f t="shared" si="8"/>
        <v>2.7165473625080065</v>
      </c>
      <c r="CQ25" s="65">
        <f t="shared" si="21"/>
        <v>0</v>
      </c>
      <c r="CR25" s="66">
        <f t="shared" si="9"/>
        <v>8.1869853108944088</v>
      </c>
      <c r="CS25" s="65">
        <f t="shared" si="22"/>
        <v>0</v>
      </c>
      <c r="CT25" s="66">
        <f t="shared" si="10"/>
        <v>13.768209985223384</v>
      </c>
      <c r="CU25" s="67">
        <f t="shared" si="23"/>
        <v>0.78194623785913486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10.766</v>
      </c>
      <c r="DB25" s="962">
        <f>VLOOKUP($AX25&amp;"_"&amp;$CW$14,データシート1!$A:$BT,MATCH($CW$12&amp;"_"&amp;DB$20,データシート1!$A$1:$BT$1,0),0)</f>
        <v>0</v>
      </c>
      <c r="DC25" s="962">
        <f>VLOOKUP($AX25&amp;"_"&amp;$CW$14,データシート1!$A:$BT,MATCH($CW$12&amp;"_"&amp;DC$20,データシート1!$A$1:$BT$1,0),0)</f>
        <v>0</v>
      </c>
      <c r="DD25" s="961">
        <f t="shared" si="11"/>
        <v>10.766</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10421</v>
      </c>
      <c r="AY26" s="18" t="str">
        <f>IF(IFERROR(比較地域マスタ!$Z11,"")=0,"",IFERROR(比較地域マスタ!$Z11,""))</f>
        <v>中之条町</v>
      </c>
      <c r="BB26" s="110" t="str">
        <f t="shared" si="0"/>
        <v>10421</v>
      </c>
      <c r="BC26" s="1031" t="str">
        <f t="shared" si="0"/>
        <v>中之条町</v>
      </c>
      <c r="BD26" s="34">
        <f t="shared" si="14"/>
        <v>86.684646415036269</v>
      </c>
      <c r="BE26" s="34">
        <f t="shared" si="15"/>
        <v>7.9328642331013119</v>
      </c>
      <c r="BF26" s="34">
        <f>VLOOKUP($AX26&amp;"_"&amp;$BC$14,データシート1!$A:$BT,MATCH($BC$12&amp;"_"&amp;BF$20,データシート1!$A$1:$BT$1,0),0)</f>
        <v>4.1109107874855919</v>
      </c>
      <c r="BG26" s="34">
        <f>VLOOKUP($AX26&amp;"_"&amp;$BC$14,データシート1!$A:$BT,MATCH($BC$12&amp;"_"&amp;BG$20,データシート1!$A$1:$BT$1,0),0)</f>
        <v>0.95242854636302943</v>
      </c>
      <c r="BH26" s="34">
        <f>VLOOKUP($AX26&amp;"_"&amp;$BC$14,データシート1!$A:$BT,MATCH($BC$12&amp;"_"&amp;BH$20,データシート1!$A$1:$BT$1,0),0)</f>
        <v>2.8695248992526903</v>
      </c>
      <c r="BI26" s="34">
        <f>VLOOKUP($AX26&amp;"_"&amp;$BC$14,データシート1!$A:$BT,MATCH($BC$12&amp;"_"&amp;BI$20,データシート1!$A$1:$BT$1,0),0)</f>
        <v>20.825029480777964</v>
      </c>
      <c r="BJ26" s="34">
        <f>VLOOKUP($AX26&amp;"_"&amp;$BC$14,データシート1!$A:$BT,MATCH($BC$12&amp;"_"&amp;BJ$20,データシート1!$A$1:$BT$1,0),0)</f>
        <v>19.141767553484616</v>
      </c>
      <c r="BK26" s="34">
        <f t="shared" si="1"/>
        <v>37.04359032102257</v>
      </c>
      <c r="BL26" s="34">
        <f t="shared" si="2"/>
        <v>36.154821772218803</v>
      </c>
      <c r="BM26" s="34">
        <f>VLOOKUP($AX26&amp;"_"&amp;$BC$14,データシート1!$A:$BT,MATCH($BC$12&amp;"_"&amp;BM$20,データシート1!$A$1:$BT$1,0),0)</f>
        <v>15.802670403088401</v>
      </c>
      <c r="BN26" s="34">
        <f>VLOOKUP($AX26&amp;"_"&amp;$BC$14,データシート1!$A:$BT,MATCH($BC$12&amp;"_"&amp;BN$20,データシート1!$A$1:$BT$1,0),0)</f>
        <v>20.352151369130404</v>
      </c>
      <c r="BO26" s="34">
        <f>VLOOKUP($AX26&amp;"_"&amp;$BC$14,データシート1!$A:$BT,MATCH($BC$12&amp;"_"&amp;BO$20,データシート1!$A$1:$BT$1,0),0)</f>
        <v>0.88876854880377099</v>
      </c>
      <c r="BP26" s="34">
        <f>VLOOKUP($AX26&amp;"_"&amp;$BC$14,データシート1!$A:$BT,MATCH($BC$12&amp;"_"&amp;BP$20,データシート1!$A$1:$BT$1,0),0)</f>
        <v>0</v>
      </c>
      <c r="BQ26" s="34">
        <f>VLOOKUP($AX26&amp;"_"&amp;$BC$14,データシート1!$A:$BT,MATCH($BC$12&amp;"_"&amp;BQ$20,データシート1!$A$1:$BT$1,0),0)</f>
        <v>1.741394826649808</v>
      </c>
      <c r="BR26" s="35">
        <f t="shared" si="3"/>
        <v>86.684646415036269</v>
      </c>
      <c r="BT26" s="121" t="str">
        <f t="shared" si="4"/>
        <v>中之条町</v>
      </c>
      <c r="BU26" s="33">
        <f t="shared" si="25"/>
        <v>86.684646415036269</v>
      </c>
      <c r="BV26" s="59">
        <f t="shared" si="16"/>
        <v>9.1514063460784695E-2</v>
      </c>
      <c r="BW26" s="59">
        <f t="shared" si="5"/>
        <v>4.7423747543515568E-2</v>
      </c>
      <c r="BX26" s="59">
        <f t="shared" si="5"/>
        <v>1.0987280744076747E-2</v>
      </c>
      <c r="BY26" s="59">
        <f t="shared" si="5"/>
        <v>3.310303517319238E-2</v>
      </c>
      <c r="BZ26" s="59">
        <f t="shared" si="5"/>
        <v>0.2402389620541345</v>
      </c>
      <c r="CA26" s="59">
        <f t="shared" si="5"/>
        <v>0.2208207375252591</v>
      </c>
      <c r="CB26" s="59">
        <f t="shared" si="5"/>
        <v>0.42733738733456966</v>
      </c>
      <c r="CC26" s="59">
        <f t="shared" si="5"/>
        <v>0.41708449266913555</v>
      </c>
      <c r="CD26" s="59">
        <f t="shared" si="5"/>
        <v>0.1823006847997857</v>
      </c>
      <c r="CE26" s="59">
        <f t="shared" si="5"/>
        <v>0.23478380786934988</v>
      </c>
      <c r="CF26" s="59">
        <f t="shared" si="5"/>
        <v>1.0252894665434151E-2</v>
      </c>
      <c r="CG26" s="59">
        <f t="shared" si="5"/>
        <v>0</v>
      </c>
      <c r="CH26" s="59">
        <f t="shared" si="5"/>
        <v>2.0088849625252054E-2</v>
      </c>
      <c r="CI26" s="122">
        <f t="shared" si="6"/>
        <v>1</v>
      </c>
      <c r="CK26" s="123" t="str">
        <f t="shared" si="7"/>
        <v>中之条町</v>
      </c>
      <c r="CL26" s="124">
        <f t="shared" si="17"/>
        <v>7.9328642331013119</v>
      </c>
      <c r="CM26" s="65">
        <f t="shared" si="18"/>
        <v>0.90131379914020604</v>
      </c>
      <c r="CN26" s="66">
        <f t="shared" si="19"/>
        <v>4.1109107874855919</v>
      </c>
      <c r="CO26" s="65">
        <f t="shared" si="20"/>
        <v>1</v>
      </c>
      <c r="CP26" s="66">
        <f t="shared" si="8"/>
        <v>0.95242854636302943</v>
      </c>
      <c r="CQ26" s="65">
        <f t="shared" si="21"/>
        <v>0</v>
      </c>
      <c r="CR26" s="66">
        <f t="shared" si="9"/>
        <v>2.8695248992526903</v>
      </c>
      <c r="CS26" s="65">
        <f t="shared" si="22"/>
        <v>0</v>
      </c>
      <c r="CT26" s="66">
        <f t="shared" si="10"/>
        <v>20.825029480777964</v>
      </c>
      <c r="CU26" s="67">
        <f t="shared" si="23"/>
        <v>0</v>
      </c>
      <c r="CV26" s="16"/>
      <c r="CW26" s="959">
        <f t="shared" si="24"/>
        <v>7.15</v>
      </c>
      <c r="CX26" s="962">
        <f>VLOOKUP($AX26&amp;"_"&amp;$CW$14,データシート1!$A:$BT,MATCH($CW$12&amp;"_"&amp;CX$20,データシート1!$A$1:$BT$1,0),0)</f>
        <v>7.15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7.15</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36401</v>
      </c>
      <c r="AY27" s="18" t="str">
        <f>IF(IFERROR(比較地域マスタ!$Z12,"")=0,"",IFERROR(比較地域マスタ!$Z12,""))</f>
        <v>松茂町</v>
      </c>
      <c r="BB27" s="110" t="str">
        <f t="shared" si="0"/>
        <v>36401</v>
      </c>
      <c r="BC27" s="1031" t="str">
        <f t="shared" si="0"/>
        <v>松茂町</v>
      </c>
      <c r="BD27" s="34">
        <f t="shared" si="14"/>
        <v>230.56712611289612</v>
      </c>
      <c r="BE27" s="34">
        <f t="shared" si="15"/>
        <v>147.85552656803432</v>
      </c>
      <c r="BF27" s="34">
        <f>VLOOKUP($AX27&amp;"_"&amp;$BC$14,データシート1!$A:$BT,MATCH($BC$12&amp;"_"&amp;BF$20,データシート1!$A$1:$BT$1,0),0)</f>
        <v>145.19268196946319</v>
      </c>
      <c r="BG27" s="34">
        <f>VLOOKUP($AX27&amp;"_"&amp;$BC$14,データシート1!$A:$BT,MATCH($BC$12&amp;"_"&amp;BG$20,データシート1!$A$1:$BT$1,0),0)</f>
        <v>0.9900139639261003</v>
      </c>
      <c r="BH27" s="34">
        <f>VLOOKUP($AX27&amp;"_"&amp;$BC$14,データシート1!$A:$BT,MATCH($BC$12&amp;"_"&amp;BH$20,データシート1!$A$1:$BT$1,0),0)</f>
        <v>1.6728306346450452</v>
      </c>
      <c r="BI27" s="34">
        <f>VLOOKUP($AX27&amp;"_"&amp;$BC$14,データシート1!$A:$BT,MATCH($BC$12&amp;"_"&amp;BI$20,データシート1!$A$1:$BT$1,0),0)</f>
        <v>28.15042696594897</v>
      </c>
      <c r="BJ27" s="34">
        <f>VLOOKUP($AX27&amp;"_"&amp;$BC$14,データシート1!$A:$BT,MATCH($BC$12&amp;"_"&amp;BJ$20,データシート1!$A$1:$BT$1,0),0)</f>
        <v>23.045278552563314</v>
      </c>
      <c r="BK27" s="34">
        <f t="shared" si="1"/>
        <v>29.955934071229493</v>
      </c>
      <c r="BL27" s="34">
        <f t="shared" si="2"/>
        <v>28.566185566200591</v>
      </c>
      <c r="BM27" s="34">
        <f>VLOOKUP($AX27&amp;"_"&amp;$BC$14,データシート1!$A:$BT,MATCH($BC$12&amp;"_"&amp;BM$20,データシート1!$A$1:$BT$1,0),0)</f>
        <v>14.598476201906985</v>
      </c>
      <c r="BN27" s="34">
        <f>VLOOKUP($AX27&amp;"_"&amp;$BC$14,データシート1!$A:$BT,MATCH($BC$12&amp;"_"&amp;BN$20,データシート1!$A$1:$BT$1,0),0)</f>
        <v>13.967709364293606</v>
      </c>
      <c r="BO27" s="34">
        <f>VLOOKUP($AX27&amp;"_"&amp;$BC$14,データシート1!$A:$BT,MATCH($BC$12&amp;"_"&amp;BO$20,データシート1!$A$1:$BT$1,0),0)</f>
        <v>0.86348693130068199</v>
      </c>
      <c r="BP27" s="34">
        <f>VLOOKUP($AX27&amp;"_"&amp;$BC$14,データシート1!$A:$BT,MATCH($BC$12&amp;"_"&amp;BP$20,データシート1!$A$1:$BT$1,0),0)</f>
        <v>0.52626157372822013</v>
      </c>
      <c r="BQ27" s="34">
        <f>VLOOKUP($AX27&amp;"_"&amp;$BC$14,データシート1!$A:$BT,MATCH($BC$12&amp;"_"&amp;BQ$20,データシート1!$A$1:$BT$1,0),0)</f>
        <v>1.5599599551200001</v>
      </c>
      <c r="BR27" s="35">
        <f t="shared" si="3"/>
        <v>230.56712611289612</v>
      </c>
      <c r="BT27" s="121" t="str">
        <f t="shared" si="4"/>
        <v>松茂町</v>
      </c>
      <c r="BU27" s="33">
        <f t="shared" si="25"/>
        <v>230.56712611289612</v>
      </c>
      <c r="BV27" s="59">
        <f t="shared" si="16"/>
        <v>0.64126889665804987</v>
      </c>
      <c r="BW27" s="59">
        <f t="shared" si="5"/>
        <v>0.62971978884088742</v>
      </c>
      <c r="BX27" s="59">
        <f t="shared" si="5"/>
        <v>4.2938209822737028E-3</v>
      </c>
      <c r="BY27" s="59">
        <f t="shared" si="5"/>
        <v>7.2552868348888192E-3</v>
      </c>
      <c r="BZ27" s="59">
        <f t="shared" si="5"/>
        <v>0.12209211018298093</v>
      </c>
      <c r="CA27" s="59">
        <f t="shared" si="5"/>
        <v>9.995040898102403E-2</v>
      </c>
      <c r="CB27" s="59">
        <f t="shared" si="5"/>
        <v>0.1299228323493164</v>
      </c>
      <c r="CC27" s="59">
        <f t="shared" si="5"/>
        <v>0.12389531000275075</v>
      </c>
      <c r="CD27" s="59">
        <f t="shared" si="5"/>
        <v>6.3315514436168618E-2</v>
      </c>
      <c r="CE27" s="59">
        <f t="shared" si="5"/>
        <v>6.0579795566582127E-2</v>
      </c>
      <c r="CF27" s="59">
        <f t="shared" si="5"/>
        <v>3.7450565735805703E-3</v>
      </c>
      <c r="CG27" s="59">
        <f t="shared" si="5"/>
        <v>2.2824657729850813E-3</v>
      </c>
      <c r="CH27" s="59">
        <f t="shared" si="5"/>
        <v>6.7657518286287389E-3</v>
      </c>
      <c r="CI27" s="122">
        <f t="shared" si="6"/>
        <v>1</v>
      </c>
      <c r="CK27" s="123" t="str">
        <f t="shared" si="7"/>
        <v>松茂町</v>
      </c>
      <c r="CL27" s="124">
        <f t="shared" si="17"/>
        <v>147.85552656803432</v>
      </c>
      <c r="CM27" s="65">
        <f t="shared" si="18"/>
        <v>0.58873010715596175</v>
      </c>
      <c r="CN27" s="66">
        <f t="shared" si="19"/>
        <v>145.19268196946319</v>
      </c>
      <c r="CO27" s="65">
        <f t="shared" si="20"/>
        <v>0.59952746115887334</v>
      </c>
      <c r="CP27" s="66">
        <f t="shared" si="8"/>
        <v>0.9900139639261003</v>
      </c>
      <c r="CQ27" s="65">
        <f t="shared" si="21"/>
        <v>0</v>
      </c>
      <c r="CR27" s="66">
        <f t="shared" si="9"/>
        <v>1.6728306346450452</v>
      </c>
      <c r="CS27" s="65">
        <f t="shared" si="22"/>
        <v>0</v>
      </c>
      <c r="CT27" s="66">
        <f t="shared" si="10"/>
        <v>28.15042696594897</v>
      </c>
      <c r="CU27" s="67">
        <f t="shared" si="23"/>
        <v>5.9039957085211224E-2</v>
      </c>
      <c r="CV27" s="16"/>
      <c r="CW27" s="959">
        <f t="shared" si="24"/>
        <v>87.046999999999997</v>
      </c>
      <c r="CX27" s="962">
        <f>VLOOKUP($AX27&amp;"_"&amp;$CW$14,データシート1!$A:$BT,MATCH($CW$12&amp;"_"&amp;CX$20,データシート1!$A$1:$BT$1,0),0)</f>
        <v>87.046999999999997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1.6619999999999999</v>
      </c>
      <c r="DB27" s="962">
        <f>VLOOKUP($AX27&amp;"_"&amp;$CW$14,データシート1!$A:$BT,MATCH($CW$12&amp;"_"&amp;DB$20,データシート1!$A$1:$BT$1,0),0)</f>
        <v>0</v>
      </c>
      <c r="DC27" s="962">
        <f>VLOOKUP($AX27&amp;"_"&amp;$CW$14,データシート1!$A:$BT,MATCH($CW$12&amp;"_"&amp;DC$20,データシート1!$A$1:$BT$1,0),0)</f>
        <v>0</v>
      </c>
      <c r="DD27" s="961">
        <f t="shared" si="11"/>
        <v>88.709000000000003</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09411</v>
      </c>
      <c r="AY28" s="18" t="str">
        <f>IF(IFERROR(比較地域マスタ!$Z13,"")=0,"",IFERROR(比較地域マスタ!$Z13,""))</f>
        <v>那珂川町</v>
      </c>
      <c r="BB28" s="110" t="str">
        <f t="shared" si="0"/>
        <v>09411</v>
      </c>
      <c r="BC28" s="1031" t="str">
        <f t="shared" si="0"/>
        <v>那珂川町</v>
      </c>
      <c r="BD28" s="34">
        <f t="shared" si="14"/>
        <v>104.13084169481039</v>
      </c>
      <c r="BE28" s="34">
        <f t="shared" si="15"/>
        <v>32.646939860210608</v>
      </c>
      <c r="BF28" s="34">
        <f>VLOOKUP($AX28&amp;"_"&amp;$BC$14,データシート1!$A:$BT,MATCH($BC$12&amp;"_"&amp;BF$20,データシート1!$A$1:$BT$1,0),0)</f>
        <v>26.940142810716523</v>
      </c>
      <c r="BG28" s="34">
        <f>VLOOKUP($AX28&amp;"_"&amp;$BC$14,データシート1!$A:$BT,MATCH($BC$12&amp;"_"&amp;BG$20,データシート1!$A$1:$BT$1,0),0)</f>
        <v>1.4508300600118458</v>
      </c>
      <c r="BH28" s="34">
        <f>VLOOKUP($AX28&amp;"_"&amp;$BC$14,データシート1!$A:$BT,MATCH($BC$12&amp;"_"&amp;BH$20,データシート1!$A$1:$BT$1,0),0)</f>
        <v>4.2559669894822418</v>
      </c>
      <c r="BI28" s="34">
        <f>VLOOKUP($AX28&amp;"_"&amp;$BC$14,データシート1!$A:$BT,MATCH($BC$12&amp;"_"&amp;BI$20,データシート1!$A$1:$BT$1,0),0)</f>
        <v>15.410466655820931</v>
      </c>
      <c r="BJ28" s="34">
        <f>VLOOKUP($AX28&amp;"_"&amp;$BC$14,データシート1!$A:$BT,MATCH($BC$12&amp;"_"&amp;BJ$20,データシート1!$A$1:$BT$1,0),0)</f>
        <v>17.056519028250456</v>
      </c>
      <c r="BK28" s="34">
        <f t="shared" si="1"/>
        <v>37.312137821141825</v>
      </c>
      <c r="BL28" s="34">
        <f t="shared" si="2"/>
        <v>36.419632497464619</v>
      </c>
      <c r="BM28" s="34">
        <f>VLOOKUP($AX28&amp;"_"&amp;$BC$14,データシート1!$A:$BT,MATCH($BC$12&amp;"_"&amp;BM$20,データシート1!$A$1:$BT$1,0),0)</f>
        <v>16.058187908530957</v>
      </c>
      <c r="BN28" s="34">
        <f>VLOOKUP($AX28&amp;"_"&amp;$BC$14,データシート1!$A:$BT,MATCH($BC$12&amp;"_"&amp;BN$20,データシート1!$A$1:$BT$1,0),0)</f>
        <v>20.361444588933661</v>
      </c>
      <c r="BO28" s="34">
        <f>VLOOKUP($AX28&amp;"_"&amp;$BC$14,データシート1!$A:$BT,MATCH($BC$12&amp;"_"&amp;BO$20,データシート1!$A$1:$BT$1,0),0)</f>
        <v>0.89250532367720703</v>
      </c>
      <c r="BP28" s="34">
        <f>VLOOKUP($AX28&amp;"_"&amp;$BC$14,データシート1!$A:$BT,MATCH($BC$12&amp;"_"&amp;BP$20,データシート1!$A$1:$BT$1,0),0)</f>
        <v>0</v>
      </c>
      <c r="BQ28" s="34">
        <f>VLOOKUP($AX28&amp;"_"&amp;$BC$14,データシート1!$A:$BT,MATCH($BC$12&amp;"_"&amp;BQ$20,データシート1!$A$1:$BT$1,0),0)</f>
        <v>1.704778329386561</v>
      </c>
      <c r="BR28" s="35">
        <f t="shared" si="3"/>
        <v>104.13084169481039</v>
      </c>
      <c r="BT28" s="121" t="str">
        <f t="shared" si="4"/>
        <v>那珂川町</v>
      </c>
      <c r="BU28" s="33">
        <f t="shared" si="25"/>
        <v>104.13084169481039</v>
      </c>
      <c r="BV28" s="59">
        <f t="shared" si="16"/>
        <v>0.31351844783789595</v>
      </c>
      <c r="BW28" s="59">
        <f t="shared" si="5"/>
        <v>0.25871434795152676</v>
      </c>
      <c r="BX28" s="59">
        <f t="shared" si="5"/>
        <v>1.3932760327281128E-2</v>
      </c>
      <c r="BY28" s="59">
        <f t="shared" si="5"/>
        <v>4.0871339559088074E-2</v>
      </c>
      <c r="BZ28" s="59">
        <f t="shared" si="5"/>
        <v>0.14799137705029181</v>
      </c>
      <c r="CA28" s="59">
        <f t="shared" si="5"/>
        <v>0.16379891635026042</v>
      </c>
      <c r="CB28" s="59">
        <f t="shared" si="5"/>
        <v>0.35831975631674323</v>
      </c>
      <c r="CC28" s="59">
        <f t="shared" si="5"/>
        <v>0.34974875747383571</v>
      </c>
      <c r="CD28" s="59">
        <f t="shared" si="5"/>
        <v>0.15421164034758067</v>
      </c>
      <c r="CE28" s="59">
        <f t="shared" si="5"/>
        <v>0.19553711712625504</v>
      </c>
      <c r="CF28" s="59">
        <f t="shared" si="5"/>
        <v>8.57099884290753E-3</v>
      </c>
      <c r="CG28" s="59">
        <f t="shared" si="5"/>
        <v>0</v>
      </c>
      <c r="CH28" s="59">
        <f t="shared" si="5"/>
        <v>1.6371502444808558E-2</v>
      </c>
      <c r="CI28" s="122">
        <f t="shared" si="6"/>
        <v>1</v>
      </c>
      <c r="CK28" s="123" t="str">
        <f t="shared" si="7"/>
        <v>那珂川町</v>
      </c>
      <c r="CL28" s="124">
        <f t="shared" si="17"/>
        <v>32.646939860210608</v>
      </c>
      <c r="CM28" s="65">
        <f t="shared" si="18"/>
        <v>0.84684813089313682</v>
      </c>
      <c r="CN28" s="66">
        <f t="shared" si="19"/>
        <v>26.940142810716523</v>
      </c>
      <c r="CO28" s="65">
        <f t="shared" si="20"/>
        <v>1</v>
      </c>
      <c r="CP28" s="66">
        <f t="shared" si="8"/>
        <v>1.4508300600118458</v>
      </c>
      <c r="CQ28" s="65">
        <f t="shared" si="21"/>
        <v>0</v>
      </c>
      <c r="CR28" s="66">
        <f t="shared" si="9"/>
        <v>4.2559669894822418</v>
      </c>
      <c r="CS28" s="65">
        <f t="shared" si="22"/>
        <v>0</v>
      </c>
      <c r="CT28" s="66">
        <f t="shared" si="10"/>
        <v>15.410466655820931</v>
      </c>
      <c r="CU28" s="67">
        <f t="shared" si="23"/>
        <v>0</v>
      </c>
      <c r="CV28" s="16"/>
      <c r="CW28" s="959">
        <f t="shared" si="24"/>
        <v>27.646999999999998</v>
      </c>
      <c r="CX28" s="962">
        <f>VLOOKUP($AX28&amp;"_"&amp;$CW$14,データシート1!$A:$BT,MATCH($CW$12&amp;"_"&amp;CX$20,データシート1!$A$1:$BT$1,0),0)</f>
        <v>27.646999999999998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27.646999999999998</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07421</v>
      </c>
      <c r="AY29" s="18" t="str">
        <f>IF(IFERROR(比較地域マスタ!$Z14,"")=0,"",IFERROR(比較地域マスタ!$Z14,""))</f>
        <v>会津坂下町</v>
      </c>
      <c r="BB29" s="110" t="str">
        <f t="shared" si="0"/>
        <v>07421</v>
      </c>
      <c r="BC29" s="1031" t="str">
        <f t="shared" si="0"/>
        <v>会津坂下町</v>
      </c>
      <c r="BD29" s="34">
        <f t="shared" si="14"/>
        <v>92.56187343076634</v>
      </c>
      <c r="BE29" s="34">
        <f t="shared" si="15"/>
        <v>19.176701238255447</v>
      </c>
      <c r="BF29" s="34">
        <f>VLOOKUP($AX29&amp;"_"&amp;$BC$14,データシート1!$A:$BT,MATCH($BC$12&amp;"_"&amp;BF$20,データシート1!$A$1:$BT$1,0),0)</f>
        <v>13.003284692689013</v>
      </c>
      <c r="BG29" s="34">
        <f>VLOOKUP($AX29&amp;"_"&amp;$BC$14,データシート1!$A:$BT,MATCH($BC$12&amp;"_"&amp;BG$20,データシート1!$A$1:$BT$1,0),0)</f>
        <v>1.4977328404599097</v>
      </c>
      <c r="BH29" s="34">
        <f>VLOOKUP($AX29&amp;"_"&amp;$BC$14,データシート1!$A:$BT,MATCH($BC$12&amp;"_"&amp;BH$20,データシート1!$A$1:$BT$1,0),0)</f>
        <v>4.6756837051065263</v>
      </c>
      <c r="BI29" s="34">
        <f>VLOOKUP($AX29&amp;"_"&amp;$BC$14,データシート1!$A:$BT,MATCH($BC$12&amp;"_"&amp;BI$20,データシート1!$A$1:$BT$1,0),0)</f>
        <v>17.303530982409129</v>
      </c>
      <c r="BJ29" s="34">
        <f>VLOOKUP($AX29&amp;"_"&amp;$BC$14,データシート1!$A:$BT,MATCH($BC$12&amp;"_"&amp;BJ$20,データシート1!$A$1:$BT$1,0),0)</f>
        <v>22.332930108981646</v>
      </c>
      <c r="BK29" s="34">
        <f t="shared" si="1"/>
        <v>31.822251965918049</v>
      </c>
      <c r="BL29" s="34">
        <f t="shared" si="2"/>
        <v>30.939672450498406</v>
      </c>
      <c r="BM29" s="34">
        <f>VLOOKUP($AX29&amp;"_"&amp;$BC$14,データシート1!$A:$BT,MATCH($BC$12&amp;"_"&amp;BM$20,データシート1!$A$1:$BT$1,0),0)</f>
        <v>13.728629374868492</v>
      </c>
      <c r="BN29" s="34">
        <f>VLOOKUP($AX29&amp;"_"&amp;$BC$14,データシート1!$A:$BT,MATCH($BC$12&amp;"_"&amp;BN$20,データシート1!$A$1:$BT$1,0),0)</f>
        <v>17.211043075629913</v>
      </c>
      <c r="BO29" s="34">
        <f>VLOOKUP($AX29&amp;"_"&amp;$BC$14,データシート1!$A:$BT,MATCH($BC$12&amp;"_"&amp;BO$20,データシート1!$A$1:$BT$1,0),0)</f>
        <v>0.88257951541964297</v>
      </c>
      <c r="BP29" s="34">
        <f>VLOOKUP($AX29&amp;"_"&amp;$BC$14,データシート1!$A:$BT,MATCH($BC$12&amp;"_"&amp;BP$20,データシート1!$A$1:$BT$1,0),0)</f>
        <v>0</v>
      </c>
      <c r="BQ29" s="34">
        <f>VLOOKUP($AX29&amp;"_"&amp;$BC$14,データシート1!$A:$BT,MATCH($BC$12&amp;"_"&amp;BQ$20,データシート1!$A$1:$BT$1,0),0)</f>
        <v>1.926459135202077</v>
      </c>
      <c r="BR29" s="35">
        <f t="shared" si="3"/>
        <v>92.56187343076634</v>
      </c>
      <c r="BT29" s="121" t="str">
        <f t="shared" si="4"/>
        <v>会津坂下町</v>
      </c>
      <c r="BU29" s="33">
        <f t="shared" si="25"/>
        <v>92.56187343076634</v>
      </c>
      <c r="BV29" s="59">
        <f t="shared" si="16"/>
        <v>0.20717710788988164</v>
      </c>
      <c r="BW29" s="59">
        <f t="shared" si="5"/>
        <v>0.14048208199259388</v>
      </c>
      <c r="BX29" s="59">
        <f t="shared" si="5"/>
        <v>1.6180882959117845E-2</v>
      </c>
      <c r="BY29" s="59">
        <f t="shared" si="5"/>
        <v>5.0514142938169949E-2</v>
      </c>
      <c r="BZ29" s="59">
        <f t="shared" si="5"/>
        <v>0.18694015517470786</v>
      </c>
      <c r="CA29" s="59">
        <f t="shared" si="5"/>
        <v>0.24127569247705477</v>
      </c>
      <c r="CB29" s="59">
        <f t="shared" si="5"/>
        <v>0.34379438084429215</v>
      </c>
      <c r="CC29" s="59">
        <f t="shared" si="5"/>
        <v>0.33425935867255763</v>
      </c>
      <c r="CD29" s="59">
        <f t="shared" si="5"/>
        <v>0.14831840439289637</v>
      </c>
      <c r="CE29" s="59">
        <f t="shared" si="5"/>
        <v>0.18594095427966123</v>
      </c>
      <c r="CF29" s="59">
        <f t="shared" si="5"/>
        <v>9.5350221717345369E-3</v>
      </c>
      <c r="CG29" s="59">
        <f t="shared" si="5"/>
        <v>0</v>
      </c>
      <c r="CH29" s="59">
        <f t="shared" si="5"/>
        <v>2.0812663614063667E-2</v>
      </c>
      <c r="CI29" s="122">
        <f t="shared" si="6"/>
        <v>1</v>
      </c>
      <c r="CK29" s="123" t="str">
        <f t="shared" si="7"/>
        <v>会津坂下町</v>
      </c>
      <c r="CL29" s="124">
        <f t="shared" si="17"/>
        <v>19.176701238255447</v>
      </c>
      <c r="CM29" s="65">
        <f t="shared" si="18"/>
        <v>0</v>
      </c>
      <c r="CN29" s="66">
        <f t="shared" si="19"/>
        <v>13.003284692689013</v>
      </c>
      <c r="CO29" s="65">
        <f t="shared" si="20"/>
        <v>0</v>
      </c>
      <c r="CP29" s="66">
        <f t="shared" si="8"/>
        <v>1.4977328404599097</v>
      </c>
      <c r="CQ29" s="65">
        <f t="shared" si="21"/>
        <v>0</v>
      </c>
      <c r="CR29" s="66">
        <f t="shared" si="9"/>
        <v>4.6756837051065263</v>
      </c>
      <c r="CS29" s="65">
        <f t="shared" si="22"/>
        <v>0</v>
      </c>
      <c r="CT29" s="66">
        <f t="shared" si="10"/>
        <v>17.303530982409129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27366</v>
      </c>
      <c r="AY30" s="18" t="str">
        <f>IF(IFERROR(比較地域マスタ!$Z15,"")=0,"",IFERROR(比較地域マスタ!$Z15,""))</f>
        <v>岬町</v>
      </c>
      <c r="BB30" s="110" t="str">
        <f t="shared" si="0"/>
        <v>27366</v>
      </c>
      <c r="BC30" s="1031" t="str">
        <f t="shared" si="0"/>
        <v>岬町</v>
      </c>
      <c r="BD30" s="34">
        <f t="shared" si="14"/>
        <v>50.574911594595356</v>
      </c>
      <c r="BE30" s="34">
        <f t="shared" si="15"/>
        <v>4.0611788544502083</v>
      </c>
      <c r="BF30" s="34">
        <f>VLOOKUP($AX30&amp;"_"&amp;$BC$14,データシート1!$A:$BT,MATCH($BC$12&amp;"_"&amp;BF$20,データシート1!$A$1:$BT$1,0),0)</f>
        <v>2.4194662822627446</v>
      </c>
      <c r="BG30" s="34">
        <f>VLOOKUP($AX30&amp;"_"&amp;$BC$14,データシート1!$A:$BT,MATCH($BC$12&amp;"_"&amp;BG$20,データシート1!$A$1:$BT$1,0),0)</f>
        <v>0.45178624977841042</v>
      </c>
      <c r="BH30" s="34">
        <f>VLOOKUP($AX30&amp;"_"&amp;$BC$14,データシート1!$A:$BT,MATCH($BC$12&amp;"_"&amp;BH$20,データシート1!$A$1:$BT$1,0),0)</f>
        <v>1.1899263224090535</v>
      </c>
      <c r="BI30" s="34">
        <f>VLOOKUP($AX30&amp;"_"&amp;$BC$14,データシート1!$A:$BT,MATCH($BC$12&amp;"_"&amp;BI$20,データシート1!$A$1:$BT$1,0),0)</f>
        <v>8.64629310369466</v>
      </c>
      <c r="BJ30" s="34">
        <f>VLOOKUP($AX30&amp;"_"&amp;$BC$14,データシート1!$A:$BT,MATCH($BC$12&amp;"_"&amp;BJ$20,データシート1!$A$1:$BT$1,0),0)</f>
        <v>14.499954746256616</v>
      </c>
      <c r="BK30" s="34">
        <f t="shared" si="1"/>
        <v>20.863039600193872</v>
      </c>
      <c r="BL30" s="34">
        <f t="shared" si="2"/>
        <v>19.946950760781291</v>
      </c>
      <c r="BM30" s="34">
        <f>VLOOKUP($AX30&amp;"_"&amp;$BC$14,データシート1!$A:$BT,MATCH($BC$12&amp;"_"&amp;BM$20,データシート1!$A$1:$BT$1,0),0)</f>
        <v>11.14627160709796</v>
      </c>
      <c r="BN30" s="34">
        <f>VLOOKUP($AX30&amp;"_"&amp;$BC$14,データシート1!$A:$BT,MATCH($BC$12&amp;"_"&amp;BN$20,データシート1!$A$1:$BT$1,0),0)</f>
        <v>8.8006791536833298</v>
      </c>
      <c r="BO30" s="34">
        <f>VLOOKUP($AX30&amp;"_"&amp;$BC$14,データシート1!$A:$BT,MATCH($BC$12&amp;"_"&amp;BO$20,データシート1!$A$1:$BT$1,0),0)</f>
        <v>0.877850159720451</v>
      </c>
      <c r="BP30" s="34">
        <f>VLOOKUP($AX30&amp;"_"&amp;$BC$14,データシート1!$A:$BT,MATCH($BC$12&amp;"_"&amp;BP$20,データシート1!$A$1:$BT$1,0),0)</f>
        <v>3.8238679692127575E-2</v>
      </c>
      <c r="BQ30" s="34">
        <f>VLOOKUP($AX30&amp;"_"&amp;$BC$14,データシート1!$A:$BT,MATCH($BC$12&amp;"_"&amp;BQ$20,データシート1!$A$1:$BT$1,0),0)</f>
        <v>2.50444529</v>
      </c>
      <c r="BR30" s="35">
        <f t="shared" si="3"/>
        <v>50.574911594595356</v>
      </c>
      <c r="BT30" s="121" t="str">
        <f t="shared" si="4"/>
        <v>岬町</v>
      </c>
      <c r="BU30" s="33">
        <f t="shared" si="25"/>
        <v>50.574911594595356</v>
      </c>
      <c r="BV30" s="59">
        <f t="shared" si="16"/>
        <v>8.0300266009445731E-2</v>
      </c>
      <c r="BW30" s="59">
        <f t="shared" si="5"/>
        <v>4.7839258754558037E-2</v>
      </c>
      <c r="BX30" s="59">
        <f t="shared" si="5"/>
        <v>8.933011161737555E-3</v>
      </c>
      <c r="BY30" s="59">
        <f t="shared" si="5"/>
        <v>2.3527996093150146E-2</v>
      </c>
      <c r="BZ30" s="59">
        <f t="shared" si="5"/>
        <v>0.17096012293610491</v>
      </c>
      <c r="CA30" s="59">
        <f t="shared" si="5"/>
        <v>0.28670252283359682</v>
      </c>
      <c r="CB30" s="59">
        <f t="shared" si="5"/>
        <v>0.41251756933220984</v>
      </c>
      <c r="CC30" s="59">
        <f t="shared" si="5"/>
        <v>0.39440406580785609</v>
      </c>
      <c r="CD30" s="59">
        <f t="shared" si="5"/>
        <v>0.22039132161901984</v>
      </c>
      <c r="CE30" s="59">
        <f t="shared" si="5"/>
        <v>0.17401274418883625</v>
      </c>
      <c r="CF30" s="59">
        <f t="shared" si="5"/>
        <v>1.735742351380129E-2</v>
      </c>
      <c r="CG30" s="59">
        <f t="shared" si="5"/>
        <v>7.5608001055238461E-4</v>
      </c>
      <c r="CH30" s="59">
        <f t="shared" si="5"/>
        <v>4.9519518888642713E-2</v>
      </c>
      <c r="CI30" s="122">
        <f t="shared" si="6"/>
        <v>1</v>
      </c>
      <c r="CK30" s="123" t="str">
        <f t="shared" si="7"/>
        <v>岬町</v>
      </c>
      <c r="CL30" s="124">
        <f t="shared" si="17"/>
        <v>4.0611788544502083</v>
      </c>
      <c r="CM30" s="65">
        <f t="shared" si="18"/>
        <v>0.47695510821382575</v>
      </c>
      <c r="CN30" s="66">
        <f t="shared" si="19"/>
        <v>2.4194662822627446</v>
      </c>
      <c r="CO30" s="65">
        <f t="shared" si="20"/>
        <v>0.80058978883081178</v>
      </c>
      <c r="CP30" s="66">
        <f t="shared" si="8"/>
        <v>0.45178624977841042</v>
      </c>
      <c r="CQ30" s="65">
        <f t="shared" si="21"/>
        <v>0</v>
      </c>
      <c r="CR30" s="66">
        <f t="shared" si="9"/>
        <v>1.1899263224090535</v>
      </c>
      <c r="CS30" s="65">
        <f t="shared" si="22"/>
        <v>0</v>
      </c>
      <c r="CT30" s="66">
        <f t="shared" si="10"/>
        <v>8.64629310369466</v>
      </c>
      <c r="CU30" s="67">
        <f t="shared" si="23"/>
        <v>0</v>
      </c>
      <c r="CV30" s="16"/>
      <c r="CW30" s="959">
        <f t="shared" si="24"/>
        <v>1.9370000000000001</v>
      </c>
      <c r="CX30" s="962">
        <f>VLOOKUP($AX30&amp;"_"&amp;$CW$14,データシート1!$A:$BT,MATCH($CW$12&amp;"_"&amp;CX$20,データシート1!$A$1:$BT$1,0),0)</f>
        <v>1.9370000000000001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1.9370000000000001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21383</v>
      </c>
      <c r="AY31" s="18" t="str">
        <f>IF(IFERROR(比較地域マスタ!$Z16,"")=0,"",IFERROR(比較地域マスタ!$Z16,""))</f>
        <v>安八町</v>
      </c>
      <c r="BB31" s="110" t="str">
        <f t="shared" si="0"/>
        <v>21383</v>
      </c>
      <c r="BC31" s="1031" t="str">
        <f t="shared" si="0"/>
        <v>安八町</v>
      </c>
      <c r="BD31" s="34">
        <f t="shared" si="14"/>
        <v>102.60870875013849</v>
      </c>
      <c r="BE31" s="34">
        <f t="shared" si="15"/>
        <v>43.073029941347528</v>
      </c>
      <c r="BF31" s="34">
        <f>VLOOKUP($AX31&amp;"_"&amp;$BC$14,データシート1!$A:$BT,MATCH($BC$12&amp;"_"&amp;BF$20,データシート1!$A$1:$BT$1,0),0)</f>
        <v>41.176539877641027</v>
      </c>
      <c r="BG31" s="34">
        <f>VLOOKUP($AX31&amp;"_"&amp;$BC$14,データシート1!$A:$BT,MATCH($BC$12&amp;"_"&amp;BG$20,データシート1!$A$1:$BT$1,0),0)</f>
        <v>1.2439344604157159</v>
      </c>
      <c r="BH31" s="34">
        <f>VLOOKUP($AX31&amp;"_"&amp;$BC$14,データシート1!$A:$BT,MATCH($BC$12&amp;"_"&amp;BH$20,データシート1!$A$1:$BT$1,0),0)</f>
        <v>0.65255560329078799</v>
      </c>
      <c r="BI31" s="34">
        <f>VLOOKUP($AX31&amp;"_"&amp;$BC$14,データシート1!$A:$BT,MATCH($BC$12&amp;"_"&amp;BI$20,データシート1!$A$1:$BT$1,0),0)</f>
        <v>11.866935065925583</v>
      </c>
      <c r="BJ31" s="34">
        <f>VLOOKUP($AX31&amp;"_"&amp;$BC$14,データシート1!$A:$BT,MATCH($BC$12&amp;"_"&amp;BJ$20,データシート1!$A$1:$BT$1,0),0)</f>
        <v>17.075828292680704</v>
      </c>
      <c r="BK31" s="34">
        <f t="shared" si="1"/>
        <v>28.857995925906177</v>
      </c>
      <c r="BL31" s="34">
        <f t="shared" si="2"/>
        <v>28.004201254433472</v>
      </c>
      <c r="BM31" s="34">
        <f>VLOOKUP($AX31&amp;"_"&amp;$BC$14,データシート1!$A:$BT,MATCH($BC$12&amp;"_"&amp;BM$20,データシート1!$A$1:$BT$1,0),0)</f>
        <v>14.552265589220566</v>
      </c>
      <c r="BN31" s="34">
        <f>VLOOKUP($AX31&amp;"_"&amp;$BC$14,データシート1!$A:$BT,MATCH($BC$12&amp;"_"&amp;BN$20,データシート1!$A$1:$BT$1,0),0)</f>
        <v>13.451935665212906</v>
      </c>
      <c r="BO31" s="34">
        <f>VLOOKUP($AX31&amp;"_"&amp;$BC$14,データシート1!$A:$BT,MATCH($BC$12&amp;"_"&amp;BO$20,データシート1!$A$1:$BT$1,0),0)</f>
        <v>0.85379467147270705</v>
      </c>
      <c r="BP31" s="34">
        <f>VLOOKUP($AX31&amp;"_"&amp;$BC$14,データシート1!$A:$BT,MATCH($BC$12&amp;"_"&amp;BP$20,データシート1!$A$1:$BT$1,0),0)</f>
        <v>0</v>
      </c>
      <c r="BQ31" s="34">
        <f>VLOOKUP($AX31&amp;"_"&amp;$BC$14,データシート1!$A:$BT,MATCH($BC$12&amp;"_"&amp;BQ$20,データシート1!$A$1:$BT$1,0),0)</f>
        <v>1.7349195242784989</v>
      </c>
      <c r="BR31" s="35">
        <f t="shared" si="3"/>
        <v>102.60870875013849</v>
      </c>
      <c r="BT31" s="121" t="str">
        <f t="shared" si="4"/>
        <v>安八町</v>
      </c>
      <c r="BU31" s="33">
        <f t="shared" si="25"/>
        <v>102.60870875013849</v>
      </c>
      <c r="BV31" s="59">
        <f t="shared" si="16"/>
        <v>0.41977947550469874</v>
      </c>
      <c r="BW31" s="59">
        <f t="shared" si="5"/>
        <v>0.4012967357177219</v>
      </c>
      <c r="BX31" s="59">
        <f t="shared" si="5"/>
        <v>1.2123088532814588E-2</v>
      </c>
      <c r="BY31" s="59">
        <f t="shared" si="5"/>
        <v>6.3596512541622572E-3</v>
      </c>
      <c r="BZ31" s="59">
        <f t="shared" si="5"/>
        <v>0.1156523185066352</v>
      </c>
      <c r="CA31" s="59">
        <f t="shared" si="5"/>
        <v>0.16641694940594073</v>
      </c>
      <c r="CB31" s="59">
        <f t="shared" si="5"/>
        <v>0.28124314473324108</v>
      </c>
      <c r="CC31" s="59">
        <f t="shared" si="5"/>
        <v>0.27292226552257121</v>
      </c>
      <c r="CD31" s="59">
        <f t="shared" si="5"/>
        <v>0.1418229092489279</v>
      </c>
      <c r="CE31" s="59">
        <f t="shared" si="5"/>
        <v>0.1310993562736433</v>
      </c>
      <c r="CF31" s="59">
        <f t="shared" si="5"/>
        <v>8.3208792106698702E-3</v>
      </c>
      <c r="CG31" s="59">
        <f t="shared" si="5"/>
        <v>0</v>
      </c>
      <c r="CH31" s="59">
        <f t="shared" si="5"/>
        <v>1.6908111849484288E-2</v>
      </c>
      <c r="CI31" s="122">
        <f t="shared" si="6"/>
        <v>1</v>
      </c>
      <c r="CK31" s="123" t="str">
        <f t="shared" si="7"/>
        <v>安八町</v>
      </c>
      <c r="CL31" s="124">
        <f t="shared" si="17"/>
        <v>43.073029941347528</v>
      </c>
      <c r="CM31" s="65">
        <f t="shared" si="18"/>
        <v>0.52225255642873059</v>
      </c>
      <c r="CN31" s="66">
        <f t="shared" si="19"/>
        <v>41.176539877641027</v>
      </c>
      <c r="CO31" s="65">
        <f t="shared" si="20"/>
        <v>0.54630622356432745</v>
      </c>
      <c r="CP31" s="66">
        <f t="shared" si="8"/>
        <v>1.2439344604157159</v>
      </c>
      <c r="CQ31" s="65">
        <f t="shared" si="21"/>
        <v>0</v>
      </c>
      <c r="CR31" s="66">
        <f t="shared" si="9"/>
        <v>0.65255560329078799</v>
      </c>
      <c r="CS31" s="65">
        <f t="shared" si="22"/>
        <v>0</v>
      </c>
      <c r="CT31" s="66">
        <f t="shared" si="10"/>
        <v>11.866935065925583</v>
      </c>
      <c r="CU31" s="67">
        <f t="shared" si="23"/>
        <v>0</v>
      </c>
      <c r="CV31" s="16"/>
      <c r="CW31" s="959">
        <f t="shared" si="24"/>
        <v>22.495000000000001</v>
      </c>
      <c r="CX31" s="962">
        <f>VLOOKUP($AX31&amp;"_"&amp;$CW$14,データシート1!$A:$BT,MATCH($CW$12&amp;"_"&amp;CX$20,データシート1!$A$1:$BT$1,0),0)</f>
        <v>22.495000000000001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22.495000000000001</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02361</v>
      </c>
      <c r="AY32" s="18" t="str">
        <f>IF(IFERROR(比較地域マスタ!$Z17,"")=0,"",IFERROR(比較地域マスタ!$Z17,""))</f>
        <v>藤崎町</v>
      </c>
      <c r="AZ32" s="16"/>
      <c r="BA32" s="16"/>
      <c r="BB32" s="110" t="str">
        <f t="shared" si="0"/>
        <v>02361</v>
      </c>
      <c r="BC32" s="1031" t="str">
        <f t="shared" si="0"/>
        <v>藤崎町</v>
      </c>
      <c r="BD32" s="34">
        <f t="shared" si="14"/>
        <v>91.574519902183724</v>
      </c>
      <c r="BE32" s="34">
        <f t="shared" si="15"/>
        <v>18.852985506089318</v>
      </c>
      <c r="BF32" s="34">
        <f>VLOOKUP($AX32&amp;"_"&amp;$BC$14,データシート1!$A:$BT,MATCH($BC$12&amp;"_"&amp;BF$20,データシート1!$A$1:$BT$1,0),0)</f>
        <v>12.856626962952868</v>
      </c>
      <c r="BG32" s="34">
        <f>VLOOKUP($AX32&amp;"_"&amp;$BC$14,データシート1!$A:$BT,MATCH($BC$12&amp;"_"&amp;BG$20,データシート1!$A$1:$BT$1,0),0)</f>
        <v>1.7563008074333641</v>
      </c>
      <c r="BH32" s="34">
        <f>VLOOKUP($AX32&amp;"_"&amp;$BC$14,データシート1!$A:$BT,MATCH($BC$12&amp;"_"&amp;BH$20,データシート1!$A$1:$BT$1,0),0)</f>
        <v>4.2400577357030844</v>
      </c>
      <c r="BI32" s="34">
        <f>VLOOKUP($AX32&amp;"_"&amp;$BC$14,データシート1!$A:$BT,MATCH($BC$12&amp;"_"&amp;BI$20,データシート1!$A$1:$BT$1,0),0)</f>
        <v>14.602156226894737</v>
      </c>
      <c r="BJ32" s="34">
        <f>VLOOKUP($AX32&amp;"_"&amp;$BC$14,データシート1!$A:$BT,MATCH($BC$12&amp;"_"&amp;BJ$20,データシート1!$A$1:$BT$1,0),0)</f>
        <v>28.190385676846056</v>
      </c>
      <c r="BK32" s="34">
        <f t="shared" si="1"/>
        <v>28.305360472327735</v>
      </c>
      <c r="BL32" s="34">
        <f t="shared" si="2"/>
        <v>27.446836445155835</v>
      </c>
      <c r="BM32" s="34">
        <f>VLOOKUP($AX32&amp;"_"&amp;$BC$14,データシート1!$A:$BT,MATCH($BC$12&amp;"_"&amp;BM$20,データシート1!$A$1:$BT$1,0),0)</f>
        <v>12.187369528209658</v>
      </c>
      <c r="BN32" s="34">
        <f>VLOOKUP($AX32&amp;"_"&amp;$BC$14,データシート1!$A:$BT,MATCH($BC$12&amp;"_"&amp;BN$20,データシート1!$A$1:$BT$1,0),0)</f>
        <v>15.259466916946177</v>
      </c>
      <c r="BO32" s="34">
        <f>VLOOKUP($AX32&amp;"_"&amp;$BC$14,データシート1!$A:$BT,MATCH($BC$12&amp;"_"&amp;BO$20,データシート1!$A$1:$BT$1,0),0)</f>
        <v>0.85852402717189902</v>
      </c>
      <c r="BP32" s="34">
        <f>VLOOKUP($AX32&amp;"_"&amp;$BC$14,データシート1!$A:$BT,MATCH($BC$12&amp;"_"&amp;BP$20,データシート1!$A$1:$BT$1,0),0)</f>
        <v>0</v>
      </c>
      <c r="BQ32" s="34">
        <f>VLOOKUP($AX32&amp;"_"&amp;$BC$14,データシート1!$A:$BT,MATCH($BC$12&amp;"_"&amp;BQ$20,データシート1!$A$1:$BT$1,0),0)</f>
        <v>1.623632020025886</v>
      </c>
      <c r="BR32" s="35">
        <f t="shared" si="3"/>
        <v>91.574519902183724</v>
      </c>
      <c r="BS32" s="21"/>
      <c r="BT32" s="121" t="str">
        <f t="shared" si="4"/>
        <v>藤崎町</v>
      </c>
      <c r="BU32" s="33">
        <f t="shared" si="25"/>
        <v>91.574519902183724</v>
      </c>
      <c r="BV32" s="59">
        <f t="shared" si="16"/>
        <v>0.20587588694133838</v>
      </c>
      <c r="BW32" s="59">
        <f t="shared" si="5"/>
        <v>0.14039524287635696</v>
      </c>
      <c r="BX32" s="59">
        <f t="shared" si="5"/>
        <v>1.9178924544833817E-2</v>
      </c>
      <c r="BY32" s="59">
        <f t="shared" si="5"/>
        <v>4.6301719520147597E-2</v>
      </c>
      <c r="BZ32" s="59">
        <f t="shared" si="5"/>
        <v>0.15945654143196364</v>
      </c>
      <c r="CA32" s="59">
        <f t="shared" si="5"/>
        <v>0.30784093333994988</v>
      </c>
      <c r="CB32" s="59">
        <f t="shared" si="5"/>
        <v>0.30909646594448326</v>
      </c>
      <c r="CC32" s="59">
        <f t="shared" si="5"/>
        <v>0.29972132504187254</v>
      </c>
      <c r="CD32" s="59">
        <f t="shared" si="5"/>
        <v>0.13308690606543963</v>
      </c>
      <c r="CE32" s="59">
        <f t="shared" si="5"/>
        <v>0.16663441897643291</v>
      </c>
      <c r="CF32" s="59">
        <f t="shared" si="5"/>
        <v>9.3751409026106864E-3</v>
      </c>
      <c r="CG32" s="59">
        <f t="shared" si="5"/>
        <v>0</v>
      </c>
      <c r="CH32" s="59">
        <f t="shared" si="5"/>
        <v>1.7730172342264917E-2</v>
      </c>
      <c r="CI32" s="122">
        <f t="shared" si="6"/>
        <v>1</v>
      </c>
      <c r="CJ32" s="16"/>
      <c r="CK32" s="123" t="str">
        <f t="shared" si="7"/>
        <v>藤崎町</v>
      </c>
      <c r="CL32" s="124">
        <f t="shared" si="17"/>
        <v>18.852985506089318</v>
      </c>
      <c r="CM32" s="65">
        <f t="shared" si="18"/>
        <v>0</v>
      </c>
      <c r="CN32" s="66">
        <f t="shared" si="19"/>
        <v>12.856626962952868</v>
      </c>
      <c r="CO32" s="65">
        <f t="shared" si="20"/>
        <v>0</v>
      </c>
      <c r="CP32" s="66">
        <f t="shared" si="8"/>
        <v>1.7563008074333641</v>
      </c>
      <c r="CQ32" s="65">
        <f t="shared" si="21"/>
        <v>0</v>
      </c>
      <c r="CR32" s="66">
        <f t="shared" si="9"/>
        <v>4.2400577357030844</v>
      </c>
      <c r="CS32" s="65">
        <f t="shared" si="22"/>
        <v>0</v>
      </c>
      <c r="CT32" s="66">
        <f t="shared" si="10"/>
        <v>14.602156226894737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08442</v>
      </c>
      <c r="AY33" s="18" t="str">
        <f>IF(IFERROR(比較地域マスタ!$Z18,"")=0,"",IFERROR(比較地域マスタ!$Z18,""))</f>
        <v>美浦村</v>
      </c>
      <c r="BB33" s="110" t="str">
        <f t="shared" si="0"/>
        <v>08442</v>
      </c>
      <c r="BC33" s="1031" t="str">
        <f t="shared" si="0"/>
        <v>美浦村</v>
      </c>
      <c r="BD33" s="34">
        <f t="shared" si="14"/>
        <v>194.16425395563638</v>
      </c>
      <c r="BE33" s="34">
        <f t="shared" si="15"/>
        <v>110.42520892365492</v>
      </c>
      <c r="BF33" s="34">
        <f>VLOOKUP($AX33&amp;"_"&amp;$BC$14,データシート1!$A:$BT,MATCH($BC$12&amp;"_"&amp;BF$20,データシート1!$A$1:$BT$1,0),0)</f>
        <v>101.74806808288082</v>
      </c>
      <c r="BG33" s="34">
        <f>VLOOKUP($AX33&amp;"_"&amp;$BC$14,データシート1!$A:$BT,MATCH($BC$12&amp;"_"&amp;BG$20,データシート1!$A$1:$BT$1,0),0)</f>
        <v>0.93628138888083601</v>
      </c>
      <c r="BH33" s="34">
        <f>VLOOKUP($AX33&amp;"_"&amp;$BC$14,データシート1!$A:$BT,MATCH($BC$12&amp;"_"&amp;BH$20,データシート1!$A$1:$BT$1,0),0)</f>
        <v>7.7408594518932681</v>
      </c>
      <c r="BI33" s="34">
        <f>VLOOKUP($AX33&amp;"_"&amp;$BC$14,データシート1!$A:$BT,MATCH($BC$12&amp;"_"&amp;BI$20,データシート1!$A$1:$BT$1,0),0)</f>
        <v>19.951305279611255</v>
      </c>
      <c r="BJ33" s="34">
        <f>VLOOKUP($AX33&amp;"_"&amp;$BC$14,データシート1!$A:$BT,MATCH($BC$12&amp;"_"&amp;BJ$20,データシート1!$A$1:$BT$1,0),0)</f>
        <v>21.574795264655027</v>
      </c>
      <c r="BK33" s="34">
        <f t="shared" si="1"/>
        <v>40.336424547675797</v>
      </c>
      <c r="BL33" s="34">
        <f t="shared" si="2"/>
        <v>39.475506649100602</v>
      </c>
      <c r="BM33" s="34">
        <f>VLOOKUP($AX33&amp;"_"&amp;$BC$14,データシート1!$A:$BT,MATCH($BC$12&amp;"_"&amp;BM$20,データシート1!$A$1:$BT$1,0),0)</f>
        <v>20.79613484455626</v>
      </c>
      <c r="BN33" s="34">
        <f>VLOOKUP($AX33&amp;"_"&amp;$BC$14,データシート1!$A:$BT,MATCH($BC$12&amp;"_"&amp;BN$20,データシート1!$A$1:$BT$1,0),0)</f>
        <v>18.679371804544342</v>
      </c>
      <c r="BO33" s="34">
        <f>VLOOKUP($AX33&amp;"_"&amp;$BC$14,データシート1!$A:$BT,MATCH($BC$12&amp;"_"&amp;BO$20,データシート1!$A$1:$BT$1,0),0)</f>
        <v>0.86091789857519496</v>
      </c>
      <c r="BP33" s="34">
        <f>VLOOKUP($AX33&amp;"_"&amp;$BC$14,データシート1!$A:$BT,MATCH($BC$12&amp;"_"&amp;BP$20,データシート1!$A$1:$BT$1,0),0)</f>
        <v>0</v>
      </c>
      <c r="BQ33" s="34">
        <f>VLOOKUP($AX33&amp;"_"&amp;$BC$14,データシート1!$A:$BT,MATCH($BC$12&amp;"_"&amp;BQ$20,データシート1!$A$1:$BT$1,0),0)</f>
        <v>1.876519940039389</v>
      </c>
      <c r="BR33" s="35">
        <f t="shared" si="3"/>
        <v>194.16425395563638</v>
      </c>
      <c r="BT33" s="121" t="str">
        <f t="shared" si="4"/>
        <v>美浦村</v>
      </c>
      <c r="BU33" s="33">
        <f t="shared" si="25"/>
        <v>194.16425395563638</v>
      </c>
      <c r="BV33" s="59">
        <f t="shared" si="16"/>
        <v>0.56872058926400237</v>
      </c>
      <c r="BW33" s="59">
        <f t="shared" si="5"/>
        <v>0.52403089657341728</v>
      </c>
      <c r="BX33" s="59">
        <f t="shared" si="5"/>
        <v>4.8221099909294442E-3</v>
      </c>
      <c r="BY33" s="59">
        <f t="shared" si="5"/>
        <v>3.9867582699655617E-2</v>
      </c>
      <c r="BZ33" s="59">
        <f t="shared" si="5"/>
        <v>0.10275478041478134</v>
      </c>
      <c r="CA33" s="59">
        <f t="shared" si="5"/>
        <v>0.11111620612507049</v>
      </c>
      <c r="CB33" s="59">
        <f t="shared" si="5"/>
        <v>0.20774382372613273</v>
      </c>
      <c r="CC33" s="59">
        <f t="shared" si="5"/>
        <v>0.20330985670575677</v>
      </c>
      <c r="CD33" s="59">
        <f t="shared" si="5"/>
        <v>0.10710588803492049</v>
      </c>
      <c r="CE33" s="59">
        <f t="shared" si="5"/>
        <v>9.6203968670836276E-2</v>
      </c>
      <c r="CF33" s="59">
        <f t="shared" si="5"/>
        <v>4.4339670203759635E-3</v>
      </c>
      <c r="CG33" s="59">
        <f t="shared" si="5"/>
        <v>0</v>
      </c>
      <c r="CH33" s="59">
        <f t="shared" si="5"/>
        <v>9.6646004700131141E-3</v>
      </c>
      <c r="CI33" s="122">
        <f t="shared" si="6"/>
        <v>1</v>
      </c>
      <c r="CK33" s="123" t="str">
        <f t="shared" si="7"/>
        <v>美浦村</v>
      </c>
      <c r="CL33" s="124">
        <f t="shared" si="17"/>
        <v>110.42520892365492</v>
      </c>
      <c r="CM33" s="65">
        <f t="shared" si="18"/>
        <v>0.69280376053344994</v>
      </c>
      <c r="CN33" s="66">
        <f t="shared" si="19"/>
        <v>101.74806808288082</v>
      </c>
      <c r="CO33" s="65">
        <f t="shared" si="20"/>
        <v>0.75188651186657451</v>
      </c>
      <c r="CP33" s="66">
        <f t="shared" si="8"/>
        <v>0.93628138888083601</v>
      </c>
      <c r="CQ33" s="65">
        <f t="shared" si="21"/>
        <v>0</v>
      </c>
      <c r="CR33" s="66">
        <f t="shared" si="9"/>
        <v>7.7408594518932681</v>
      </c>
      <c r="CS33" s="65">
        <f t="shared" si="22"/>
        <v>0</v>
      </c>
      <c r="CT33" s="66">
        <f t="shared" si="10"/>
        <v>19.951305279611255</v>
      </c>
      <c r="CU33" s="67">
        <f t="shared" si="23"/>
        <v>0.40573786459337507</v>
      </c>
      <c r="CV33" s="16"/>
      <c r="CW33" s="959">
        <f t="shared" si="24"/>
        <v>76.503</v>
      </c>
      <c r="CX33" s="962">
        <f>VLOOKUP($AX33&amp;"_"&amp;$CW$14,データシート1!$A:$BT,MATCH($CW$12&amp;"_"&amp;CX$20,データシート1!$A$1:$BT$1,0),0)</f>
        <v>76.503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8.0950000000000006</v>
      </c>
      <c r="DB33" s="962">
        <f>VLOOKUP($AX33&amp;"_"&amp;$CW$14,データシート1!$A:$BT,MATCH($CW$12&amp;"_"&amp;DB$20,データシート1!$A$1:$BT$1,0),0)</f>
        <v>0</v>
      </c>
      <c r="DC33" s="962">
        <f>VLOOKUP($AX33&amp;"_"&amp;$CW$14,データシート1!$A:$BT,MATCH($CW$12&amp;"_"&amp;DC$20,データシート1!$A$1:$BT$1,0),0)</f>
        <v>0</v>
      </c>
      <c r="DD33" s="961">
        <f t="shared" si="11"/>
        <v>84.597999999999999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43514</v>
      </c>
      <c r="AY34" s="18" t="str">
        <f>IF(IFERROR(比較地域マスタ!$Z19,"")=0,"",IFERROR(比較地域マスタ!$Z19,""))</f>
        <v>あさぎり町</v>
      </c>
      <c r="BB34" s="110" t="str">
        <f t="shared" si="0"/>
        <v>43514</v>
      </c>
      <c r="BC34" s="1031" t="str">
        <f t="shared" si="0"/>
        <v>あさぎり町</v>
      </c>
      <c r="BD34" s="34">
        <f t="shared" si="14"/>
        <v>73.582978116518063</v>
      </c>
      <c r="BE34" s="34">
        <f t="shared" si="15"/>
        <v>17.962275750038678</v>
      </c>
      <c r="BF34" s="34">
        <f>VLOOKUP($AX34&amp;"_"&amp;$BC$14,データシート1!$A:$BT,MATCH($BC$12&amp;"_"&amp;BF$20,データシート1!$A$1:$BT$1,0),0)</f>
        <v>12.079370687614606</v>
      </c>
      <c r="BG34" s="34">
        <f>VLOOKUP($AX34&amp;"_"&amp;$BC$14,データシート1!$A:$BT,MATCH($BC$12&amp;"_"&amp;BG$20,データシート1!$A$1:$BT$1,0),0)</f>
        <v>1.0859578565748924</v>
      </c>
      <c r="BH34" s="34">
        <f>VLOOKUP($AX34&amp;"_"&amp;$BC$14,データシート1!$A:$BT,MATCH($BC$12&amp;"_"&amp;BH$20,データシート1!$A$1:$BT$1,0),0)</f>
        <v>4.7969472058491789</v>
      </c>
      <c r="BI34" s="34">
        <f>VLOOKUP($AX34&amp;"_"&amp;$BC$14,データシート1!$A:$BT,MATCH($BC$12&amp;"_"&amp;BI$20,データシート1!$A$1:$BT$1,0),0)</f>
        <v>10.316036719303598</v>
      </c>
      <c r="BJ34" s="34">
        <f>VLOOKUP($AX34&amp;"_"&amp;$BC$14,データシート1!$A:$BT,MATCH($BC$12&amp;"_"&amp;BJ$20,データシート1!$A$1:$BT$1,0),0)</f>
        <v>10.840349498535579</v>
      </c>
      <c r="BK34" s="34">
        <f t="shared" si="1"/>
        <v>33.041591539539567</v>
      </c>
      <c r="BL34" s="34">
        <f t="shared" si="2"/>
        <v>32.176586543446554</v>
      </c>
      <c r="BM34" s="34">
        <f>VLOOKUP($AX34&amp;"_"&amp;$BC$14,データシート1!$A:$BT,MATCH($BC$12&amp;"_"&amp;BM$20,データシート1!$A$1:$BT$1,0),0)</f>
        <v>12.623652077396155</v>
      </c>
      <c r="BN34" s="34">
        <f>VLOOKUP($AX34&amp;"_"&amp;$BC$14,データシート1!$A:$BT,MATCH($BC$12&amp;"_"&amp;BN$20,データシート1!$A$1:$BT$1,0),0)</f>
        <v>19.552934466050399</v>
      </c>
      <c r="BO34" s="34">
        <f>VLOOKUP($AX34&amp;"_"&amp;$BC$14,データシート1!$A:$BT,MATCH($BC$12&amp;"_"&amp;BO$20,データシート1!$A$1:$BT$1,0),0)</f>
        <v>0.86500499609301496</v>
      </c>
      <c r="BP34" s="34">
        <f>VLOOKUP($AX34&amp;"_"&amp;$BC$14,データシート1!$A:$BT,MATCH($BC$12&amp;"_"&amp;BP$20,データシート1!$A$1:$BT$1,0),0)</f>
        <v>0</v>
      </c>
      <c r="BQ34" s="34">
        <f>VLOOKUP($AX34&amp;"_"&amp;$BC$14,データシート1!$A:$BT,MATCH($BC$12&amp;"_"&amp;BQ$20,データシート1!$A$1:$BT$1,0),0)</f>
        <v>1.4227246091006389</v>
      </c>
      <c r="BR34" s="35">
        <f t="shared" si="3"/>
        <v>73.582978116518063</v>
      </c>
      <c r="BT34" s="121" t="str">
        <f t="shared" si="4"/>
        <v>あさぎり町</v>
      </c>
      <c r="BU34" s="33">
        <f t="shared" si="25"/>
        <v>73.582978116518063</v>
      </c>
      <c r="BV34" s="59">
        <f t="shared" si="16"/>
        <v>0.24410911612731354</v>
      </c>
      <c r="BW34" s="59">
        <f t="shared" si="5"/>
        <v>0.16415985050899976</v>
      </c>
      <c r="BX34" s="59">
        <f t="shared" si="5"/>
        <v>1.4758275410588665E-2</v>
      </c>
      <c r="BY34" s="59">
        <f t="shared" si="5"/>
        <v>6.5190990207725091E-2</v>
      </c>
      <c r="BZ34" s="59">
        <f t="shared" si="5"/>
        <v>0.14019596628677133</v>
      </c>
      <c r="CA34" s="59">
        <f t="shared" si="5"/>
        <v>0.14732142916762586</v>
      </c>
      <c r="CB34" s="59">
        <f t="shared" si="5"/>
        <v>0.44903851930562622</v>
      </c>
      <c r="CC34" s="59">
        <f t="shared" si="5"/>
        <v>0.43728301527148283</v>
      </c>
      <c r="CD34" s="59">
        <f t="shared" si="5"/>
        <v>0.17155668879569813</v>
      </c>
      <c r="CE34" s="59">
        <f t="shared" si="5"/>
        <v>0.2657263264757847</v>
      </c>
      <c r="CF34" s="59">
        <f t="shared" si="5"/>
        <v>1.1755504034143419E-2</v>
      </c>
      <c r="CG34" s="59">
        <f t="shared" si="5"/>
        <v>0</v>
      </c>
      <c r="CH34" s="59">
        <f t="shared" si="5"/>
        <v>1.9334969112663063E-2</v>
      </c>
      <c r="CI34" s="122">
        <f t="shared" si="6"/>
        <v>1</v>
      </c>
      <c r="CK34" s="123" t="str">
        <f t="shared" si="7"/>
        <v>あさぎり町</v>
      </c>
      <c r="CL34" s="124">
        <f t="shared" si="17"/>
        <v>17.962275750038678</v>
      </c>
      <c r="CM34" s="65">
        <f t="shared" si="18"/>
        <v>0.13756608763756895</v>
      </c>
      <c r="CN34" s="66">
        <f t="shared" si="19"/>
        <v>12.079370687614606</v>
      </c>
      <c r="CO34" s="65">
        <f t="shared" si="20"/>
        <v>0.20456363695615379</v>
      </c>
      <c r="CP34" s="66">
        <f t="shared" si="8"/>
        <v>1.0859578565748924</v>
      </c>
      <c r="CQ34" s="65">
        <f t="shared" si="21"/>
        <v>0</v>
      </c>
      <c r="CR34" s="66">
        <f t="shared" si="9"/>
        <v>4.7969472058491789</v>
      </c>
      <c r="CS34" s="65">
        <f t="shared" si="22"/>
        <v>0</v>
      </c>
      <c r="CT34" s="66">
        <f t="shared" si="10"/>
        <v>10.316036719303598</v>
      </c>
      <c r="CU34" s="67">
        <f t="shared" si="23"/>
        <v>0</v>
      </c>
      <c r="CV34" s="16"/>
      <c r="CW34" s="959">
        <f t="shared" si="24"/>
        <v>2.4710000000000001</v>
      </c>
      <c r="CX34" s="962">
        <f>VLOOKUP($AX34&amp;"_"&amp;$CW$14,データシート1!$A:$BT,MATCH($CW$12&amp;"_"&amp;CX$20,データシート1!$A$1:$BT$1,0),0)</f>
        <v>2.4710000000000001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2.4710000000000001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35343</v>
      </c>
      <c r="AY35" s="18" t="str">
        <f>IF(IFERROR(比較地域マスタ!$Z20,"")=0,"",IFERROR(比較地域マスタ!$Z20,""))</f>
        <v>田布施町</v>
      </c>
      <c r="BB35" s="110" t="str">
        <f t="shared" si="0"/>
        <v>35343</v>
      </c>
      <c r="BC35" s="1031" t="str">
        <f t="shared" si="0"/>
        <v>田布施町</v>
      </c>
      <c r="BD35" s="34">
        <f t="shared" si="14"/>
        <v>204.29396996283825</v>
      </c>
      <c r="BE35" s="34">
        <f t="shared" si="15"/>
        <v>140.16174045428468</v>
      </c>
      <c r="BF35" s="34">
        <f>VLOOKUP($AX35&amp;"_"&amp;$BC$14,データシート1!$A:$BT,MATCH($BC$12&amp;"_"&amp;BF$20,データシート1!$A$1:$BT$1,0),0)</f>
        <v>137.04762997757254</v>
      </c>
      <c r="BG35" s="34">
        <f>VLOOKUP($AX35&amp;"_"&amp;$BC$14,データシート1!$A:$BT,MATCH($BC$12&amp;"_"&amp;BG$20,データシート1!$A$1:$BT$1,0),0)</f>
        <v>1.4073306907040228</v>
      </c>
      <c r="BH35" s="34">
        <f>VLOOKUP($AX35&amp;"_"&amp;$BC$14,データシート1!$A:$BT,MATCH($BC$12&amp;"_"&amp;BH$20,データシート1!$A$1:$BT$1,0),0)</f>
        <v>1.7067797860081224</v>
      </c>
      <c r="BI35" s="34">
        <f>VLOOKUP($AX35&amp;"_"&amp;$BC$14,データシート1!$A:$BT,MATCH($BC$12&amp;"_"&amp;BI$20,データシート1!$A$1:$BT$1,0),0)</f>
        <v>11.760848380945689</v>
      </c>
      <c r="BJ35" s="34">
        <f>VLOOKUP($AX35&amp;"_"&amp;$BC$14,データシート1!$A:$BT,MATCH($BC$12&amp;"_"&amp;BJ$20,データシート1!$A$1:$BT$1,0),0)</f>
        <v>25.005450463425472</v>
      </c>
      <c r="BK35" s="34">
        <f t="shared" si="1"/>
        <v>25.715852692809992</v>
      </c>
      <c r="BL35" s="34">
        <f t="shared" si="2"/>
        <v>24.855168342664388</v>
      </c>
      <c r="BM35" s="34">
        <f>VLOOKUP($AX35&amp;"_"&amp;$BC$14,データシート1!$A:$BT,MATCH($BC$12&amp;"_"&amp;BM$20,データシート1!$A$1:$BT$1,0),0)</f>
        <v>13.26652324800429</v>
      </c>
      <c r="BN35" s="34">
        <f>VLOOKUP($AX35&amp;"_"&amp;$BC$14,データシート1!$A:$BT,MATCH($BC$12&amp;"_"&amp;BN$20,データシート1!$A$1:$BT$1,0),0)</f>
        <v>11.588645094660098</v>
      </c>
      <c r="BO35" s="34">
        <f>VLOOKUP($AX35&amp;"_"&amp;$BC$14,データシート1!$A:$BT,MATCH($BC$12&amp;"_"&amp;BO$20,データシート1!$A$1:$BT$1,0),0)</f>
        <v>0.86068435014560496</v>
      </c>
      <c r="BP35" s="34">
        <f>VLOOKUP($AX35&amp;"_"&amp;$BC$14,データシート1!$A:$BT,MATCH($BC$12&amp;"_"&amp;BP$20,データシート1!$A$1:$BT$1,0),0)</f>
        <v>0</v>
      </c>
      <c r="BQ35" s="34">
        <f>VLOOKUP($AX35&amp;"_"&amp;$BC$14,データシート1!$A:$BT,MATCH($BC$12&amp;"_"&amp;BQ$20,データシート1!$A$1:$BT$1,0),0)</f>
        <v>1.650077971372405</v>
      </c>
      <c r="BR35" s="35">
        <f t="shared" si="3"/>
        <v>204.29396996283825</v>
      </c>
      <c r="BT35" s="121" t="str">
        <f t="shared" si="4"/>
        <v>田布施町</v>
      </c>
      <c r="BU35" s="33">
        <f t="shared" si="25"/>
        <v>204.29396996283825</v>
      </c>
      <c r="BV35" s="59">
        <f t="shared" si="16"/>
        <v>0.68607869571373337</v>
      </c>
      <c r="BW35" s="59">
        <f t="shared" si="5"/>
        <v>0.67083541429295224</v>
      </c>
      <c r="BX35" s="59">
        <f t="shared" si="5"/>
        <v>6.8887529620185114E-3</v>
      </c>
      <c r="BY35" s="59">
        <f t="shared" si="5"/>
        <v>8.3545284587625921E-3</v>
      </c>
      <c r="BZ35" s="59">
        <f t="shared" si="5"/>
        <v>5.7568260008286229E-2</v>
      </c>
      <c r="CA35" s="59">
        <f t="shared" si="5"/>
        <v>0.12239935651538832</v>
      </c>
      <c r="CB35" s="59">
        <f t="shared" si="5"/>
        <v>0.12587670941774637</v>
      </c>
      <c r="CC35" s="59">
        <f t="shared" si="5"/>
        <v>0.12166373949845719</v>
      </c>
      <c r="CD35" s="59">
        <f t="shared" si="5"/>
        <v>6.4938398575432821E-2</v>
      </c>
      <c r="CE35" s="59">
        <f t="shared" si="5"/>
        <v>5.6725340923024364E-2</v>
      </c>
      <c r="CF35" s="59">
        <f t="shared" si="5"/>
        <v>4.2129699192891808E-3</v>
      </c>
      <c r="CG35" s="59">
        <f t="shared" si="5"/>
        <v>0</v>
      </c>
      <c r="CH35" s="59">
        <f t="shared" si="5"/>
        <v>8.076978344845713E-3</v>
      </c>
      <c r="CI35" s="122">
        <f t="shared" si="6"/>
        <v>1</v>
      </c>
      <c r="CK35" s="123" t="str">
        <f t="shared" si="7"/>
        <v>田布施町</v>
      </c>
      <c r="CL35" s="124">
        <f t="shared" si="17"/>
        <v>140.16174045428468</v>
      </c>
      <c r="CM35" s="65">
        <f t="shared" si="18"/>
        <v>3.7007245937359046E-2</v>
      </c>
      <c r="CN35" s="66">
        <f t="shared" si="19"/>
        <v>137.04762997757254</v>
      </c>
      <c r="CO35" s="65">
        <f t="shared" si="20"/>
        <v>3.7848155424860967E-2</v>
      </c>
      <c r="CP35" s="66">
        <f t="shared" si="8"/>
        <v>1.4073306907040228</v>
      </c>
      <c r="CQ35" s="65">
        <f t="shared" si="21"/>
        <v>0</v>
      </c>
      <c r="CR35" s="66">
        <f t="shared" si="9"/>
        <v>1.7067797860081224</v>
      </c>
      <c r="CS35" s="65">
        <f t="shared" si="22"/>
        <v>0</v>
      </c>
      <c r="CT35" s="66">
        <f t="shared" si="10"/>
        <v>11.760848380945689</v>
      </c>
      <c r="CU35" s="67">
        <f t="shared" si="23"/>
        <v>0</v>
      </c>
      <c r="CV35" s="16"/>
      <c r="CW35" s="959">
        <f t="shared" si="24"/>
        <v>5.1870000000000003</v>
      </c>
      <c r="CX35" s="962">
        <f>VLOOKUP($AX35&amp;"_"&amp;$CW$14,データシート1!$A:$BT,MATCH($CW$12&amp;"_"&amp;CX$20,データシート1!$A$1:$BT$1,0),0)</f>
        <v>5.1870000000000003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5.1870000000000003</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12403</v>
      </c>
      <c r="AY36" s="18" t="str">
        <f>IF(IFERROR(比較地域マスタ!$Z21,"")=0,"",IFERROR(比較地域マスタ!$Z21,""))</f>
        <v>九十九里町</v>
      </c>
      <c r="BB36" s="110" t="str">
        <f t="shared" si="0"/>
        <v>12403</v>
      </c>
      <c r="BC36" s="1031" t="str">
        <f t="shared" si="0"/>
        <v>九十九里町</v>
      </c>
      <c r="BD36" s="34">
        <f t="shared" si="14"/>
        <v>160.02175530861217</v>
      </c>
      <c r="BE36" s="34">
        <f t="shared" si="15"/>
        <v>93.088882331635403</v>
      </c>
      <c r="BF36" s="34">
        <f>VLOOKUP($AX36&amp;"_"&amp;$BC$14,データシート1!$A:$BT,MATCH($BC$12&amp;"_"&amp;BF$20,データシート1!$A$1:$BT$1,0),0)</f>
        <v>84.670422308927499</v>
      </c>
      <c r="BG36" s="34">
        <f>VLOOKUP($AX36&amp;"_"&amp;$BC$14,データシート1!$A:$BT,MATCH($BC$12&amp;"_"&amp;BG$20,データシート1!$A$1:$BT$1,0),0)</f>
        <v>1.112737865999371</v>
      </c>
      <c r="BH36" s="34">
        <f>VLOOKUP($AX36&amp;"_"&amp;$BC$14,データシート1!$A:$BT,MATCH($BC$12&amp;"_"&amp;BH$20,データシート1!$A$1:$BT$1,0),0)</f>
        <v>7.3057221567085229</v>
      </c>
      <c r="BI36" s="34">
        <f>VLOOKUP($AX36&amp;"_"&amp;$BC$14,データシート1!$A:$BT,MATCH($BC$12&amp;"_"&amp;BI$20,データシート1!$A$1:$BT$1,0),0)</f>
        <v>14.98924314129264</v>
      </c>
      <c r="BJ36" s="34">
        <f>VLOOKUP($AX36&amp;"_"&amp;$BC$14,データシート1!$A:$BT,MATCH($BC$12&amp;"_"&amp;BJ$20,データシート1!$A$1:$BT$1,0),0)</f>
        <v>16.909484406494773</v>
      </c>
      <c r="BK36" s="34">
        <f t="shared" si="1"/>
        <v>32.676472587903326</v>
      </c>
      <c r="BL36" s="34">
        <f t="shared" si="2"/>
        <v>31.803410170989466</v>
      </c>
      <c r="BM36" s="34">
        <f>VLOOKUP($AX36&amp;"_"&amp;$BC$14,データシート1!$A:$BT,MATCH($BC$12&amp;"_"&amp;BM$20,データシート1!$A$1:$BT$1,0),0)</f>
        <v>15.307945020210258</v>
      </c>
      <c r="BN36" s="34">
        <f>VLOOKUP($AX36&amp;"_"&amp;$BC$14,データシート1!$A:$BT,MATCH($BC$12&amp;"_"&amp;BN$20,データシート1!$A$1:$BT$1,0),0)</f>
        <v>16.495465150779207</v>
      </c>
      <c r="BO36" s="34">
        <f>VLOOKUP($AX36&amp;"_"&amp;$BC$14,データシート1!$A:$BT,MATCH($BC$12&amp;"_"&amp;BO$20,データシート1!$A$1:$BT$1,0),0)</f>
        <v>0.87306241691386099</v>
      </c>
      <c r="BP36" s="34">
        <f>VLOOKUP($AX36&amp;"_"&amp;$BC$14,データシート1!$A:$BT,MATCH($BC$12&amp;"_"&amp;BP$20,データシート1!$A$1:$BT$1,0),0)</f>
        <v>0</v>
      </c>
      <c r="BQ36" s="34">
        <f>VLOOKUP($AX36&amp;"_"&amp;$BC$14,データシート1!$A:$BT,MATCH($BC$12&amp;"_"&amp;BQ$20,データシート1!$A$1:$BT$1,0),0)</f>
        <v>2.3576728412860568</v>
      </c>
      <c r="BR36" s="35">
        <f t="shared" si="3"/>
        <v>160.02175530861217</v>
      </c>
      <c r="BT36" s="121" t="str">
        <f t="shared" si="4"/>
        <v>九十九里町</v>
      </c>
      <c r="BU36" s="33">
        <f t="shared" si="25"/>
        <v>160.02175530861217</v>
      </c>
      <c r="BV36" s="59">
        <f t="shared" si="16"/>
        <v>0.58172641683693294</v>
      </c>
      <c r="BW36" s="59">
        <f t="shared" si="5"/>
        <v>0.52911819487066103</v>
      </c>
      <c r="BX36" s="59">
        <f t="shared" si="5"/>
        <v>6.9536661677869049E-3</v>
      </c>
      <c r="BY36" s="59">
        <f t="shared" si="5"/>
        <v>4.5654555798484847E-2</v>
      </c>
      <c r="BZ36" s="59">
        <f t="shared" si="5"/>
        <v>9.3670033255071644E-2</v>
      </c>
      <c r="CA36" s="59">
        <f t="shared" si="5"/>
        <v>0.10566990953126187</v>
      </c>
      <c r="CB36" s="59">
        <f t="shared" si="5"/>
        <v>0.20420018843615773</v>
      </c>
      <c r="CC36" s="59">
        <f t="shared" si="5"/>
        <v>0.19874429017263659</v>
      </c>
      <c r="CD36" s="59">
        <f t="shared" si="5"/>
        <v>9.5661649196935192E-2</v>
      </c>
      <c r="CE36" s="59">
        <f t="shared" si="5"/>
        <v>0.1030826409757014</v>
      </c>
      <c r="CF36" s="59">
        <f t="shared" si="5"/>
        <v>5.4558982635211344E-3</v>
      </c>
      <c r="CG36" s="59">
        <f t="shared" si="5"/>
        <v>0</v>
      </c>
      <c r="CH36" s="59">
        <f t="shared" si="5"/>
        <v>1.4733451940576044E-2</v>
      </c>
      <c r="CI36" s="122">
        <f t="shared" si="6"/>
        <v>1</v>
      </c>
      <c r="CK36" s="123" t="str">
        <f t="shared" si="7"/>
        <v>九十九里町</v>
      </c>
      <c r="CL36" s="124">
        <f t="shared" si="17"/>
        <v>93.088882331635403</v>
      </c>
      <c r="CM36" s="65">
        <f t="shared" si="18"/>
        <v>8.1148251120776879E-2</v>
      </c>
      <c r="CN36" s="66">
        <f t="shared" si="19"/>
        <v>84.670422308927499</v>
      </c>
      <c r="CO36" s="65">
        <f t="shared" si="20"/>
        <v>8.9216514976606182E-2</v>
      </c>
      <c r="CP36" s="66">
        <f t="shared" si="8"/>
        <v>1.112737865999371</v>
      </c>
      <c r="CQ36" s="65">
        <f t="shared" si="21"/>
        <v>0</v>
      </c>
      <c r="CR36" s="66">
        <f t="shared" si="9"/>
        <v>7.3057221567085229</v>
      </c>
      <c r="CS36" s="65">
        <f t="shared" si="22"/>
        <v>0</v>
      </c>
      <c r="CT36" s="66">
        <f t="shared" si="10"/>
        <v>14.98924314129264</v>
      </c>
      <c r="CU36" s="67">
        <f t="shared" si="23"/>
        <v>0</v>
      </c>
      <c r="CV36" s="16"/>
      <c r="CW36" s="959">
        <f t="shared" si="24"/>
        <v>7.5540000000000003</v>
      </c>
      <c r="CX36" s="962">
        <f>VLOOKUP($AX36&amp;"_"&amp;$CW$14,データシート1!$A:$BT,MATCH($CW$12&amp;"_"&amp;CX$20,データシート1!$A$1:$BT$1,0),0)</f>
        <v>7.5540000000000003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7.5540000000000003</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31372</v>
      </c>
      <c r="AY37" s="18" t="str">
        <f>IF(IFERROR(比較地域マスタ!$Z22,"")=0,"",IFERROR(比較地域マスタ!$Z22,""))</f>
        <v>北栄町</v>
      </c>
      <c r="BB37" s="110" t="str">
        <f t="shared" si="0"/>
        <v>31372</v>
      </c>
      <c r="BC37" s="1031" t="str">
        <f t="shared" si="0"/>
        <v>北栄町</v>
      </c>
      <c r="BD37" s="34">
        <f t="shared" si="14"/>
        <v>89.242552864112312</v>
      </c>
      <c r="BE37" s="34">
        <f t="shared" si="15"/>
        <v>16.395369498611984</v>
      </c>
      <c r="BF37" s="34">
        <f>VLOOKUP($AX37&amp;"_"&amp;$BC$14,データシート1!$A:$BT,MATCH($BC$12&amp;"_"&amp;BF$20,データシート1!$A$1:$BT$1,0),0)</f>
        <v>5.4837731811220642</v>
      </c>
      <c r="BG37" s="34">
        <f>VLOOKUP($AX37&amp;"_"&amp;$BC$14,データシート1!$A:$BT,MATCH($BC$12&amp;"_"&amp;BG$20,データシート1!$A$1:$BT$1,0),0)</f>
        <v>0.99906565860446883</v>
      </c>
      <c r="BH37" s="34">
        <f>VLOOKUP($AX37&amp;"_"&amp;$BC$14,データシート1!$A:$BT,MATCH($BC$12&amp;"_"&amp;BH$20,データシート1!$A$1:$BT$1,0),0)</f>
        <v>9.9125306588854531</v>
      </c>
      <c r="BI37" s="34">
        <f>VLOOKUP($AX37&amp;"_"&amp;$BC$14,データシート1!$A:$BT,MATCH($BC$12&amp;"_"&amp;BI$20,データシート1!$A$1:$BT$1,0),0)</f>
        <v>15.761470260849325</v>
      </c>
      <c r="BJ37" s="34">
        <f>VLOOKUP($AX37&amp;"_"&amp;$BC$14,データシート1!$A:$BT,MATCH($BC$12&amp;"_"&amp;BJ$20,データシート1!$A$1:$BT$1,0),0)</f>
        <v>19.69069317078355</v>
      </c>
      <c r="BK37" s="34">
        <f t="shared" si="1"/>
        <v>35.522960224647981</v>
      </c>
      <c r="BL37" s="34">
        <f t="shared" si="2"/>
        <v>34.665136842764852</v>
      </c>
      <c r="BM37" s="34">
        <f>VLOOKUP($AX37&amp;"_"&amp;$BC$14,データシート1!$A:$BT,MATCH($BC$12&amp;"_"&amp;BM$20,データシート1!$A$1:$BT$1,0),0)</f>
        <v>12.79354403580211</v>
      </c>
      <c r="BN37" s="34">
        <f>VLOOKUP($AX37&amp;"_"&amp;$BC$14,データシート1!$A:$BT,MATCH($BC$12&amp;"_"&amp;BN$20,データシート1!$A$1:$BT$1,0),0)</f>
        <v>21.871592806962742</v>
      </c>
      <c r="BO37" s="34">
        <f>VLOOKUP($AX37&amp;"_"&amp;$BC$14,データシート1!$A:$BT,MATCH($BC$12&amp;"_"&amp;BO$20,データシート1!$A$1:$BT$1,0),0)</f>
        <v>0.85782338188313001</v>
      </c>
      <c r="BP37" s="34">
        <f>VLOOKUP($AX37&amp;"_"&amp;$BC$14,データシート1!$A:$BT,MATCH($BC$12&amp;"_"&amp;BP$20,データシート1!$A$1:$BT$1,0),0)</f>
        <v>0</v>
      </c>
      <c r="BQ37" s="34">
        <f>VLOOKUP($AX37&amp;"_"&amp;$BC$14,データシート1!$A:$BT,MATCH($BC$12&amp;"_"&amp;BQ$20,データシート1!$A$1:$BT$1,0),0)</f>
        <v>1.8720597092194651</v>
      </c>
      <c r="BR37" s="35">
        <f t="shared" si="3"/>
        <v>89.242552864112312</v>
      </c>
      <c r="BT37" s="121" t="str">
        <f t="shared" si="4"/>
        <v>北栄町</v>
      </c>
      <c r="BU37" s="33">
        <f t="shared" si="25"/>
        <v>89.242552864112312</v>
      </c>
      <c r="BV37" s="59">
        <f t="shared" si="16"/>
        <v>0.18371694861280868</v>
      </c>
      <c r="BW37" s="59">
        <f t="shared" si="5"/>
        <v>6.1447964061181505E-2</v>
      </c>
      <c r="BX37" s="59">
        <f t="shared" si="5"/>
        <v>1.1194947102485114E-2</v>
      </c>
      <c r="BY37" s="59">
        <f t="shared" si="5"/>
        <v>0.11107403744914209</v>
      </c>
      <c r="BZ37" s="59">
        <f t="shared" si="5"/>
        <v>0.17661384345256206</v>
      </c>
      <c r="CA37" s="59">
        <f t="shared" si="5"/>
        <v>0.22064242380836124</v>
      </c>
      <c r="CB37" s="59">
        <f t="shared" si="5"/>
        <v>0.39804957483385778</v>
      </c>
      <c r="CC37" s="59">
        <f t="shared" si="5"/>
        <v>0.38843730631001444</v>
      </c>
      <c r="CD37" s="59">
        <f t="shared" si="5"/>
        <v>0.14335699310711741</v>
      </c>
      <c r="CE37" s="59">
        <f t="shared" si="5"/>
        <v>0.24508031320289703</v>
      </c>
      <c r="CF37" s="59">
        <f t="shared" si="5"/>
        <v>9.6122685238433161E-3</v>
      </c>
      <c r="CG37" s="59">
        <f t="shared" si="5"/>
        <v>0</v>
      </c>
      <c r="CH37" s="59">
        <f t="shared" si="5"/>
        <v>2.0977209292410197E-2</v>
      </c>
      <c r="CI37" s="122">
        <f t="shared" si="6"/>
        <v>1</v>
      </c>
      <c r="CK37" s="123" t="str">
        <f t="shared" si="7"/>
        <v>北栄町</v>
      </c>
      <c r="CL37" s="124">
        <f t="shared" si="17"/>
        <v>16.395369498611984</v>
      </c>
      <c r="CM37" s="65">
        <f t="shared" si="18"/>
        <v>0</v>
      </c>
      <c r="CN37" s="66">
        <f t="shared" si="19"/>
        <v>5.4837731811220642</v>
      </c>
      <c r="CO37" s="65">
        <f t="shared" si="20"/>
        <v>0</v>
      </c>
      <c r="CP37" s="66">
        <f t="shared" si="8"/>
        <v>0.99906565860446883</v>
      </c>
      <c r="CQ37" s="65">
        <f t="shared" si="21"/>
        <v>0</v>
      </c>
      <c r="CR37" s="66">
        <f t="shared" si="9"/>
        <v>9.9125306588854531</v>
      </c>
      <c r="CS37" s="65">
        <f t="shared" si="22"/>
        <v>0</v>
      </c>
      <c r="CT37" s="66">
        <f t="shared" si="10"/>
        <v>15.761470260849325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02402</v>
      </c>
      <c r="AY38" s="18" t="str">
        <f>IF(IFERROR(比較地域マスタ!$Z23,"")=0,"",IFERROR(比較地域マスタ!$Z23,""))</f>
        <v>七戸町</v>
      </c>
      <c r="BB38" s="110" t="str">
        <f t="shared" si="0"/>
        <v>02402</v>
      </c>
      <c r="BC38" s="1031" t="str">
        <f t="shared" si="0"/>
        <v>七戸町</v>
      </c>
      <c r="BD38" s="34">
        <f t="shared" si="14"/>
        <v>117.74185702598437</v>
      </c>
      <c r="BE38" s="34">
        <f t="shared" si="15"/>
        <v>33.865720011489969</v>
      </c>
      <c r="BF38" s="34">
        <f>VLOOKUP($AX38&amp;"_"&amp;$BC$14,データシート1!$A:$BT,MATCH($BC$12&amp;"_"&amp;BF$20,データシート1!$A$1:$BT$1,0),0)</f>
        <v>17.768231018874527</v>
      </c>
      <c r="BG38" s="34">
        <f>VLOOKUP($AX38&amp;"_"&amp;$BC$14,データシート1!$A:$BT,MATCH($BC$12&amp;"_"&amp;BG$20,データシート1!$A$1:$BT$1,0),0)</f>
        <v>2.0265009316538816</v>
      </c>
      <c r="BH38" s="34">
        <f>VLOOKUP($AX38&amp;"_"&amp;$BC$14,データシート1!$A:$BT,MATCH($BC$12&amp;"_"&amp;BH$20,データシート1!$A$1:$BT$1,0),0)</f>
        <v>14.070988060961565</v>
      </c>
      <c r="BI38" s="34">
        <f>VLOOKUP($AX38&amp;"_"&amp;$BC$14,データシート1!$A:$BT,MATCH($BC$12&amp;"_"&amp;BI$20,データシート1!$A$1:$BT$1,0),0)</f>
        <v>17.290031493126367</v>
      </c>
      <c r="BJ38" s="34">
        <f>VLOOKUP($AX38&amp;"_"&amp;$BC$14,データシート1!$A:$BT,MATCH($BC$12&amp;"_"&amp;BJ$20,データシート1!$A$1:$BT$1,0),0)</f>
        <v>31.508796790806215</v>
      </c>
      <c r="BK38" s="34">
        <f t="shared" si="1"/>
        <v>32.971526564218806</v>
      </c>
      <c r="BL38" s="34">
        <f t="shared" si="2"/>
        <v>32.100916405815639</v>
      </c>
      <c r="BM38" s="34">
        <f>VLOOKUP($AX38&amp;"_"&amp;$BC$14,データシート1!$A:$BT,MATCH($BC$12&amp;"_"&amp;BM$20,データシート1!$A$1:$BT$1,0),0)</f>
        <v>12.566568379371752</v>
      </c>
      <c r="BN38" s="34">
        <f>VLOOKUP($AX38&amp;"_"&amp;$BC$14,データシート1!$A:$BT,MATCH($BC$12&amp;"_"&amp;BN$20,データシート1!$A$1:$BT$1,0),0)</f>
        <v>19.534348026443887</v>
      </c>
      <c r="BO38" s="34">
        <f>VLOOKUP($AX38&amp;"_"&amp;$BC$14,データシート1!$A:$BT,MATCH($BC$12&amp;"_"&amp;BO$20,データシート1!$A$1:$BT$1,0),0)</f>
        <v>0.87061015840316902</v>
      </c>
      <c r="BP38" s="34">
        <f>VLOOKUP($AX38&amp;"_"&amp;$BC$14,データシート1!$A:$BT,MATCH($BC$12&amp;"_"&amp;BP$20,データシート1!$A$1:$BT$1,0),0)</f>
        <v>0</v>
      </c>
      <c r="BQ38" s="34">
        <f>VLOOKUP($AX38&amp;"_"&amp;$BC$14,データシート1!$A:$BT,MATCH($BC$12&amp;"_"&amp;BQ$20,データシート1!$A$1:$BT$1,0),0)</f>
        <v>2.1057821663430158</v>
      </c>
      <c r="BR38" s="35">
        <f t="shared" si="3"/>
        <v>117.74185702598437</v>
      </c>
      <c r="BT38" s="121" t="str">
        <f t="shared" si="4"/>
        <v>七戸町</v>
      </c>
      <c r="BU38" s="33">
        <f t="shared" si="25"/>
        <v>117.74185702598437</v>
      </c>
      <c r="BV38" s="59">
        <f t="shared" si="16"/>
        <v>0.28762685477277777</v>
      </c>
      <c r="BW38" s="59">
        <f t="shared" si="5"/>
        <v>0.15090836400646601</v>
      </c>
      <c r="BX38" s="59">
        <f t="shared" si="5"/>
        <v>1.7211389244579812E-2</v>
      </c>
      <c r="BY38" s="59">
        <f t="shared" si="5"/>
        <v>0.11950710152173197</v>
      </c>
      <c r="BZ38" s="59">
        <f t="shared" si="5"/>
        <v>0.14684694067047577</v>
      </c>
      <c r="CA38" s="59">
        <f t="shared" si="5"/>
        <v>0.2676091373677974</v>
      </c>
      <c r="CB38" s="59">
        <f t="shared" si="5"/>
        <v>0.2800323300229785</v>
      </c>
      <c r="CC38" s="59">
        <f t="shared" si="5"/>
        <v>0.27263810183264997</v>
      </c>
      <c r="CD38" s="59">
        <f t="shared" si="5"/>
        <v>0.10672982995841865</v>
      </c>
      <c r="CE38" s="59">
        <f t="shared" si="5"/>
        <v>0.16590827187423129</v>
      </c>
      <c r="CF38" s="59">
        <f t="shared" si="5"/>
        <v>7.3942281903285646E-3</v>
      </c>
      <c r="CG38" s="59">
        <f t="shared" si="5"/>
        <v>0</v>
      </c>
      <c r="CH38" s="59">
        <f t="shared" si="5"/>
        <v>1.7884737165970572E-2</v>
      </c>
      <c r="CI38" s="122">
        <f t="shared" si="6"/>
        <v>1</v>
      </c>
      <c r="CK38" s="123" t="str">
        <f t="shared" si="7"/>
        <v>七戸町</v>
      </c>
      <c r="CL38" s="124">
        <f t="shared" si="17"/>
        <v>33.865720011489969</v>
      </c>
      <c r="CM38" s="65">
        <f t="shared" si="18"/>
        <v>0</v>
      </c>
      <c r="CN38" s="66">
        <f t="shared" si="19"/>
        <v>17.768231018874527</v>
      </c>
      <c r="CO38" s="65">
        <f t="shared" si="20"/>
        <v>0</v>
      </c>
      <c r="CP38" s="66">
        <f t="shared" si="8"/>
        <v>2.0265009316538816</v>
      </c>
      <c r="CQ38" s="65">
        <f t="shared" si="21"/>
        <v>0</v>
      </c>
      <c r="CR38" s="66">
        <f t="shared" si="9"/>
        <v>14.070988060961565</v>
      </c>
      <c r="CS38" s="65">
        <f t="shared" si="22"/>
        <v>0</v>
      </c>
      <c r="CT38" s="66">
        <f t="shared" si="10"/>
        <v>17.290031493126367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30428</v>
      </c>
      <c r="AY39" s="18" t="str">
        <f>IF(IFERROR(比較地域マスタ!$Z24,"")=0,"",IFERROR(比較地域マスタ!$Z24,""))</f>
        <v>串本町</v>
      </c>
      <c r="BB39" s="110" t="str">
        <f t="shared" si="0"/>
        <v>30428</v>
      </c>
      <c r="BC39" s="1031" t="str">
        <f t="shared" si="0"/>
        <v>串本町</v>
      </c>
      <c r="BD39" s="34">
        <f t="shared" si="14"/>
        <v>82.497654056484279</v>
      </c>
      <c r="BE39" s="34">
        <f t="shared" si="15"/>
        <v>22.188023068567411</v>
      </c>
      <c r="BF39" s="34">
        <f>VLOOKUP($AX39&amp;"_"&amp;$BC$14,データシート1!$A:$BT,MATCH($BC$12&amp;"_"&amp;BF$20,データシート1!$A$1:$BT$1,0),0)</f>
        <v>10.289160616586075</v>
      </c>
      <c r="BG39" s="34">
        <f>VLOOKUP($AX39&amp;"_"&amp;$BC$14,データシート1!$A:$BT,MATCH($BC$12&amp;"_"&amp;BG$20,データシート1!$A$1:$BT$1,0),0)</f>
        <v>0.68456615720644787</v>
      </c>
      <c r="BH39" s="34">
        <f>VLOOKUP($AX39&amp;"_"&amp;$BC$14,データシート1!$A:$BT,MATCH($BC$12&amp;"_"&amp;BH$20,データシート1!$A$1:$BT$1,0),0)</f>
        <v>11.214296294774888</v>
      </c>
      <c r="BI39" s="34">
        <f>VLOOKUP($AX39&amp;"_"&amp;$BC$14,データシート1!$A:$BT,MATCH($BC$12&amp;"_"&amp;BI$20,データシート1!$A$1:$BT$1,0),0)</f>
        <v>14.097291981901762</v>
      </c>
      <c r="BJ39" s="34">
        <f>VLOOKUP($AX39&amp;"_"&amp;$BC$14,データシート1!$A:$BT,MATCH($BC$12&amp;"_"&amp;BJ$20,データシート1!$A$1:$BT$1,0),0)</f>
        <v>17.610571596501888</v>
      </c>
      <c r="BK39" s="34">
        <f t="shared" si="1"/>
        <v>27.489827700672979</v>
      </c>
      <c r="BL39" s="34">
        <f t="shared" si="2"/>
        <v>25.849122150429828</v>
      </c>
      <c r="BM39" s="34">
        <f>VLOOKUP($AX39&amp;"_"&amp;$BC$14,データシート1!$A:$BT,MATCH($BC$12&amp;"_"&amp;BM$20,データシート1!$A$1:$BT$1,0),0)</f>
        <v>11.760600928693897</v>
      </c>
      <c r="BN39" s="34">
        <f>VLOOKUP($AX39&amp;"_"&amp;$BC$14,データシート1!$A:$BT,MATCH($BC$12&amp;"_"&amp;BN$20,データシート1!$A$1:$BT$1,0),0)</f>
        <v>14.088521221735933</v>
      </c>
      <c r="BO39" s="34">
        <f>VLOOKUP($AX39&amp;"_"&amp;$BC$14,データシート1!$A:$BT,MATCH($BC$12&amp;"_"&amp;BO$20,データシート1!$A$1:$BT$1,0),0)</f>
        <v>0.88514854814513</v>
      </c>
      <c r="BP39" s="34">
        <f>VLOOKUP($AX39&amp;"_"&amp;$BC$14,データシート1!$A:$BT,MATCH($BC$12&amp;"_"&amp;BP$20,データシート1!$A$1:$BT$1,0),0)</f>
        <v>0.75555700209802268</v>
      </c>
      <c r="BQ39" s="34">
        <f>VLOOKUP($AX39&amp;"_"&amp;$BC$14,データシート1!$A:$BT,MATCH($BC$12&amp;"_"&amp;BQ$20,データシート1!$A$1:$BT$1,0),0)</f>
        <v>1.111939708840237</v>
      </c>
      <c r="BR39" s="35">
        <f t="shared" si="3"/>
        <v>82.497654056484279</v>
      </c>
      <c r="BT39" s="121" t="str">
        <f t="shared" si="4"/>
        <v>串本町</v>
      </c>
      <c r="BU39" s="33">
        <f t="shared" si="25"/>
        <v>82.497654056484279</v>
      </c>
      <c r="BV39" s="59">
        <f t="shared" si="16"/>
        <v>0.26895338203648522</v>
      </c>
      <c r="BW39" s="59">
        <f t="shared" si="5"/>
        <v>0.12472064489908186</v>
      </c>
      <c r="BX39" s="59">
        <f t="shared" si="5"/>
        <v>8.2980075619815911E-3</v>
      </c>
      <c r="BY39" s="59">
        <f t="shared" si="5"/>
        <v>0.13593472957542177</v>
      </c>
      <c r="BZ39" s="59">
        <f t="shared" si="5"/>
        <v>0.17088112556812421</v>
      </c>
      <c r="CA39" s="59">
        <f t="shared" si="5"/>
        <v>0.21346754399154583</v>
      </c>
      <c r="CB39" s="59">
        <f t="shared" si="5"/>
        <v>0.33321950805839057</v>
      </c>
      <c r="CC39" s="59">
        <f t="shared" si="5"/>
        <v>0.31333160252934611</v>
      </c>
      <c r="CD39" s="59">
        <f t="shared" si="5"/>
        <v>0.14255679222880302</v>
      </c>
      <c r="CE39" s="59">
        <f t="shared" si="5"/>
        <v>0.17077481030054309</v>
      </c>
      <c r="CF39" s="59">
        <f t="shared" si="5"/>
        <v>1.072937840801011E-2</v>
      </c>
      <c r="CG39" s="59">
        <f t="shared" si="5"/>
        <v>9.1585271210343731E-3</v>
      </c>
      <c r="CH39" s="59">
        <f t="shared" si="5"/>
        <v>1.3478440345454151E-2</v>
      </c>
      <c r="CI39" s="122">
        <f t="shared" si="6"/>
        <v>1</v>
      </c>
      <c r="CK39" s="123" t="str">
        <f t="shared" si="7"/>
        <v>串本町</v>
      </c>
      <c r="CL39" s="124">
        <f t="shared" si="17"/>
        <v>22.188023068567411</v>
      </c>
      <c r="CM39" s="65">
        <f t="shared" si="18"/>
        <v>0</v>
      </c>
      <c r="CN39" s="66">
        <f t="shared" si="19"/>
        <v>10.289160616586075</v>
      </c>
      <c r="CO39" s="65">
        <f t="shared" si="20"/>
        <v>0</v>
      </c>
      <c r="CP39" s="66">
        <f t="shared" si="8"/>
        <v>0.68456615720644787</v>
      </c>
      <c r="CQ39" s="65">
        <f t="shared" si="21"/>
        <v>0</v>
      </c>
      <c r="CR39" s="66">
        <f t="shared" si="9"/>
        <v>11.214296294774888</v>
      </c>
      <c r="CS39" s="65">
        <f t="shared" si="22"/>
        <v>0</v>
      </c>
      <c r="CT39" s="66">
        <f t="shared" si="10"/>
        <v>14.097291981901762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46213</v>
      </c>
      <c r="AY40" s="18" t="str">
        <f>IF(IFERROR(比較地域マスタ!$Z25,"")=0,"",IFERROR(比較地域マスタ!$Z25,""))</f>
        <v>西之表市</v>
      </c>
      <c r="BB40" s="110" t="str">
        <f t="shared" si="0"/>
        <v>46213</v>
      </c>
      <c r="BC40" s="1031" t="str">
        <f t="shared" si="0"/>
        <v>西之表市</v>
      </c>
      <c r="BD40" s="34">
        <f t="shared" si="14"/>
        <v>97.332300929621368</v>
      </c>
      <c r="BE40" s="34">
        <f t="shared" si="15"/>
        <v>10.297421955533899</v>
      </c>
      <c r="BF40" s="34">
        <f>VLOOKUP($AX40&amp;"_"&amp;$BC$14,データシート1!$A:$BT,MATCH($BC$12&amp;"_"&amp;BF$20,データシート1!$A$1:$BT$1,0),0)</f>
        <v>0.96658481055480006</v>
      </c>
      <c r="BG40" s="34">
        <f>VLOOKUP($AX40&amp;"_"&amp;$BC$14,データシート1!$A:$BT,MATCH($BC$12&amp;"_"&amp;BG$20,データシート1!$A$1:$BT$1,0),0)</f>
        <v>1.3098126782473938</v>
      </c>
      <c r="BH40" s="34">
        <f>VLOOKUP($AX40&amp;"_"&amp;$BC$14,データシート1!$A:$BT,MATCH($BC$12&amp;"_"&amp;BH$20,データシート1!$A$1:$BT$1,0),0)</f>
        <v>8.0210244667317045</v>
      </c>
      <c r="BI40" s="34">
        <f>VLOOKUP($AX40&amp;"_"&amp;$BC$14,データシート1!$A:$BT,MATCH($BC$12&amp;"_"&amp;BI$20,データシート1!$A$1:$BT$1,0),0)</f>
        <v>16.221392279536403</v>
      </c>
      <c r="BJ40" s="34">
        <f>VLOOKUP($AX40&amp;"_"&amp;$BC$14,データシート1!$A:$BT,MATCH($BC$12&amp;"_"&amp;BJ$20,データシート1!$A$1:$BT$1,0),0)</f>
        <v>14.50901738485436</v>
      </c>
      <c r="BK40" s="34">
        <f t="shared" si="1"/>
        <v>54.86534118568558</v>
      </c>
      <c r="BL40" s="34">
        <f t="shared" si="2"/>
        <v>34.54218447434674</v>
      </c>
      <c r="BM40" s="34">
        <f>VLOOKUP($AX40&amp;"_"&amp;$BC$14,データシート1!$A:$BT,MATCH($BC$12&amp;"_"&amp;BM$20,データシート1!$A$1:$BT$1,0),0)</f>
        <v>10.955992613683289</v>
      </c>
      <c r="BN40" s="34">
        <f>VLOOKUP($AX40&amp;"_"&amp;$BC$14,データシート1!$A:$BT,MATCH($BC$12&amp;"_"&amp;BN$20,データシート1!$A$1:$BT$1,0),0)</f>
        <v>23.586191860663455</v>
      </c>
      <c r="BO40" s="34">
        <f>VLOOKUP($AX40&amp;"_"&amp;$BC$14,データシート1!$A:$BT,MATCH($BC$12&amp;"_"&amp;BO$20,データシート1!$A$1:$BT$1,0),0)</f>
        <v>0.85975015642724595</v>
      </c>
      <c r="BP40" s="34">
        <f>VLOOKUP($AX40&amp;"_"&amp;$BC$14,データシート1!$A:$BT,MATCH($BC$12&amp;"_"&amp;BP$20,データシート1!$A$1:$BT$1,0),0)</f>
        <v>19.463406554911593</v>
      </c>
      <c r="BQ40" s="34">
        <f>VLOOKUP($AX40&amp;"_"&amp;$BC$14,データシート1!$A:$BT,MATCH($BC$12&amp;"_"&amp;BQ$20,データシート1!$A$1:$BT$1,0),0)</f>
        <v>1.4391281240111209</v>
      </c>
      <c r="BR40" s="35">
        <f t="shared" si="3"/>
        <v>97.332300929621368</v>
      </c>
      <c r="BT40" s="121" t="str">
        <f t="shared" si="4"/>
        <v>西之表市</v>
      </c>
      <c r="BU40" s="33">
        <f t="shared" si="25"/>
        <v>97.332300929621368</v>
      </c>
      <c r="BV40" s="59">
        <f t="shared" si="16"/>
        <v>0.10579655322213861</v>
      </c>
      <c r="BW40" s="59">
        <f t="shared" si="5"/>
        <v>9.9307711964367728E-3</v>
      </c>
      <c r="BX40" s="59">
        <f t="shared" si="5"/>
        <v>1.3457122309216625E-2</v>
      </c>
      <c r="BY40" s="59">
        <f t="shared" si="5"/>
        <v>8.2408659716485214E-2</v>
      </c>
      <c r="BZ40" s="59">
        <f t="shared" si="5"/>
        <v>0.16665990760113336</v>
      </c>
      <c r="CA40" s="59">
        <f t="shared" si="5"/>
        <v>0.14906682823973799</v>
      </c>
      <c r="CB40" s="59">
        <f t="shared" si="5"/>
        <v>0.56369099118860222</v>
      </c>
      <c r="CC40" s="59">
        <f t="shared" si="5"/>
        <v>0.35488922119824701</v>
      </c>
      <c r="CD40" s="59">
        <f t="shared" si="5"/>
        <v>0.11256276188934752</v>
      </c>
      <c r="CE40" s="59">
        <f t="shared" si="5"/>
        <v>0.24232645930889951</v>
      </c>
      <c r="CF40" s="59">
        <f t="shared" si="5"/>
        <v>8.8331432444909569E-3</v>
      </c>
      <c r="CG40" s="59">
        <f t="shared" si="5"/>
        <v>0.19996862674586427</v>
      </c>
      <c r="CH40" s="59">
        <f t="shared" si="5"/>
        <v>1.4785719748387738E-2</v>
      </c>
      <c r="CI40" s="122">
        <f t="shared" si="6"/>
        <v>1</v>
      </c>
      <c r="CK40" s="123" t="str">
        <f t="shared" si="7"/>
        <v>西之表市</v>
      </c>
      <c r="CL40" s="124">
        <f t="shared" si="17"/>
        <v>10.297421955533899</v>
      </c>
      <c r="CM40" s="65">
        <f t="shared" si="18"/>
        <v>0</v>
      </c>
      <c r="CN40" s="66">
        <f t="shared" si="19"/>
        <v>0.96658481055480006</v>
      </c>
      <c r="CO40" s="65">
        <f t="shared" si="20"/>
        <v>0</v>
      </c>
      <c r="CP40" s="66">
        <f t="shared" si="8"/>
        <v>1.3098126782473938</v>
      </c>
      <c r="CQ40" s="65">
        <f t="shared" si="21"/>
        <v>0</v>
      </c>
      <c r="CR40" s="66">
        <f t="shared" si="9"/>
        <v>8.0210244667317045</v>
      </c>
      <c r="CS40" s="65">
        <f t="shared" si="22"/>
        <v>0</v>
      </c>
      <c r="CT40" s="66">
        <f t="shared" si="10"/>
        <v>16.221392279536403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0.90400000000000003</v>
      </c>
      <c r="DC40" s="962">
        <f>VLOOKUP($AX40&amp;"_"&amp;$CW$14,データシート1!$A:$BT,MATCH($CW$12&amp;"_"&amp;DC$20,データシート1!$A$1:$BT$1,0),0)</f>
        <v>0</v>
      </c>
      <c r="DD40" s="961">
        <f t="shared" si="11"/>
        <v>0.90400000000000003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03482</v>
      </c>
      <c r="AY41" s="18" t="str">
        <f>IF(IFERROR(比較地域マスタ!$Z26,"")=0,"",IFERROR(比較地域マスタ!$Z26,""))</f>
        <v>山田町</v>
      </c>
      <c r="BB41" s="110" t="str">
        <f t="shared" si="0"/>
        <v>03482</v>
      </c>
      <c r="BC41" s="1031" t="str">
        <f t="shared" si="0"/>
        <v>山田町</v>
      </c>
      <c r="BD41" s="34">
        <f t="shared" si="14"/>
        <v>93.750779425697644</v>
      </c>
      <c r="BE41" s="34">
        <f t="shared" si="15"/>
        <v>22.745140117829948</v>
      </c>
      <c r="BF41" s="34">
        <f>VLOOKUP($AX41&amp;"_"&amp;$BC$14,データシート1!$A:$BT,MATCH($BC$12&amp;"_"&amp;BF$20,データシート1!$A$1:$BT$1,0),0)</f>
        <v>16.653434191355821</v>
      </c>
      <c r="BG41" s="34">
        <f>VLOOKUP($AX41&amp;"_"&amp;$BC$14,データシート1!$A:$BT,MATCH($BC$12&amp;"_"&amp;BG$20,データシート1!$A$1:$BT$1,0),0)</f>
        <v>1.9863534182013303</v>
      </c>
      <c r="BH41" s="34">
        <f>VLOOKUP($AX41&amp;"_"&amp;$BC$14,データシート1!$A:$BT,MATCH($BC$12&amp;"_"&amp;BH$20,データシート1!$A$1:$BT$1,0),0)</f>
        <v>4.1053525082727971</v>
      </c>
      <c r="BI41" s="34">
        <f>VLOOKUP($AX41&amp;"_"&amp;$BC$14,データシート1!$A:$BT,MATCH($BC$12&amp;"_"&amp;BI$20,データシート1!$A$1:$BT$1,0),0)</f>
        <v>13.358581687063833</v>
      </c>
      <c r="BJ41" s="34">
        <f>VLOOKUP($AX41&amp;"_"&amp;$BC$14,データシート1!$A:$BT,MATCH($BC$12&amp;"_"&amp;BJ$20,データシート1!$A$1:$BT$1,0),0)</f>
        <v>25.81591329952985</v>
      </c>
      <c r="BK41" s="34">
        <f t="shared" si="1"/>
        <v>28.525420082208626</v>
      </c>
      <c r="BL41" s="34">
        <f t="shared" si="2"/>
        <v>27.660823795867394</v>
      </c>
      <c r="BM41" s="34">
        <f>VLOOKUP($AX41&amp;"_"&amp;$BC$14,データシート1!$A:$BT,MATCH($BC$12&amp;"_"&amp;BM$20,データシート1!$A$1:$BT$1,0),0)</f>
        <v>11.797297591709583</v>
      </c>
      <c r="BN41" s="34">
        <f>VLOOKUP($AX41&amp;"_"&amp;$BC$14,データシート1!$A:$BT,MATCH($BC$12&amp;"_"&amp;BN$20,データシート1!$A$1:$BT$1,0),0)</f>
        <v>15.863526204157809</v>
      </c>
      <c r="BO41" s="34">
        <f>VLOOKUP($AX41&amp;"_"&amp;$BC$14,データシート1!$A:$BT,MATCH($BC$12&amp;"_"&amp;BO$20,データシート1!$A$1:$BT$1,0),0)</f>
        <v>0.86459628634123298</v>
      </c>
      <c r="BP41" s="34">
        <f>VLOOKUP($AX41&amp;"_"&amp;$BC$14,データシート1!$A:$BT,MATCH($BC$12&amp;"_"&amp;BP$20,データシート1!$A$1:$BT$1,0),0)</f>
        <v>0</v>
      </c>
      <c r="BQ41" s="34">
        <f>VLOOKUP($AX41&amp;"_"&amp;$BC$14,データシート1!$A:$BT,MATCH($BC$12&amp;"_"&amp;BQ$20,データシート1!$A$1:$BT$1,0),0)</f>
        <v>3.30572423906538</v>
      </c>
      <c r="BR41" s="35">
        <f t="shared" si="3"/>
        <v>93.750779425697644</v>
      </c>
      <c r="BT41" s="121" t="str">
        <f t="shared" si="4"/>
        <v>山田町</v>
      </c>
      <c r="BU41" s="33">
        <f t="shared" si="25"/>
        <v>93.750779425697644</v>
      </c>
      <c r="BV41" s="59">
        <f t="shared" si="16"/>
        <v>0.24261281087115283</v>
      </c>
      <c r="BW41" s="59">
        <f t="shared" si="5"/>
        <v>0.17763515453815007</v>
      </c>
      <c r="BX41" s="59">
        <f t="shared" si="5"/>
        <v>2.1187593643161317E-2</v>
      </c>
      <c r="BY41" s="59">
        <f t="shared" si="5"/>
        <v>4.3790062689841439E-2</v>
      </c>
      <c r="BZ41" s="59">
        <f t="shared" si="5"/>
        <v>0.14249035334848817</v>
      </c>
      <c r="CA41" s="59">
        <f t="shared" si="5"/>
        <v>0.27536745249131822</v>
      </c>
      <c r="CB41" s="59">
        <f t="shared" si="5"/>
        <v>0.30426861789257442</v>
      </c>
      <c r="CC41" s="59">
        <f t="shared" si="5"/>
        <v>0.29504633417784043</v>
      </c>
      <c r="CD41" s="59">
        <f t="shared" si="5"/>
        <v>0.12583679478696552</v>
      </c>
      <c r="CE41" s="59">
        <f t="shared" si="5"/>
        <v>0.16920953939087491</v>
      </c>
      <c r="CF41" s="59">
        <f t="shared" si="5"/>
        <v>9.2222837147340232E-3</v>
      </c>
      <c r="CG41" s="59">
        <f t="shared" si="5"/>
        <v>0</v>
      </c>
      <c r="CH41" s="59">
        <f t="shared" si="5"/>
        <v>3.5260765396466255E-2</v>
      </c>
      <c r="CI41" s="122">
        <f t="shared" si="6"/>
        <v>1</v>
      </c>
      <c r="CK41" s="123" t="str">
        <f t="shared" si="7"/>
        <v>山田町</v>
      </c>
      <c r="CL41" s="124">
        <f t="shared" si="17"/>
        <v>22.745140117829948</v>
      </c>
      <c r="CM41" s="65">
        <f t="shared" si="18"/>
        <v>0.19252464382786086</v>
      </c>
      <c r="CN41" s="66">
        <f t="shared" si="19"/>
        <v>16.653434191355821</v>
      </c>
      <c r="CO41" s="65">
        <f t="shared" si="20"/>
        <v>0.26294876778466364</v>
      </c>
      <c r="CP41" s="66">
        <f t="shared" si="8"/>
        <v>1.9863534182013303</v>
      </c>
      <c r="CQ41" s="65">
        <f t="shared" si="21"/>
        <v>0</v>
      </c>
      <c r="CR41" s="66">
        <f t="shared" si="9"/>
        <v>4.1053525082727971</v>
      </c>
      <c r="CS41" s="65">
        <f t="shared" si="22"/>
        <v>0</v>
      </c>
      <c r="CT41" s="66">
        <f t="shared" si="10"/>
        <v>13.358581687063833</v>
      </c>
      <c r="CU41" s="67">
        <f t="shared" si="23"/>
        <v>0</v>
      </c>
      <c r="CV41" s="16"/>
      <c r="CW41" s="959">
        <f t="shared" si="24"/>
        <v>4.3789999999999996</v>
      </c>
      <c r="CX41" s="962">
        <f>VLOOKUP($AX41&amp;"_"&amp;$CW$14,データシート1!$A:$BT,MATCH($CW$12&amp;"_"&amp;CX$20,データシート1!$A$1:$BT$1,0),0)</f>
        <v>4.3789999999999996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4.3789999999999996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01691</v>
      </c>
      <c r="AY42" s="18" t="str">
        <f>IF(IFERROR(比較地域マスタ!$Z27,"")=0,"",IFERROR(比較地域マスタ!$Z27,""))</f>
        <v>別海町</v>
      </c>
      <c r="BB42" s="110" t="str">
        <f t="shared" si="0"/>
        <v>01691</v>
      </c>
      <c r="BC42" s="1031" t="str">
        <f t="shared" si="0"/>
        <v>別海町</v>
      </c>
      <c r="BD42" s="34">
        <f t="shared" si="14"/>
        <v>319.71364492743658</v>
      </c>
      <c r="BE42" s="34">
        <f t="shared" si="15"/>
        <v>226.31875074239116</v>
      </c>
      <c r="BF42" s="34">
        <f>VLOOKUP($AX42&amp;"_"&amp;$BC$14,データシート1!$A:$BT,MATCH($BC$12&amp;"_"&amp;BF$20,データシート1!$A$1:$BT$1,0),0)</f>
        <v>177.52160823834367</v>
      </c>
      <c r="BG42" s="34">
        <f>VLOOKUP($AX42&amp;"_"&amp;$BC$14,データシート1!$A:$BT,MATCH($BC$12&amp;"_"&amp;BG$20,データシート1!$A$1:$BT$1,0),0)</f>
        <v>1.4856162246082745</v>
      </c>
      <c r="BH42" s="34">
        <f>VLOOKUP($AX42&amp;"_"&amp;$BC$14,データシート1!$A:$BT,MATCH($BC$12&amp;"_"&amp;BH$20,データシート1!$A$1:$BT$1,0),0)</f>
        <v>47.311526279439235</v>
      </c>
      <c r="BI42" s="34">
        <f>VLOOKUP($AX42&amp;"_"&amp;$BC$14,データシート1!$A:$BT,MATCH($BC$12&amp;"_"&amp;BI$20,データシート1!$A$1:$BT$1,0),0)</f>
        <v>20.105754364293187</v>
      </c>
      <c r="BJ42" s="34">
        <f>VLOOKUP($AX42&amp;"_"&amp;$BC$14,データシート1!$A:$BT,MATCH($BC$12&amp;"_"&amp;BJ$20,データシート1!$A$1:$BT$1,0),0)</f>
        <v>29.724349012927188</v>
      </c>
      <c r="BK42" s="34">
        <f t="shared" si="1"/>
        <v>42.160675973097547</v>
      </c>
      <c r="BL42" s="34">
        <f t="shared" si="2"/>
        <v>41.310676463605674</v>
      </c>
      <c r="BM42" s="34">
        <f>VLOOKUP($AX42&amp;"_"&amp;$BC$14,データシート1!$A:$BT,MATCH($BC$12&amp;"_"&amp;BM$20,データシート1!$A$1:$BT$1,0),0)</f>
        <v>15.54987116898034</v>
      </c>
      <c r="BN42" s="34">
        <f>VLOOKUP($AX42&amp;"_"&amp;$BC$14,データシート1!$A:$BT,MATCH($BC$12&amp;"_"&amp;BN$20,データシート1!$A$1:$BT$1,0),0)</f>
        <v>25.760805294625335</v>
      </c>
      <c r="BO42" s="34">
        <f>VLOOKUP($AX42&amp;"_"&amp;$BC$14,データシート1!$A:$BT,MATCH($BC$12&amp;"_"&amp;BO$20,データシート1!$A$1:$BT$1,0),0)</f>
        <v>0.84999950949187397</v>
      </c>
      <c r="BP42" s="34">
        <f>VLOOKUP($AX42&amp;"_"&amp;$BC$14,データシート1!$A:$BT,MATCH($BC$12&amp;"_"&amp;BP$20,データシート1!$A$1:$BT$1,0),0)</f>
        <v>0</v>
      </c>
      <c r="BQ42" s="34">
        <f>VLOOKUP($AX42&amp;"_"&amp;$BC$14,データシート1!$A:$BT,MATCH($BC$12&amp;"_"&amp;BQ$20,データシート1!$A$1:$BT$1,0),0)</f>
        <v>1.404114834727493</v>
      </c>
      <c r="BR42" s="35">
        <f t="shared" si="3"/>
        <v>319.71364492743658</v>
      </c>
      <c r="BT42" s="121" t="str">
        <f t="shared" si="4"/>
        <v>別海町</v>
      </c>
      <c r="BU42" s="33">
        <f t="shared" si="25"/>
        <v>319.71364492743658</v>
      </c>
      <c r="BV42" s="59">
        <f t="shared" si="16"/>
        <v>0.70787954888117877</v>
      </c>
      <c r="BW42" s="59">
        <f t="shared" si="5"/>
        <v>0.55525189823735754</v>
      </c>
      <c r="BX42" s="59">
        <f t="shared" si="5"/>
        <v>4.6467088539353879E-3</v>
      </c>
      <c r="BY42" s="59">
        <f t="shared" si="5"/>
        <v>0.14798094178988588</v>
      </c>
      <c r="BZ42" s="59">
        <f t="shared" si="5"/>
        <v>6.2886757206926422E-2</v>
      </c>
      <c r="CA42" s="59">
        <f t="shared" ref="CA42:CH68" si="32">BJ42/$BR42</f>
        <v>9.2971787362011213E-2</v>
      </c>
      <c r="CB42" s="59">
        <f t="shared" si="32"/>
        <v>0.13187011765690043</v>
      </c>
      <c r="CC42" s="59">
        <f t="shared" si="32"/>
        <v>0.12921149009133376</v>
      </c>
      <c r="CD42" s="59">
        <f t="shared" si="32"/>
        <v>4.8636870573696027E-2</v>
      </c>
      <c r="CE42" s="59">
        <f t="shared" si="32"/>
        <v>8.0574619517637752E-2</v>
      </c>
      <c r="CF42" s="59">
        <f t="shared" si="32"/>
        <v>2.6586275655666593E-3</v>
      </c>
      <c r="CG42" s="59">
        <f t="shared" si="32"/>
        <v>0</v>
      </c>
      <c r="CH42" s="59">
        <f t="shared" si="32"/>
        <v>4.391788892983208E-3</v>
      </c>
      <c r="CI42" s="122">
        <f t="shared" si="6"/>
        <v>1</v>
      </c>
      <c r="CK42" s="123" t="str">
        <f t="shared" si="7"/>
        <v>別海町</v>
      </c>
      <c r="CL42" s="124">
        <f t="shared" si="17"/>
        <v>226.31875074239116</v>
      </c>
      <c r="CM42" s="65">
        <f t="shared" si="18"/>
        <v>0.25335947557110566</v>
      </c>
      <c r="CN42" s="66">
        <f t="shared" si="19"/>
        <v>177.52160823834367</v>
      </c>
      <c r="CO42" s="65">
        <f t="shared" si="20"/>
        <v>0.32300293225720611</v>
      </c>
      <c r="CP42" s="66">
        <f t="shared" si="8"/>
        <v>1.4856162246082745</v>
      </c>
      <c r="CQ42" s="65">
        <f t="shared" si="21"/>
        <v>0</v>
      </c>
      <c r="CR42" s="66">
        <f t="shared" si="9"/>
        <v>47.311526279439235</v>
      </c>
      <c r="CS42" s="65">
        <f t="shared" si="22"/>
        <v>0</v>
      </c>
      <c r="CT42" s="66">
        <f t="shared" si="10"/>
        <v>20.105754364293187</v>
      </c>
      <c r="CU42" s="67">
        <f t="shared" si="23"/>
        <v>1</v>
      </c>
      <c r="CV42" s="16"/>
      <c r="CW42" s="959">
        <f t="shared" si="24"/>
        <v>57.34</v>
      </c>
      <c r="CX42" s="962">
        <f>VLOOKUP($AX42&amp;"_"&amp;$CW$14,データシート1!$A:$BT,MATCH($CW$12&amp;"_"&amp;CX$20,データシート1!$A$1:$BT$1,0),0)</f>
        <v>57.34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20.498000000000001</v>
      </c>
      <c r="DB42" s="962">
        <f>VLOOKUP($AX42&amp;"_"&amp;$CW$14,データシート1!$A:$BT,MATCH($CW$12&amp;"_"&amp;DB$20,データシート1!$A$1:$BT$1,0),0)</f>
        <v>0</v>
      </c>
      <c r="DC42" s="962">
        <f>VLOOKUP($AX42&amp;"_"&amp;$CW$14,データシート1!$A:$BT,MATCH($CW$12&amp;"_"&amp;DC$20,データシート1!$A$1:$BT$1,0),0)</f>
        <v>0</v>
      </c>
      <c r="DD42" s="961">
        <f t="shared" si="11"/>
        <v>77.838000000000008</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0.74</v>
      </c>
      <c r="DO42" s="127">
        <f t="shared" si="27"/>
        <v>0</v>
      </c>
      <c r="DP42" s="127">
        <f t="shared" si="29"/>
        <v>0</v>
      </c>
      <c r="DQ42" s="127">
        <f t="shared" si="30"/>
        <v>0.26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20362</v>
      </c>
      <c r="AY43" s="18" t="str">
        <f>IF(IFERROR(比較地域マスタ!$Z28,"")=0,"",IFERROR(比較地域マスタ!$Z28,""))</f>
        <v>富士見町</v>
      </c>
      <c r="AZ43" s="23"/>
      <c r="BB43" s="110" t="str">
        <f t="shared" si="0"/>
        <v>20362</v>
      </c>
      <c r="BC43" s="1031" t="str">
        <f t="shared" si="0"/>
        <v>富士見町</v>
      </c>
      <c r="BD43" s="34">
        <f t="shared" si="14"/>
        <v>106.96573835360213</v>
      </c>
      <c r="BE43" s="34">
        <f t="shared" si="15"/>
        <v>30.814523653447992</v>
      </c>
      <c r="BF43" s="34">
        <f>VLOOKUP($AX43&amp;"_"&amp;$BC$14,データシート1!$A:$BT,MATCH($BC$12&amp;"_"&amp;BF$20,データシート1!$A$1:$BT$1,0),0)</f>
        <v>18.468412385884218</v>
      </c>
      <c r="BG43" s="34">
        <f>VLOOKUP($AX43&amp;"_"&amp;$BC$14,データシート1!$A:$BT,MATCH($BC$12&amp;"_"&amp;BG$20,データシート1!$A$1:$BT$1,0),0)</f>
        <v>0.82105273571177328</v>
      </c>
      <c r="BH43" s="34">
        <f>VLOOKUP($AX43&amp;"_"&amp;$BC$14,データシート1!$A:$BT,MATCH($BC$12&amp;"_"&amp;BH$20,データシート1!$A$1:$BT$1,0),0)</f>
        <v>11.525058531851998</v>
      </c>
      <c r="BI43" s="34">
        <f>VLOOKUP($AX43&amp;"_"&amp;$BC$14,データシート1!$A:$BT,MATCH($BC$12&amp;"_"&amp;BI$20,データシート1!$A$1:$BT$1,0),0)</f>
        <v>16.878131428677165</v>
      </c>
      <c r="BJ43" s="34">
        <f>VLOOKUP($AX43&amp;"_"&amp;$BC$14,データシート1!$A:$BT,MATCH($BC$12&amp;"_"&amp;BJ$20,データシート1!$A$1:$BT$1,0),0)</f>
        <v>23.442162333006628</v>
      </c>
      <c r="BK43" s="34">
        <f t="shared" si="1"/>
        <v>33.319775636178413</v>
      </c>
      <c r="BL43" s="34">
        <f t="shared" si="2"/>
        <v>32.483321935602746</v>
      </c>
      <c r="BM43" s="34">
        <f>VLOOKUP($AX43&amp;"_"&amp;$BC$14,データシート1!$A:$BT,MATCH($BC$12&amp;"_"&amp;BM$20,データシート1!$A$1:$BT$1,0),0)</f>
        <v>13.25565016266631</v>
      </c>
      <c r="BN43" s="34">
        <f>VLOOKUP($AX43&amp;"_"&amp;$BC$14,データシート1!$A:$BT,MATCH($BC$12&amp;"_"&amp;BN$20,データシート1!$A$1:$BT$1,0),0)</f>
        <v>19.227671772936439</v>
      </c>
      <c r="BO43" s="34">
        <f>VLOOKUP($AX43&amp;"_"&amp;$BC$14,データシート1!$A:$BT,MATCH($BC$12&amp;"_"&amp;BO$20,データシート1!$A$1:$BT$1,0),0)</f>
        <v>0.83645370057566903</v>
      </c>
      <c r="BP43" s="34">
        <f>VLOOKUP($AX43&amp;"_"&amp;$BC$14,データシート1!$A:$BT,MATCH($BC$12&amp;"_"&amp;BP$20,データシート1!$A$1:$BT$1,0),0)</f>
        <v>0</v>
      </c>
      <c r="BQ43" s="34">
        <f>VLOOKUP($AX43&amp;"_"&amp;$BC$14,データシート1!$A:$BT,MATCH($BC$12&amp;"_"&amp;BQ$20,データシート1!$A$1:$BT$1,0),0)</f>
        <v>2.511145302291951</v>
      </c>
      <c r="BR43" s="35">
        <f t="shared" si="3"/>
        <v>106.96573835360213</v>
      </c>
      <c r="BT43" s="121" t="str">
        <f t="shared" si="4"/>
        <v>富士見町</v>
      </c>
      <c r="BU43" s="33">
        <f t="shared" si="25"/>
        <v>106.96573835360213</v>
      </c>
      <c r="BV43" s="59">
        <f t="shared" si="16"/>
        <v>0.28807844575038449</v>
      </c>
      <c r="BW43" s="59">
        <f t="shared" si="16"/>
        <v>0.17265727017030666</v>
      </c>
      <c r="BX43" s="59">
        <f t="shared" si="16"/>
        <v>7.6758478775472679E-3</v>
      </c>
      <c r="BY43" s="59">
        <f t="shared" si="16"/>
        <v>0.10774532770253051</v>
      </c>
      <c r="BZ43" s="59">
        <f t="shared" si="16"/>
        <v>0.15779007080643204</v>
      </c>
      <c r="CA43" s="59">
        <f t="shared" si="32"/>
        <v>0.21915580347337638</v>
      </c>
      <c r="CB43" s="59">
        <f t="shared" si="32"/>
        <v>0.311499515162804</v>
      </c>
      <c r="CC43" s="59">
        <f t="shared" si="32"/>
        <v>0.30367968693135144</v>
      </c>
      <c r="CD43" s="59">
        <f t="shared" si="32"/>
        <v>0.12392426179349528</v>
      </c>
      <c r="CE43" s="59">
        <f t="shared" si="32"/>
        <v>0.17975542513785617</v>
      </c>
      <c r="CF43" s="59">
        <f t="shared" si="32"/>
        <v>7.8198282314525906E-3</v>
      </c>
      <c r="CG43" s="59">
        <f t="shared" si="32"/>
        <v>0</v>
      </c>
      <c r="CH43" s="59">
        <f t="shared" si="32"/>
        <v>2.3476164807003239E-2</v>
      </c>
      <c r="CI43" s="122">
        <f t="shared" si="6"/>
        <v>1</v>
      </c>
      <c r="CJ43" s="23"/>
      <c r="CK43" s="123" t="str">
        <f t="shared" si="7"/>
        <v>富士見町</v>
      </c>
      <c r="CL43" s="124">
        <f t="shared" si="17"/>
        <v>30.814523653447992</v>
      </c>
      <c r="CM43" s="65">
        <f t="shared" si="18"/>
        <v>1</v>
      </c>
      <c r="CN43" s="66">
        <f t="shared" si="19"/>
        <v>18.468412385884218</v>
      </c>
      <c r="CO43" s="65">
        <f t="shared" si="20"/>
        <v>1</v>
      </c>
      <c r="CP43" s="66">
        <f t="shared" si="8"/>
        <v>0.82105273571177328</v>
      </c>
      <c r="CQ43" s="65">
        <f t="shared" si="21"/>
        <v>0</v>
      </c>
      <c r="CR43" s="66">
        <f t="shared" si="9"/>
        <v>11.525058531851998</v>
      </c>
      <c r="CS43" s="65">
        <f t="shared" si="22"/>
        <v>0</v>
      </c>
      <c r="CT43" s="66">
        <f t="shared" si="10"/>
        <v>16.878131428677165</v>
      </c>
      <c r="CU43" s="67">
        <f t="shared" si="23"/>
        <v>0</v>
      </c>
      <c r="CV43" s="16"/>
      <c r="CW43" s="959">
        <f t="shared" si="24"/>
        <v>67.876000000000005</v>
      </c>
      <c r="CX43" s="962">
        <f>VLOOKUP($AX43&amp;"_"&amp;$CW$14,データシート1!$A:$BT,MATCH($CW$12&amp;"_"&amp;CX$20,データシート1!$A$1:$BT$1,0),0)</f>
        <v>67.876000000000005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67.876000000000005</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42323</v>
      </c>
      <c r="AY44" s="18" t="str">
        <f>IF(IFERROR(比較地域マスタ!$Z29,"")=0,"",IFERROR(比較地域マスタ!$Z29,""))</f>
        <v>波佐見町</v>
      </c>
      <c r="BB44" s="110" t="str">
        <f t="shared" si="0"/>
        <v>42323</v>
      </c>
      <c r="BC44" s="1031" t="str">
        <f t="shared" si="0"/>
        <v>波佐見町</v>
      </c>
      <c r="BD44" s="34">
        <f t="shared" si="14"/>
        <v>78.507831933011204</v>
      </c>
      <c r="BE44" s="34">
        <f t="shared" si="15"/>
        <v>30.588912923108328</v>
      </c>
      <c r="BF44" s="34">
        <f>VLOOKUP($AX44&amp;"_"&amp;$BC$14,データシート1!$A:$BT,MATCH($BC$12&amp;"_"&amp;BF$20,データシート1!$A$1:$BT$1,0),0)</f>
        <v>19.032295620395953</v>
      </c>
      <c r="BG44" s="34">
        <f>VLOOKUP($AX44&amp;"_"&amp;$BC$14,データシート1!$A:$BT,MATCH($BC$12&amp;"_"&amp;BG$20,データシート1!$A$1:$BT$1,0),0)</f>
        <v>1.0213634200252464</v>
      </c>
      <c r="BH44" s="34">
        <f>VLOOKUP($AX44&amp;"_"&amp;$BC$14,データシート1!$A:$BT,MATCH($BC$12&amp;"_"&amp;BH$20,データシート1!$A$1:$BT$1,0),0)</f>
        <v>10.53525388268713</v>
      </c>
      <c r="BI44" s="34">
        <f>VLOOKUP($AX44&amp;"_"&amp;$BC$14,データシート1!$A:$BT,MATCH($BC$12&amp;"_"&amp;BI$20,データシート1!$A$1:$BT$1,0),0)</f>
        <v>10.702884899010337</v>
      </c>
      <c r="BJ44" s="34">
        <f>VLOOKUP($AX44&amp;"_"&amp;$BC$14,データシート1!$A:$BT,MATCH($BC$12&amp;"_"&amp;BJ$20,データシート1!$A$1:$BT$1,0),0)</f>
        <v>10.195958993406176</v>
      </c>
      <c r="BK44" s="34">
        <f t="shared" si="1"/>
        <v>25.332357718614375</v>
      </c>
      <c r="BL44" s="34">
        <f t="shared" si="2"/>
        <v>24.486795629284707</v>
      </c>
      <c r="BM44" s="34">
        <f>VLOOKUP($AX44&amp;"_"&amp;$BC$14,データシート1!$A:$BT,MATCH($BC$12&amp;"_"&amp;BM$20,データシート1!$A$1:$BT$1,0),0)</f>
        <v>12.610060720723677</v>
      </c>
      <c r="BN44" s="34">
        <f>VLOOKUP($AX44&amp;"_"&amp;$BC$14,データシート1!$A:$BT,MATCH($BC$12&amp;"_"&amp;BN$20,データシート1!$A$1:$BT$1,0),0)</f>
        <v>11.876734908561032</v>
      </c>
      <c r="BO44" s="34">
        <f>VLOOKUP($AX44&amp;"_"&amp;$BC$14,データシート1!$A:$BT,MATCH($BC$12&amp;"_"&amp;BO$20,データシート1!$A$1:$BT$1,0),0)</f>
        <v>0.84556208932966903</v>
      </c>
      <c r="BP44" s="34">
        <f>VLOOKUP($AX44&amp;"_"&amp;$BC$14,データシート1!$A:$BT,MATCH($BC$12&amp;"_"&amp;BP$20,データシート1!$A$1:$BT$1,0),0)</f>
        <v>0</v>
      </c>
      <c r="BQ44" s="34">
        <f>VLOOKUP($AX44&amp;"_"&amp;$BC$14,データシート1!$A:$BT,MATCH($BC$12&amp;"_"&amp;BQ$20,データシート1!$A$1:$BT$1,0),0)</f>
        <v>1.687717398871986</v>
      </c>
      <c r="BR44" s="35">
        <f t="shared" si="3"/>
        <v>78.507831933011204</v>
      </c>
      <c r="BT44" s="121" t="str">
        <f t="shared" si="4"/>
        <v>波佐見町</v>
      </c>
      <c r="BU44" s="33">
        <f t="shared" si="25"/>
        <v>78.507831933011204</v>
      </c>
      <c r="BV44" s="59">
        <f t="shared" si="16"/>
        <v>0.38962880734254757</v>
      </c>
      <c r="BW44" s="59">
        <f t="shared" si="16"/>
        <v>0.24242543898850424</v>
      </c>
      <c r="BX44" s="59">
        <f t="shared" si="16"/>
        <v>1.3009701005330915E-2</v>
      </c>
      <c r="BY44" s="59">
        <f t="shared" si="16"/>
        <v>0.13419366734871244</v>
      </c>
      <c r="BZ44" s="59">
        <f t="shared" si="16"/>
        <v>0.13632888127827611</v>
      </c>
      <c r="CA44" s="59">
        <f t="shared" si="32"/>
        <v>0.1298718706447802</v>
      </c>
      <c r="CB44" s="59">
        <f t="shared" si="32"/>
        <v>0.32267300083168582</v>
      </c>
      <c r="CC44" s="59">
        <f t="shared" si="32"/>
        <v>0.31190258381072966</v>
      </c>
      <c r="CD44" s="59">
        <f t="shared" si="32"/>
        <v>0.16062169098598381</v>
      </c>
      <c r="CE44" s="59">
        <f t="shared" si="32"/>
        <v>0.15128089282474591</v>
      </c>
      <c r="CF44" s="59">
        <f t="shared" si="32"/>
        <v>1.0770417020956154E-2</v>
      </c>
      <c r="CG44" s="59">
        <f t="shared" si="32"/>
        <v>0</v>
      </c>
      <c r="CH44" s="59">
        <f t="shared" si="32"/>
        <v>2.1497439902710264E-2</v>
      </c>
      <c r="CI44" s="122">
        <f t="shared" si="6"/>
        <v>1</v>
      </c>
      <c r="CK44" s="123" t="str">
        <f t="shared" si="7"/>
        <v>波佐見町</v>
      </c>
      <c r="CL44" s="124">
        <f t="shared" si="17"/>
        <v>30.588912923108328</v>
      </c>
      <c r="CM44" s="65">
        <f t="shared" si="18"/>
        <v>9.8663198904334323E-2</v>
      </c>
      <c r="CN44" s="66">
        <f t="shared" si="19"/>
        <v>19.032295620395953</v>
      </c>
      <c r="CO44" s="65">
        <f t="shared" si="20"/>
        <v>0.15857256844864059</v>
      </c>
      <c r="CP44" s="66">
        <f t="shared" si="8"/>
        <v>1.0213634200252464</v>
      </c>
      <c r="CQ44" s="65">
        <f t="shared" si="21"/>
        <v>0</v>
      </c>
      <c r="CR44" s="66">
        <f t="shared" si="9"/>
        <v>10.53525388268713</v>
      </c>
      <c r="CS44" s="65">
        <f t="shared" si="22"/>
        <v>0</v>
      </c>
      <c r="CT44" s="66">
        <f t="shared" si="10"/>
        <v>10.702884899010337</v>
      </c>
      <c r="CU44" s="67">
        <f t="shared" si="23"/>
        <v>0</v>
      </c>
      <c r="CV44" s="16"/>
      <c r="CW44" s="959">
        <f t="shared" si="24"/>
        <v>3.0179999999999998</v>
      </c>
      <c r="CX44" s="962">
        <f>VLOOKUP($AX44&amp;"_"&amp;$CW$14,データシート1!$A:$BT,MATCH($CW$12&amp;"_"&amp;CX$20,データシート1!$A$1:$BT$1,0),0)</f>
        <v>3.0179999999999998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3.0179999999999998</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20521</v>
      </c>
      <c r="AY45" s="18" t="str">
        <f>IF(IFERROR(比較地域マスタ!$Z30,"")=0,"",IFERROR(比較地域マスタ!$Z30,""))</f>
        <v>坂城町</v>
      </c>
      <c r="BB45" s="110" t="str">
        <f t="shared" si="0"/>
        <v>20521</v>
      </c>
      <c r="BC45" s="1031" t="str">
        <f t="shared" si="0"/>
        <v>坂城町</v>
      </c>
      <c r="BD45" s="34">
        <f t="shared" si="14"/>
        <v>161.49832174235044</v>
      </c>
      <c r="BE45" s="34">
        <f t="shared" si="15"/>
        <v>96.480770377834205</v>
      </c>
      <c r="BF45" s="34">
        <f>VLOOKUP($AX45&amp;"_"&amp;$BC$14,データシート1!$A:$BT,MATCH($BC$12&amp;"_"&amp;BF$20,データシート1!$A$1:$BT$1,0),0)</f>
        <v>95.162969718940303</v>
      </c>
      <c r="BG45" s="34">
        <f>VLOOKUP($AX45&amp;"_"&amp;$BC$14,データシート1!$A:$BT,MATCH($BC$12&amp;"_"&amp;BG$20,データシート1!$A$1:$BT$1,0),0)</f>
        <v>0.61754393797124829</v>
      </c>
      <c r="BH45" s="34">
        <f>VLOOKUP($AX45&amp;"_"&amp;$BC$14,データシート1!$A:$BT,MATCH($BC$12&amp;"_"&amp;BH$20,データシート1!$A$1:$BT$1,0),0)</f>
        <v>0.70025672092265312</v>
      </c>
      <c r="BI45" s="34">
        <f>VLOOKUP($AX45&amp;"_"&amp;$BC$14,データシート1!$A:$BT,MATCH($BC$12&amp;"_"&amp;BI$20,データシート1!$A$1:$BT$1,0),0)</f>
        <v>9.3918634562800367</v>
      </c>
      <c r="BJ45" s="34">
        <f>VLOOKUP($AX45&amp;"_"&amp;$BC$14,データシート1!$A:$BT,MATCH($BC$12&amp;"_"&amp;BJ$20,データシート1!$A$1:$BT$1,0),0)</f>
        <v>23.488067350630008</v>
      </c>
      <c r="BK45" s="34">
        <f t="shared" si="1"/>
        <v>29.83141713383954</v>
      </c>
      <c r="BL45" s="34">
        <f t="shared" si="2"/>
        <v>28.990234077564679</v>
      </c>
      <c r="BM45" s="34">
        <f>VLOOKUP($AX45&amp;"_"&amp;$BC$14,データシート1!$A:$BT,MATCH($BC$12&amp;"_"&amp;BM$20,データシート1!$A$1:$BT$1,0),0)</f>
        <v>13.935217996290133</v>
      </c>
      <c r="BN45" s="34">
        <f>VLOOKUP($AX45&amp;"_"&amp;$BC$14,データシート1!$A:$BT,MATCH($BC$12&amp;"_"&amp;BN$20,データシート1!$A$1:$BT$1,0),0)</f>
        <v>15.055016081274548</v>
      </c>
      <c r="BO45" s="34">
        <f>VLOOKUP($AX45&amp;"_"&amp;$BC$14,データシート1!$A:$BT,MATCH($BC$12&amp;"_"&amp;BO$20,データシート1!$A$1:$BT$1,0),0)</f>
        <v>0.84118305627486101</v>
      </c>
      <c r="BP45" s="34">
        <f>VLOOKUP($AX45&amp;"_"&amp;$BC$14,データシート1!$A:$BT,MATCH($BC$12&amp;"_"&amp;BP$20,データシート1!$A$1:$BT$1,0),0)</f>
        <v>0</v>
      </c>
      <c r="BQ45" s="34">
        <f>VLOOKUP($AX45&amp;"_"&amp;$BC$14,データシート1!$A:$BT,MATCH($BC$12&amp;"_"&amp;BQ$20,データシート1!$A$1:$BT$1,0),0)</f>
        <v>2.3062034237666529</v>
      </c>
      <c r="BR45" s="35">
        <f t="shared" si="3"/>
        <v>161.49832174235044</v>
      </c>
      <c r="BT45" s="121" t="str">
        <f t="shared" si="4"/>
        <v>坂城町</v>
      </c>
      <c r="BU45" s="33">
        <f t="shared" si="25"/>
        <v>161.49832174235044</v>
      </c>
      <c r="BV45" s="59">
        <f t="shared" si="16"/>
        <v>0.59741035904854001</v>
      </c>
      <c r="BW45" s="59">
        <f t="shared" si="16"/>
        <v>0.5892505178521944</v>
      </c>
      <c r="BX45" s="59">
        <f t="shared" si="16"/>
        <v>3.8238412096718833E-3</v>
      </c>
      <c r="BY45" s="59">
        <f t="shared" si="16"/>
        <v>4.3359999866736795E-3</v>
      </c>
      <c r="BZ45" s="59">
        <f t="shared" si="16"/>
        <v>5.8154557613691697E-2</v>
      </c>
      <c r="CA45" s="59">
        <f t="shared" si="32"/>
        <v>0.1454384608906473</v>
      </c>
      <c r="CB45" s="59">
        <f t="shared" si="32"/>
        <v>0.1847165766925534</v>
      </c>
      <c r="CC45" s="59">
        <f t="shared" si="32"/>
        <v>0.17950795875027623</v>
      </c>
      <c r="CD45" s="59">
        <f t="shared" si="32"/>
        <v>8.6287076211986655E-2</v>
      </c>
      <c r="CE45" s="59">
        <f t="shared" si="32"/>
        <v>9.3220882538289571E-2</v>
      </c>
      <c r="CF45" s="59">
        <f t="shared" si="32"/>
        <v>5.2086179422771908E-3</v>
      </c>
      <c r="CG45" s="59">
        <f t="shared" si="32"/>
        <v>0</v>
      </c>
      <c r="CH45" s="59">
        <f t="shared" si="32"/>
        <v>1.4280045754567657E-2</v>
      </c>
      <c r="CI45" s="122">
        <f t="shared" si="6"/>
        <v>1</v>
      </c>
      <c r="CK45" s="123" t="str">
        <f t="shared" si="7"/>
        <v>坂城町</v>
      </c>
      <c r="CL45" s="124">
        <f t="shared" si="17"/>
        <v>96.480770377834205</v>
      </c>
      <c r="CM45" s="65">
        <f t="shared" si="18"/>
        <v>0.36403108995146499</v>
      </c>
      <c r="CN45" s="66">
        <f t="shared" si="19"/>
        <v>95.162969718940303</v>
      </c>
      <c r="CO45" s="65">
        <f t="shared" si="20"/>
        <v>0.36907213072197409</v>
      </c>
      <c r="CP45" s="66">
        <f t="shared" si="8"/>
        <v>0.61754393797124829</v>
      </c>
      <c r="CQ45" s="65">
        <f t="shared" si="21"/>
        <v>0</v>
      </c>
      <c r="CR45" s="66">
        <f t="shared" si="9"/>
        <v>0.70025672092265312</v>
      </c>
      <c r="CS45" s="65">
        <f t="shared" si="22"/>
        <v>0</v>
      </c>
      <c r="CT45" s="66">
        <f t="shared" si="10"/>
        <v>9.3918634562800367</v>
      </c>
      <c r="CU45" s="67">
        <f t="shared" si="23"/>
        <v>0</v>
      </c>
      <c r="CV45" s="16"/>
      <c r="CW45" s="959">
        <f t="shared" si="24"/>
        <v>35.122</v>
      </c>
      <c r="CX45" s="962">
        <f>VLOOKUP($AX45&amp;"_"&amp;$CW$14,データシート1!$A:$BT,MATCH($CW$12&amp;"_"&amp;CX$20,データシート1!$A$1:$BT$1,0),0)</f>
        <v>35.122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35.122</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24543</v>
      </c>
      <c r="AY46" s="18" t="str">
        <f>IF(IFERROR(比較地域マスタ!$Z31,"")=0,"",IFERROR(比較地域マスタ!$Z31,""))</f>
        <v>紀北町</v>
      </c>
      <c r="BB46" s="110" t="str">
        <f t="shared" si="0"/>
        <v>24543</v>
      </c>
      <c r="BC46" s="1031" t="str">
        <f t="shared" si="0"/>
        <v>紀北町</v>
      </c>
      <c r="BD46" s="34">
        <f t="shared" si="14"/>
        <v>101.82264902110674</v>
      </c>
      <c r="BE46" s="34">
        <f t="shared" si="15"/>
        <v>31.339277469860818</v>
      </c>
      <c r="BF46" s="34">
        <f>VLOOKUP($AX46&amp;"_"&amp;$BC$14,データシート1!$A:$BT,MATCH($BC$12&amp;"_"&amp;BF$20,データシート1!$A$1:$BT$1,0),0)</f>
        <v>21.523165694283492</v>
      </c>
      <c r="BG46" s="34">
        <f>VLOOKUP($AX46&amp;"_"&amp;$BC$14,データシート1!$A:$BT,MATCH($BC$12&amp;"_"&amp;BG$20,データシート1!$A$1:$BT$1,0),0)</f>
        <v>1.3856448620904083</v>
      </c>
      <c r="BH46" s="34">
        <f>VLOOKUP($AX46&amp;"_"&amp;$BC$14,データシート1!$A:$BT,MATCH($BC$12&amp;"_"&amp;BH$20,データシート1!$A$1:$BT$1,0),0)</f>
        <v>8.4304669134869172</v>
      </c>
      <c r="BI46" s="34">
        <f>VLOOKUP($AX46&amp;"_"&amp;$BC$14,データシート1!$A:$BT,MATCH($BC$12&amp;"_"&amp;BI$20,データシート1!$A$1:$BT$1,0),0)</f>
        <v>16.716746874360165</v>
      </c>
      <c r="BJ46" s="34">
        <f>VLOOKUP($AX46&amp;"_"&amp;$BC$14,データシート1!$A:$BT,MATCH($BC$12&amp;"_"&amp;BJ$20,データシート1!$A$1:$BT$1,0),0)</f>
        <v>23.146106019979257</v>
      </c>
      <c r="BK46" s="34">
        <f t="shared" si="1"/>
        <v>30.620518656906491</v>
      </c>
      <c r="BL46" s="34">
        <f t="shared" si="2"/>
        <v>29.143931051626819</v>
      </c>
      <c r="BM46" s="34">
        <f>VLOOKUP($AX46&amp;"_"&amp;$BC$14,データシート1!$A:$BT,MATCH($BC$12&amp;"_"&amp;BM$20,データシート1!$A$1:$BT$1,0),0)</f>
        <v>13.178179429633193</v>
      </c>
      <c r="BN46" s="34">
        <f>VLOOKUP($AX46&amp;"_"&amp;$BC$14,データシート1!$A:$BT,MATCH($BC$12&amp;"_"&amp;BN$20,データシート1!$A$1:$BT$1,0),0)</f>
        <v>15.965751621993626</v>
      </c>
      <c r="BO46" s="34">
        <f>VLOOKUP($AX46&amp;"_"&amp;$BC$14,データシート1!$A:$BT,MATCH($BC$12&amp;"_"&amp;BO$20,データシート1!$A$1:$BT$1,0),0)</f>
        <v>0.86553048005959199</v>
      </c>
      <c r="BP46" s="34">
        <f>VLOOKUP($AX46&amp;"_"&amp;$BC$14,データシート1!$A:$BT,MATCH($BC$12&amp;"_"&amp;BP$20,データシート1!$A$1:$BT$1,0),0)</f>
        <v>0.61105712522007694</v>
      </c>
      <c r="BQ46" s="34">
        <f>VLOOKUP($AX46&amp;"_"&amp;$BC$14,データシート1!$A:$BT,MATCH($BC$12&amp;"_"&amp;BQ$20,データシート1!$A$1:$BT$1,0),0)</f>
        <v>0</v>
      </c>
      <c r="BR46" s="35">
        <f t="shared" si="3"/>
        <v>101.82264902110674</v>
      </c>
      <c r="BT46" s="121" t="str">
        <f t="shared" si="4"/>
        <v>紀北町</v>
      </c>
      <c r="BU46" s="33">
        <f t="shared" si="25"/>
        <v>101.82264902110674</v>
      </c>
      <c r="BV46" s="59">
        <f t="shared" si="16"/>
        <v>0.30778297138355259</v>
      </c>
      <c r="BW46" s="59">
        <f t="shared" si="16"/>
        <v>0.21137896039045273</v>
      </c>
      <c r="BX46" s="59">
        <f t="shared" si="16"/>
        <v>1.3608414978510125E-2</v>
      </c>
      <c r="BY46" s="59">
        <f t="shared" si="16"/>
        <v>8.2795596014589759E-2</v>
      </c>
      <c r="BZ46" s="59">
        <f t="shared" si="16"/>
        <v>0.16417513230180217</v>
      </c>
      <c r="CA46" s="59">
        <f t="shared" si="32"/>
        <v>0.22731785356695364</v>
      </c>
      <c r="CB46" s="59">
        <f t="shared" si="32"/>
        <v>0.30072404274769149</v>
      </c>
      <c r="CC46" s="59">
        <f t="shared" si="32"/>
        <v>0.28622247929913508</v>
      </c>
      <c r="CD46" s="59">
        <f t="shared" si="32"/>
        <v>0.12942286962993368</v>
      </c>
      <c r="CE46" s="59">
        <f t="shared" si="32"/>
        <v>0.15679960966920137</v>
      </c>
      <c r="CF46" s="59">
        <f t="shared" si="32"/>
        <v>8.5003728382687903E-3</v>
      </c>
      <c r="CG46" s="59">
        <f t="shared" si="32"/>
        <v>6.0011906102876121E-3</v>
      </c>
      <c r="CH46" s="59">
        <f t="shared" si="32"/>
        <v>0</v>
      </c>
      <c r="CI46" s="122">
        <f t="shared" si="6"/>
        <v>1</v>
      </c>
      <c r="CK46" s="123" t="str">
        <f t="shared" si="7"/>
        <v>紀北町</v>
      </c>
      <c r="CL46" s="124">
        <f t="shared" si="17"/>
        <v>31.339277469860818</v>
      </c>
      <c r="CM46" s="65">
        <f t="shared" si="18"/>
        <v>0.17849805265548274</v>
      </c>
      <c r="CN46" s="66">
        <f t="shared" si="19"/>
        <v>21.523165694283492</v>
      </c>
      <c r="CO46" s="65">
        <f t="shared" si="20"/>
        <v>0.25990600450963192</v>
      </c>
      <c r="CP46" s="66">
        <f t="shared" si="8"/>
        <v>1.3856448620904083</v>
      </c>
      <c r="CQ46" s="65">
        <f t="shared" si="21"/>
        <v>0</v>
      </c>
      <c r="CR46" s="66">
        <f t="shared" si="9"/>
        <v>8.4304669134869172</v>
      </c>
      <c r="CS46" s="65">
        <f t="shared" si="22"/>
        <v>0</v>
      </c>
      <c r="CT46" s="66">
        <f t="shared" si="10"/>
        <v>16.716746874360165</v>
      </c>
      <c r="CU46" s="67">
        <f t="shared" si="23"/>
        <v>0</v>
      </c>
      <c r="CV46" s="16"/>
      <c r="CW46" s="959">
        <f t="shared" si="24"/>
        <v>5.5940000000000003</v>
      </c>
      <c r="CX46" s="962">
        <f>VLOOKUP($AX46&amp;"_"&amp;$CW$14,データシート1!$A:$BT,MATCH($CW$12&amp;"_"&amp;CX$20,データシート1!$A$1:$BT$1,0),0)</f>
        <v>5.5940000000000003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5.5940000000000003</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19368</v>
      </c>
      <c r="AY47" s="18" t="str">
        <f>IF(IFERROR(比較地域マスタ!$Z32,"")=0,"",IFERROR(比較地域マスタ!$Z32,""))</f>
        <v>富士川町</v>
      </c>
      <c r="BB47" s="110" t="str">
        <f t="shared" si="0"/>
        <v>19368</v>
      </c>
      <c r="BC47" s="1031" t="str">
        <f t="shared" si="0"/>
        <v>富士川町</v>
      </c>
      <c r="BD47" s="34">
        <f t="shared" si="14"/>
        <v>79.845246543392406</v>
      </c>
      <c r="BE47" s="34">
        <f t="shared" si="15"/>
        <v>14.368153635951487</v>
      </c>
      <c r="BF47" s="34">
        <f>VLOOKUP($AX47&amp;"_"&amp;$BC$14,データシート1!$A:$BT,MATCH($BC$12&amp;"_"&amp;BF$20,データシート1!$A$1:$BT$1,0),0)</f>
        <v>11.852540029692438</v>
      </c>
      <c r="BG47" s="34">
        <f>VLOOKUP($AX47&amp;"_"&amp;$BC$14,データシート1!$A:$BT,MATCH($BC$12&amp;"_"&amp;BG$20,データシート1!$A$1:$BT$1,0),0)</f>
        <v>1.4648170776565175</v>
      </c>
      <c r="BH47" s="34">
        <f>VLOOKUP($AX47&amp;"_"&amp;$BC$14,データシート1!$A:$BT,MATCH($BC$12&amp;"_"&amp;BH$20,データシート1!$A$1:$BT$1,0),0)</f>
        <v>1.0507965286025307</v>
      </c>
      <c r="BI47" s="34">
        <f>VLOOKUP($AX47&amp;"_"&amp;$BC$14,データシート1!$A:$BT,MATCH($BC$12&amp;"_"&amp;BI$20,データシート1!$A$1:$BT$1,0),0)</f>
        <v>15.945274832825195</v>
      </c>
      <c r="BJ47" s="34">
        <f>VLOOKUP($AX47&amp;"_"&amp;$BC$14,データシート1!$A:$BT,MATCH($BC$12&amp;"_"&amp;BJ$20,データシート1!$A$1:$BT$1,0),0)</f>
        <v>17.703537450594446</v>
      </c>
      <c r="BK47" s="34">
        <f t="shared" si="1"/>
        <v>30.078034025755247</v>
      </c>
      <c r="BL47" s="34">
        <f t="shared" si="2"/>
        <v>29.23288064617736</v>
      </c>
      <c r="BM47" s="34">
        <f>VLOOKUP($AX47&amp;"_"&amp;$BC$14,データシート1!$A:$BT,MATCH($BC$12&amp;"_"&amp;BM$20,データシート1!$A$1:$BT$1,0),0)</f>
        <v>14.294029812443512</v>
      </c>
      <c r="BN47" s="34">
        <f>VLOOKUP($AX47&amp;"_"&amp;$BC$14,データシート1!$A:$BT,MATCH($BC$12&amp;"_"&amp;BN$20,データシート1!$A$1:$BT$1,0),0)</f>
        <v>14.938850833733849</v>
      </c>
      <c r="BO47" s="34">
        <f>VLOOKUP($AX47&amp;"_"&amp;$BC$14,データシート1!$A:$BT,MATCH($BC$12&amp;"_"&amp;BO$20,データシート1!$A$1:$BT$1,0),0)</f>
        <v>0.84515337957788705</v>
      </c>
      <c r="BP47" s="34">
        <f>VLOOKUP($AX47&amp;"_"&amp;$BC$14,データシート1!$A:$BT,MATCH($BC$12&amp;"_"&amp;BP$20,データシート1!$A$1:$BT$1,0),0)</f>
        <v>0</v>
      </c>
      <c r="BQ47" s="34">
        <f>VLOOKUP($AX47&amp;"_"&amp;$BC$14,データシート1!$A:$BT,MATCH($BC$12&amp;"_"&amp;BQ$20,データシート1!$A$1:$BT$1,0),0)</f>
        <v>1.7502465982660249</v>
      </c>
      <c r="BR47" s="35">
        <f t="shared" si="3"/>
        <v>79.845246543392406</v>
      </c>
      <c r="BT47" s="121" t="str">
        <f t="shared" si="4"/>
        <v>富士川町</v>
      </c>
      <c r="BU47" s="33">
        <f t="shared" si="25"/>
        <v>79.845246543392406</v>
      </c>
      <c r="BV47" s="59">
        <f t="shared" si="16"/>
        <v>0.17995001904268682</v>
      </c>
      <c r="BW47" s="59">
        <f t="shared" si="16"/>
        <v>0.14844390295984747</v>
      </c>
      <c r="BX47" s="59">
        <f t="shared" si="16"/>
        <v>1.8345701730164404E-2</v>
      </c>
      <c r="BY47" s="59">
        <f t="shared" si="16"/>
        <v>1.3160414352674942E-2</v>
      </c>
      <c r="BZ47" s="59">
        <f t="shared" si="16"/>
        <v>0.19970224306539819</v>
      </c>
      <c r="CA47" s="59">
        <f t="shared" si="32"/>
        <v>0.22172312337934039</v>
      </c>
      <c r="CB47" s="59">
        <f t="shared" si="32"/>
        <v>0.37670412864727204</v>
      </c>
      <c r="CC47" s="59">
        <f t="shared" si="32"/>
        <v>0.36611923579308586</v>
      </c>
      <c r="CD47" s="59">
        <f t="shared" si="32"/>
        <v>0.17902167544407707</v>
      </c>
      <c r="CE47" s="59">
        <f t="shared" si="32"/>
        <v>0.18709756034900882</v>
      </c>
      <c r="CF47" s="59">
        <f t="shared" si="32"/>
        <v>1.0584892854186167E-2</v>
      </c>
      <c r="CG47" s="59">
        <f t="shared" si="32"/>
        <v>0</v>
      </c>
      <c r="CH47" s="59">
        <f t="shared" si="32"/>
        <v>2.1920485865302479E-2</v>
      </c>
      <c r="CI47" s="122">
        <f t="shared" si="6"/>
        <v>1</v>
      </c>
      <c r="CK47" s="123" t="str">
        <f t="shared" si="7"/>
        <v>富士川町</v>
      </c>
      <c r="CL47" s="124">
        <f t="shared" si="17"/>
        <v>14.368153635951487</v>
      </c>
      <c r="CM47" s="65">
        <f t="shared" si="18"/>
        <v>0.20155686481203339</v>
      </c>
      <c r="CN47" s="66">
        <f t="shared" si="19"/>
        <v>11.852540029692438</v>
      </c>
      <c r="CO47" s="65">
        <f t="shared" si="20"/>
        <v>0.24433581263974422</v>
      </c>
      <c r="CP47" s="66">
        <f t="shared" si="8"/>
        <v>1.4648170776565175</v>
      </c>
      <c r="CQ47" s="65">
        <f t="shared" si="21"/>
        <v>0</v>
      </c>
      <c r="CR47" s="66">
        <f t="shared" si="9"/>
        <v>1.0507965286025307</v>
      </c>
      <c r="CS47" s="65">
        <f t="shared" si="22"/>
        <v>0</v>
      </c>
      <c r="CT47" s="66">
        <f t="shared" si="10"/>
        <v>15.945274832825195</v>
      </c>
      <c r="CU47" s="67">
        <f t="shared" si="23"/>
        <v>0</v>
      </c>
      <c r="CV47" s="16"/>
      <c r="CW47" s="959">
        <f t="shared" si="24"/>
        <v>2.8959999999999999</v>
      </c>
      <c r="CX47" s="962">
        <f>VLOOKUP($AX47&amp;"_"&amp;$CW$14,データシート1!$A:$BT,MATCH($CW$12&amp;"_"&amp;CX$20,データシート1!$A$1:$BT$1,0),0)</f>
        <v>2.8959999999999999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2.8959999999999999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44462</v>
      </c>
      <c r="AY48" s="18" t="str">
        <f>IF(IFERROR(比較地域マスタ!$Z33,"")=0,"",IFERROR(比較地域マスタ!$Z33,""))</f>
        <v>玖珠町</v>
      </c>
      <c r="BB48" s="110" t="str">
        <f t="shared" si="0"/>
        <v>44462</v>
      </c>
      <c r="BC48" s="1031" t="str">
        <f t="shared" si="0"/>
        <v>玖珠町</v>
      </c>
      <c r="BD48" s="34">
        <f t="shared" si="14"/>
        <v>125.09724757617282</v>
      </c>
      <c r="BE48" s="34">
        <f t="shared" si="15"/>
        <v>57.897170947615827</v>
      </c>
      <c r="BF48" s="34">
        <f>VLOOKUP($AX48&amp;"_"&amp;$BC$14,データシート1!$A:$BT,MATCH($BC$12&amp;"_"&amp;BF$20,データシート1!$A$1:$BT$1,0),0)</f>
        <v>49.334170650159336</v>
      </c>
      <c r="BG48" s="34">
        <f>VLOOKUP($AX48&amp;"_"&amp;$BC$14,データシート1!$A:$BT,MATCH($BC$12&amp;"_"&amp;BG$20,データシート1!$A$1:$BT$1,0),0)</f>
        <v>1.5010713670647262</v>
      </c>
      <c r="BH48" s="34">
        <f>VLOOKUP($AX48&amp;"_"&amp;$BC$14,データシート1!$A:$BT,MATCH($BC$12&amp;"_"&amp;BH$20,データシート1!$A$1:$BT$1,0),0)</f>
        <v>7.0619289303917654</v>
      </c>
      <c r="BI48" s="34">
        <f>VLOOKUP($AX48&amp;"_"&amp;$BC$14,データシート1!$A:$BT,MATCH($BC$12&amp;"_"&amp;BI$20,データシート1!$A$1:$BT$1,0),0)</f>
        <v>17.747562897750164</v>
      </c>
      <c r="BJ48" s="34">
        <f>VLOOKUP($AX48&amp;"_"&amp;$BC$14,データシート1!$A:$BT,MATCH($BC$12&amp;"_"&amp;BJ$20,データシート1!$A$1:$BT$1,0),0)</f>
        <v>13.671724127047462</v>
      </c>
      <c r="BK48" s="34">
        <f t="shared" si="1"/>
        <v>33.767646553313057</v>
      </c>
      <c r="BL48" s="34">
        <f t="shared" si="2"/>
        <v>32.909706397215132</v>
      </c>
      <c r="BM48" s="34">
        <f>VLOOKUP($AX48&amp;"_"&amp;$BC$14,データシート1!$A:$BT,MATCH($BC$12&amp;"_"&amp;BM$20,データシート1!$A$1:$BT$1,0),0)</f>
        <v>13.208080414312644</v>
      </c>
      <c r="BN48" s="34">
        <f>VLOOKUP($AX48&amp;"_"&amp;$BC$14,データシート1!$A:$BT,MATCH($BC$12&amp;"_"&amp;BN$20,データシート1!$A$1:$BT$1,0),0)</f>
        <v>19.701625982902492</v>
      </c>
      <c r="BO48" s="34">
        <f>VLOOKUP($AX48&amp;"_"&amp;$BC$14,データシート1!$A:$BT,MATCH($BC$12&amp;"_"&amp;BO$20,データシート1!$A$1:$BT$1,0),0)</f>
        <v>0.85794015609792496</v>
      </c>
      <c r="BP48" s="34">
        <f>VLOOKUP($AX48&amp;"_"&amp;$BC$14,データシート1!$A:$BT,MATCH($BC$12&amp;"_"&amp;BP$20,データシート1!$A$1:$BT$1,0),0)</f>
        <v>0</v>
      </c>
      <c r="BQ48" s="34">
        <f>VLOOKUP($AX48&amp;"_"&amp;$BC$14,データシート1!$A:$BT,MATCH($BC$12&amp;"_"&amp;BQ$20,データシート1!$A$1:$BT$1,0),0)</f>
        <v>2.0131430504463199</v>
      </c>
      <c r="BR48" s="35">
        <f t="shared" si="3"/>
        <v>125.09724757617282</v>
      </c>
      <c r="BT48" s="121" t="str">
        <f t="shared" si="4"/>
        <v>玖珠町</v>
      </c>
      <c r="BU48" s="33">
        <f t="shared" si="25"/>
        <v>125.09724757617282</v>
      </c>
      <c r="BV48" s="59">
        <f t="shared" si="16"/>
        <v>0.4628173046921894</v>
      </c>
      <c r="BW48" s="59">
        <f t="shared" si="16"/>
        <v>0.39436655566797602</v>
      </c>
      <c r="BX48" s="59">
        <f t="shared" si="16"/>
        <v>1.199923576376619E-2</v>
      </c>
      <c r="BY48" s="59">
        <f t="shared" si="16"/>
        <v>5.6451513260447193E-2</v>
      </c>
      <c r="BZ48" s="59">
        <f t="shared" si="16"/>
        <v>0.14187013097105527</v>
      </c>
      <c r="CA48" s="59">
        <f t="shared" si="32"/>
        <v>0.10928876847368386</v>
      </c>
      <c r="CB48" s="59">
        <f t="shared" si="32"/>
        <v>0.26993117120943561</v>
      </c>
      <c r="CC48" s="59">
        <f t="shared" si="32"/>
        <v>0.26307298549615266</v>
      </c>
      <c r="CD48" s="59">
        <f t="shared" si="32"/>
        <v>0.10558250217511882</v>
      </c>
      <c r="CE48" s="59">
        <f t="shared" si="32"/>
        <v>0.15749048332103388</v>
      </c>
      <c r="CF48" s="59">
        <f t="shared" si="32"/>
        <v>6.8581857132829207E-3</v>
      </c>
      <c r="CG48" s="59">
        <f t="shared" si="32"/>
        <v>0</v>
      </c>
      <c r="CH48" s="59">
        <f t="shared" si="32"/>
        <v>1.6092624653635958E-2</v>
      </c>
      <c r="CI48" s="122">
        <f t="shared" si="6"/>
        <v>1</v>
      </c>
      <c r="CK48" s="123" t="str">
        <f t="shared" si="7"/>
        <v>玖珠町</v>
      </c>
      <c r="CL48" s="124">
        <f t="shared" si="17"/>
        <v>57.897170947615827</v>
      </c>
      <c r="CM48" s="65">
        <f t="shared" si="18"/>
        <v>5.8016651677836803E-2</v>
      </c>
      <c r="CN48" s="66">
        <f t="shared" si="19"/>
        <v>49.334170650159336</v>
      </c>
      <c r="CO48" s="65">
        <f t="shared" si="20"/>
        <v>6.8086682227202933E-2</v>
      </c>
      <c r="CP48" s="66">
        <f t="shared" si="8"/>
        <v>1.5010713670647262</v>
      </c>
      <c r="CQ48" s="65">
        <f t="shared" si="21"/>
        <v>0</v>
      </c>
      <c r="CR48" s="66">
        <f t="shared" si="9"/>
        <v>7.0619289303917654</v>
      </c>
      <c r="CS48" s="65">
        <f t="shared" si="22"/>
        <v>0</v>
      </c>
      <c r="CT48" s="66">
        <f t="shared" si="10"/>
        <v>17.747562897750164</v>
      </c>
      <c r="CU48" s="67">
        <f t="shared" si="23"/>
        <v>0</v>
      </c>
      <c r="CV48" s="16"/>
      <c r="CW48" s="959">
        <f t="shared" si="24"/>
        <v>3.359</v>
      </c>
      <c r="CX48" s="962">
        <f>VLOOKUP($AX48&amp;"_"&amp;$CW$14,データシート1!$A:$BT,MATCH($CW$12&amp;"_"&amp;CX$20,データシート1!$A$1:$BT$1,0),0)</f>
        <v>3.359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3.359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15307</v>
      </c>
      <c r="AY49" s="18" t="str">
        <f>IF(IFERROR(比較地域マスタ!$Z34,"")=0,"",IFERROR(比較地域マスタ!$Z34,""))</f>
        <v>聖籠町</v>
      </c>
      <c r="BB49" s="110" t="str">
        <f t="shared" si="0"/>
        <v>15307</v>
      </c>
      <c r="BC49" s="1031" t="str">
        <f t="shared" si="0"/>
        <v>聖籠町</v>
      </c>
      <c r="BD49" s="34">
        <f t="shared" si="14"/>
        <v>365.45879448845443</v>
      </c>
      <c r="BE49" s="34">
        <f t="shared" si="15"/>
        <v>207.90878959791939</v>
      </c>
      <c r="BF49" s="34">
        <f>VLOOKUP($AX49&amp;"_"&amp;$BC$14,データシート1!$A:$BT,MATCH($BC$12&amp;"_"&amp;BF$20,データシート1!$A$1:$BT$1,0),0)</f>
        <v>200.32359896006847</v>
      </c>
      <c r="BG49" s="34">
        <f>VLOOKUP($AX49&amp;"_"&amp;$BC$14,データシート1!$A:$BT,MATCH($BC$12&amp;"_"&amp;BG$20,データシート1!$A$1:$BT$1,0),0)</f>
        <v>3.8318434689155105</v>
      </c>
      <c r="BH49" s="34">
        <f>VLOOKUP($AX49&amp;"_"&amp;$BC$14,データシート1!$A:$BT,MATCH($BC$12&amp;"_"&amp;BH$20,データシート1!$A$1:$BT$1,0),0)</f>
        <v>3.7533471689354174</v>
      </c>
      <c r="BI49" s="34">
        <f>VLOOKUP($AX49&amp;"_"&amp;$BC$14,データシート1!$A:$BT,MATCH($BC$12&amp;"_"&amp;BI$20,データシート1!$A$1:$BT$1,0),0)</f>
        <v>25.59374643102867</v>
      </c>
      <c r="BJ49" s="34">
        <f>VLOOKUP($AX49&amp;"_"&amp;$BC$14,データシート1!$A:$BT,MATCH($BC$12&amp;"_"&amp;BJ$20,データシート1!$A$1:$BT$1,0),0)</f>
        <v>16.922759380336586</v>
      </c>
      <c r="BK49" s="34">
        <f t="shared" si="1"/>
        <v>113.27414674610526</v>
      </c>
      <c r="BL49" s="34">
        <f t="shared" si="2"/>
        <v>33.328413169429957</v>
      </c>
      <c r="BM49" s="34">
        <f>VLOOKUP($AX49&amp;"_"&amp;$BC$14,データシート1!$A:$BT,MATCH($BC$12&amp;"_"&amp;BM$20,データシート1!$A$1:$BT$1,0),0)</f>
        <v>13.659313455838861</v>
      </c>
      <c r="BN49" s="34">
        <f>VLOOKUP($AX49&amp;"_"&amp;$BC$14,データシート1!$A:$BT,MATCH($BC$12&amp;"_"&amp;BN$20,データシート1!$A$1:$BT$1,0),0)</f>
        <v>19.669099713591095</v>
      </c>
      <c r="BO49" s="34">
        <f>VLOOKUP($AX49&amp;"_"&amp;$BC$14,データシート1!$A:$BT,MATCH($BC$12&amp;"_"&amp;BO$20,データシート1!$A$1:$BT$1,0),0)</f>
        <v>0.82413402091481003</v>
      </c>
      <c r="BP49" s="34">
        <f>VLOOKUP($AX49&amp;"_"&amp;$BC$14,データシート1!$A:$BT,MATCH($BC$12&amp;"_"&amp;BP$20,データシート1!$A$1:$BT$1,0),0)</f>
        <v>79.121599555760497</v>
      </c>
      <c r="BQ49" s="34">
        <f>VLOOKUP($AX49&amp;"_"&amp;$BC$14,データシート1!$A:$BT,MATCH($BC$12&amp;"_"&amp;BQ$20,データシート1!$A$1:$BT$1,0),0)</f>
        <v>1.759352333064524</v>
      </c>
      <c r="BR49" s="35">
        <f t="shared" si="3"/>
        <v>365.45879448845443</v>
      </c>
      <c r="BT49" s="121" t="str">
        <f t="shared" si="4"/>
        <v>聖籠町</v>
      </c>
      <c r="BU49" s="33">
        <f t="shared" si="25"/>
        <v>365.45879448845443</v>
      </c>
      <c r="BV49" s="59">
        <f t="shared" si="16"/>
        <v>0.56889803374122294</v>
      </c>
      <c r="BW49" s="59">
        <f t="shared" si="16"/>
        <v>0.54814277828631397</v>
      </c>
      <c r="BX49" s="59">
        <f t="shared" si="16"/>
        <v>1.048502191410957E-2</v>
      </c>
      <c r="BY49" s="59">
        <f t="shared" si="16"/>
        <v>1.0270233540799339E-2</v>
      </c>
      <c r="BZ49" s="59">
        <f t="shared" si="16"/>
        <v>7.0031825248187393E-2</v>
      </c>
      <c r="CA49" s="59">
        <f t="shared" si="32"/>
        <v>4.6305519625061888E-2</v>
      </c>
      <c r="CB49" s="59">
        <f t="shared" si="32"/>
        <v>0.30995052918252819</v>
      </c>
      <c r="CC49" s="59">
        <f t="shared" si="32"/>
        <v>9.1196090153148224E-2</v>
      </c>
      <c r="CD49" s="59">
        <f t="shared" si="32"/>
        <v>3.737579629177698E-2</v>
      </c>
      <c r="CE49" s="59">
        <f t="shared" si="32"/>
        <v>5.382029386137123E-2</v>
      </c>
      <c r="CF49" s="59">
        <f t="shared" si="32"/>
        <v>2.2550668730475605E-3</v>
      </c>
      <c r="CG49" s="59">
        <f t="shared" si="32"/>
        <v>0.21649937215633241</v>
      </c>
      <c r="CH49" s="59">
        <f t="shared" si="32"/>
        <v>4.8140922029996612E-3</v>
      </c>
      <c r="CI49" s="122">
        <f t="shared" si="6"/>
        <v>1</v>
      </c>
      <c r="CK49" s="123" t="str">
        <f t="shared" si="7"/>
        <v>聖籠町</v>
      </c>
      <c r="CL49" s="124">
        <f t="shared" si="17"/>
        <v>207.90878959791939</v>
      </c>
      <c r="CM49" s="65">
        <f t="shared" si="18"/>
        <v>1</v>
      </c>
      <c r="CN49" s="66">
        <f t="shared" si="19"/>
        <v>200.32359896006847</v>
      </c>
      <c r="CO49" s="65">
        <f t="shared" si="20"/>
        <v>1</v>
      </c>
      <c r="CP49" s="66">
        <f t="shared" si="8"/>
        <v>3.8318434689155105</v>
      </c>
      <c r="CQ49" s="65">
        <f t="shared" si="21"/>
        <v>0</v>
      </c>
      <c r="CR49" s="66">
        <f t="shared" si="9"/>
        <v>3.7533471689354174</v>
      </c>
      <c r="CS49" s="65">
        <f t="shared" si="22"/>
        <v>0</v>
      </c>
      <c r="CT49" s="66">
        <f t="shared" si="10"/>
        <v>25.59374643102867</v>
      </c>
      <c r="CU49" s="67">
        <f t="shared" si="23"/>
        <v>0</v>
      </c>
      <c r="CV49" s="16"/>
      <c r="CW49" s="959">
        <f t="shared" si="24"/>
        <v>270.137</v>
      </c>
      <c r="CX49" s="962">
        <f>VLOOKUP($AX49&amp;"_"&amp;$CW$14,データシート1!$A:$BT,MATCH($CW$12&amp;"_"&amp;CX$20,データシート1!$A$1:$BT$1,0),0)</f>
        <v>270.137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240.98400000000001</v>
      </c>
      <c r="DC49" s="962">
        <f>VLOOKUP($AX49&amp;"_"&amp;$CW$14,データシート1!$A:$BT,MATCH($CW$12&amp;"_"&amp;DC$20,データシート1!$A$1:$BT$1,0),0)</f>
        <v>0</v>
      </c>
      <c r="DD49" s="961">
        <f t="shared" si="11"/>
        <v>511.12099999999998</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2</v>
      </c>
      <c r="DK49" s="64">
        <f>VLOOKUP($AX49&amp;"_"&amp;$DF$14,データシート1!$A:$BT,MATCH($DF$12&amp;"_"&amp;DK$20,データシート1!$A$1:$BT$1,0),0)</f>
        <v>0</v>
      </c>
      <c r="DL49" s="68">
        <f t="shared" si="12"/>
        <v>14</v>
      </c>
      <c r="DM49" s="16"/>
      <c r="DN49" s="126">
        <f t="shared" si="26"/>
        <v>0.53</v>
      </c>
      <c r="DO49" s="127">
        <f t="shared" si="27"/>
        <v>0</v>
      </c>
      <c r="DP49" s="127">
        <f t="shared" si="29"/>
        <v>0</v>
      </c>
      <c r="DQ49" s="127">
        <f t="shared" si="30"/>
        <v>0</v>
      </c>
      <c r="DR49" s="127">
        <f t="shared" si="31"/>
        <v>0.47</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榛東村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群馬県</v>
      </c>
      <c r="AY4" s="1038" t="str">
        <f>年度マスタ!$J4</f>
        <v>榛東村</v>
      </c>
      <c r="AZ4" s="1038" t="str">
        <f>年度マスタ!$K4</f>
        <v>10344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01346</v>
      </c>
      <c r="AY13" s="18" t="str">
        <f>IF(IFERROR(比較地域マスタ!$Z6,"")=0,"",IFERROR(比較地域マスタ!$Z6,""))</f>
        <v>八雲町</v>
      </c>
      <c r="BC13" s="844" t="str">
        <f t="shared" ref="BC13:BC59" si="0">AX13</f>
        <v>01346</v>
      </c>
      <c r="BD13" s="1031" t="str">
        <f>AY13</f>
        <v>八雲町</v>
      </c>
      <c r="BE13" s="34">
        <f>VLOOKUP($BC13&amp;"_"&amp;$AZ$7,データシート1!$A:$BT,MATCH("cb_"&amp;BE$12,データシート1!$A$1:$BT$1,0),0)</f>
        <v>662.00799999999958</v>
      </c>
      <c r="BF13" s="34">
        <f>VLOOKUP($BC13&amp;"_"&amp;$AZ$7,データシート1!$A:$BT,MATCH("cb_"&amp;BF$12,データシート1!$A$1:$BT$1,0),0)</f>
        <v>81047.200000000012</v>
      </c>
      <c r="BG13" s="34">
        <f>VLOOKUP($BC13&amp;"_"&amp;$AZ$7,データシート1!$A:$BT,MATCH("cb_"&amp;BG$12,データシート1!$A$1:$BT$1,0),0)</f>
        <v>19.2</v>
      </c>
      <c r="BH13" s="34">
        <f>VLOOKUP($BC13&amp;"_"&amp;$AZ$7,データシート1!$A:$BT,MATCH("cb_"&amp;BH$12,データシート1!$A$1:$BT$1,0),0)</f>
        <v>990</v>
      </c>
      <c r="BI13" s="34">
        <f>VLOOKUP($BC13&amp;"_"&amp;$AZ$7,データシート1!$A:$BT,MATCH("cb_"&amp;BI$12,データシート1!$A$1:$BT$1,0),0)</f>
        <v>0</v>
      </c>
      <c r="BJ13" s="34">
        <f>VLOOKUP($BC13&amp;"_"&amp;$AZ$7,データシート1!$A:$BT,MATCH("cb_"&amp;BJ$12,データシート1!$A$1:$BT$1,0),0)</f>
        <v>650</v>
      </c>
      <c r="BK13" s="34">
        <f>SUM(BE13:BJ13)</f>
        <v>83368.40800000001</v>
      </c>
      <c r="BL13" s="36"/>
      <c r="BM13" s="844" t="str">
        <f>AX13</f>
        <v>01346</v>
      </c>
      <c r="BN13" s="1031" t="str">
        <f>AY13</f>
        <v>八雲町</v>
      </c>
      <c r="BO13" s="34">
        <f>BE13*VLOOKUP(BO$12,別紙!$B$4:$E$10,MATCH("設備利用率",別紙!$B$4:$E$4,0),0)/100*8760/10^3</f>
        <v>794.48904095999944</v>
      </c>
      <c r="BP13" s="34">
        <f>BF13*VLOOKUP(BP$12,別紙!$B$4:$E$10,MATCH("設備利用率",別紙!$B$4:$E$4,0),0)/100*8760/10^3</f>
        <v>107205.99427200003</v>
      </c>
      <c r="BQ13" s="34">
        <f>BG13*VLOOKUP(BQ$12,別紙!$B$4:$E$10,MATCH("設備利用率",別紙!$B$4:$E$4,0),0)/100*8760/10^3</f>
        <v>41.711615999999992</v>
      </c>
      <c r="BR13" s="34">
        <f>BH13*VLOOKUP(BR$12,別紙!$B$4:$E$10,MATCH("設備利用率",別紙!$B$4:$E$4,0),0)/100*8760/10^3</f>
        <v>5203.4399999999996</v>
      </c>
      <c r="BS13" s="34">
        <f>BI13*VLOOKUP(BS$12,別紙!$B$4:$E$10,MATCH("設備利用率",別紙!$B$4:$E$4,0),0)/100*8760/10^3</f>
        <v>0</v>
      </c>
      <c r="BT13" s="34">
        <f>BJ13*VLOOKUP(BT$12,別紙!$B$4:$E$10,MATCH("設備利用率",別紙!$B$4:$E$4,0),0)/100*8760/10^3</f>
        <v>4555.2</v>
      </c>
      <c r="BU13" s="34">
        <f>SUM(BO13:BT13)</f>
        <v>117800.83492896003</v>
      </c>
      <c r="BV13" s="36"/>
      <c r="BW13" s="33" t="str">
        <f>AX13</f>
        <v>01346</v>
      </c>
      <c r="BX13" s="33" t="str">
        <f>AY13</f>
        <v>八雲町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99868.266568411404</v>
      </c>
      <c r="BZ13" s="36"/>
      <c r="CA13" s="33" t="str">
        <f>AX13</f>
        <v>01346</v>
      </c>
      <c r="CB13" s="33" t="str">
        <f>AY13</f>
        <v>八雲町</v>
      </c>
      <c r="CC13" s="223">
        <f>BO13/$BY13</f>
        <v>7.9553702918810695E-3</v>
      </c>
      <c r="CD13" s="223">
        <f t="shared" ref="CD13:CH28" si="1">BP13/$BY13</f>
        <v>1.0734740669456013</v>
      </c>
      <c r="CE13" s="223">
        <f t="shared" si="1"/>
        <v>4.176663662368351E-4</v>
      </c>
      <c r="CF13" s="223">
        <f t="shared" si="1"/>
        <v>5.2103037118758418E-2</v>
      </c>
      <c r="CG13" s="223">
        <f t="shared" si="1"/>
        <v>0</v>
      </c>
      <c r="CH13" s="223">
        <f t="shared" si="1"/>
        <v>4.5612086366589859E-2</v>
      </c>
      <c r="CI13" s="223">
        <f>BU13/BY13</f>
        <v>1.1795622270890675</v>
      </c>
      <c r="CK13" s="18" t="str">
        <f>AX13</f>
        <v>01346</v>
      </c>
      <c r="CL13" s="18" t="str">
        <f>AY13</f>
        <v>八雲町</v>
      </c>
      <c r="CM13" s="18">
        <f>VLOOKUP($CK13&amp;"_"&amp;$AZ$7,データシート1!$A:$BT,MATCH("ca_太陽光発電（10kW未満）",データシート1!$A$1:$BT$1,0),0)</f>
        <v>108</v>
      </c>
      <c r="CN13" s="18">
        <f>VLOOKUP($CK13&amp;"_"&amp;$AZ$5,データシート1!$A:$BT,MATCH("ab_家庭",データシート1!$A$1:$BT$1,0),0)</f>
        <v>8038</v>
      </c>
      <c r="CO13" s="223">
        <f>CM13/CN13</f>
        <v>1.3436178153769594E-2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19346</v>
      </c>
      <c r="AY14" s="18" t="str">
        <f>IF(IFERROR(比較地域マスタ!$Z7,"")=0,"",IFERROR(比較地域マスタ!$Z7,""))</f>
        <v>市川三郷町</v>
      </c>
      <c r="BC14" s="844" t="str">
        <f t="shared" si="0"/>
        <v>19346</v>
      </c>
      <c r="BD14" s="1031" t="str">
        <f t="shared" ref="BD14:BD60" si="2">AY14</f>
        <v>市川三郷町</v>
      </c>
      <c r="BE14" s="34">
        <f>VLOOKUP($BC14&amp;"_"&amp;$AZ$7,データシート1!$A:$BT,MATCH("cb_"&amp;BE$12,データシート1!$A$1:$BT$1,0),0)</f>
        <v>2264.9000000000019</v>
      </c>
      <c r="BF14" s="34">
        <f>VLOOKUP($BC14&amp;"_"&amp;$AZ$7,データシート1!$A:$BT,MATCH("cb_"&amp;BF$12,データシート1!$A$1:$BT$1,0),0)</f>
        <v>9531.4000000000051</v>
      </c>
      <c r="BG14" s="34">
        <f>VLOOKUP($BC14&amp;"_"&amp;$AZ$7,データシート1!$A:$BT,MATCH("cb_"&amp;BG$12,データシート1!$A$1:$BT$1,0),0)</f>
        <v>0</v>
      </c>
      <c r="BH14" s="34">
        <f>VLOOKUP($BC14&amp;"_"&amp;$AZ$7,データシート1!$A:$BT,MATCH("cb_"&amp;BH$12,データシート1!$A$1:$BT$1,0),0)</f>
        <v>627</v>
      </c>
      <c r="BI14" s="34">
        <f>VLOOKUP($BC14&amp;"_"&amp;$AZ$7,データシート1!$A:$BT,MATCH("cb_"&amp;BI$12,データシート1!$A$1:$BT$1,0),0)</f>
        <v>0</v>
      </c>
      <c r="BJ14" s="34">
        <f>VLOOKUP($BC14&amp;"_"&amp;$AZ$7,データシート1!$A:$BT,MATCH("cb_"&amp;BJ$12,データシート1!$A$1:$BT$1,0),0)</f>
        <v>0</v>
      </c>
      <c r="BK14" s="34">
        <f t="shared" ref="BK14:BK60" si="3">SUM(BE14:BJ14)</f>
        <v>12423.300000000007</v>
      </c>
      <c r="BL14" s="36"/>
      <c r="BM14" s="844" t="str">
        <f t="shared" ref="BM14:BM60" si="4">AX14</f>
        <v>19346</v>
      </c>
      <c r="BN14" s="1031" t="str">
        <f t="shared" ref="BN14:BN60" si="5">AY14</f>
        <v>市川三郷町</v>
      </c>
      <c r="BO14" s="34">
        <f>BE14*VLOOKUP(BO$12,別紙!$B$4:$E$10,MATCH("設備利用率",別紙!$B$4:$E$4,0),0)/100*8760/10^3</f>
        <v>2718.1517880000015</v>
      </c>
      <c r="BP14" s="34">
        <f>BF14*VLOOKUP(BP$12,別紙!$B$4:$E$10,MATCH("設備利用率",別紙!$B$4:$E$4,0),0)/100*8760/10^3</f>
        <v>12607.754664000006</v>
      </c>
      <c r="BQ14" s="34">
        <f>BG14*VLOOKUP(BQ$12,別紙!$B$4:$E$10,MATCH("設備利用率",別紙!$B$4:$E$4,0),0)/100*8760/10^3</f>
        <v>0</v>
      </c>
      <c r="BR14" s="34">
        <f>BH14*VLOOKUP(BR$12,別紙!$B$4:$E$10,MATCH("設備利用率",別紙!$B$4:$E$4,0),0)/100*8760/10^3</f>
        <v>3295.5120000000002</v>
      </c>
      <c r="BS14" s="34">
        <f>BI14*VLOOKUP(BS$12,別紙!$B$4:$E$10,MATCH("設備利用率",別紙!$B$4:$E$4,0),0)/100*8760/10^3</f>
        <v>0</v>
      </c>
      <c r="BT14" s="34">
        <f>BJ14*VLOOKUP(BT$12,別紙!$B$4:$E$10,MATCH("設備利用率",別紙!$B$4:$E$4,0),0)/100*8760/10^3</f>
        <v>0</v>
      </c>
      <c r="BU14" s="34">
        <f t="shared" ref="BU14:BU60" si="6">SUM(BO14:BT14)</f>
        <v>18621.418452000005</v>
      </c>
      <c r="BV14" s="36"/>
      <c r="BW14" s="33" t="str">
        <f t="shared" ref="BW14:BW60" si="7">AX14</f>
        <v>19346</v>
      </c>
      <c r="BX14" s="33" t="str">
        <f t="shared" ref="BX14:BX60" si="8">AY14</f>
        <v>市川三郷町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71995.959513064634</v>
      </c>
      <c r="BZ14" s="36"/>
      <c r="CA14" s="33" t="str">
        <f t="shared" ref="CA14:CA60" si="9">AX14</f>
        <v>19346</v>
      </c>
      <c r="CB14" s="33" t="str">
        <f t="shared" ref="CB14:CB60" si="10">AY14</f>
        <v>市川三郷町</v>
      </c>
      <c r="CC14" s="223">
        <f t="shared" ref="CC14:CC60" si="11">BO14/$BY14</f>
        <v>3.7754226853616089E-2</v>
      </c>
      <c r="CD14" s="223">
        <f t="shared" si="1"/>
        <v>0.17511753089021834</v>
      </c>
      <c r="CE14" s="223">
        <f t="shared" si="1"/>
        <v>0</v>
      </c>
      <c r="CF14" s="223">
        <f t="shared" si="1"/>
        <v>4.5773568715366385E-2</v>
      </c>
      <c r="CG14" s="223">
        <f t="shared" si="1"/>
        <v>0</v>
      </c>
      <c r="CH14" s="223">
        <f t="shared" si="1"/>
        <v>0</v>
      </c>
      <c r="CI14" s="223">
        <f t="shared" ref="CI14:CI60" si="12">BU14/BY14</f>
        <v>0.2586453264592008</v>
      </c>
      <c r="CK14" s="18" t="str">
        <f t="shared" ref="CK14:CK60" si="13">AX14</f>
        <v>19346</v>
      </c>
      <c r="CL14" s="18" t="str">
        <f t="shared" ref="CL14:CL60" si="14">AY14</f>
        <v>市川三郷町</v>
      </c>
      <c r="CM14" s="18">
        <f>VLOOKUP($CK14&amp;"_"&amp;$AZ$7,データシート1!$A:$BT,MATCH("ca_太陽光発電（10kW未満）",データシート1!$A$1:$BT$1,0),0)</f>
        <v>431</v>
      </c>
      <c r="CN14" s="18">
        <f>VLOOKUP($CK14&amp;"_"&amp;$AZ$5,データシート1!$A:$BT,MATCH("ab_家庭",データシート1!$A$1:$BT$1,0),0)</f>
        <v>6643</v>
      </c>
      <c r="CO14" s="223">
        <f t="shared" ref="CO14:CO60" si="15">CM14/CN14</f>
        <v>6.4880325154297758E-2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10344</v>
      </c>
      <c r="AY15" s="18" t="str">
        <f>IF(IFERROR(比較地域マスタ!$Z8,"")=0,"",IFERROR(比較地域マスタ!$Z8,""))</f>
        <v>榛東村</v>
      </c>
      <c r="BC15" s="844" t="str">
        <f t="shared" si="0"/>
        <v>10344</v>
      </c>
      <c r="BD15" s="1031" t="str">
        <f t="shared" si="2"/>
        <v>榛東村</v>
      </c>
      <c r="BE15" s="34">
        <f>VLOOKUP($BC15&amp;"_"&amp;$AZ$7,データシート1!$A:$BT,MATCH("cb_"&amp;BE$12,データシート1!$A$1:$BT$1,0),0)</f>
        <v>3289.7000000000057</v>
      </c>
      <c r="BF15" s="34">
        <f>VLOOKUP($BC15&amp;"_"&amp;$AZ$7,データシート1!$A:$BT,MATCH("cb_"&amp;BF$12,データシート1!$A$1:$BT$1,0),0)</f>
        <v>15783.000000000004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19072.700000000008</v>
      </c>
      <c r="BL15" s="36"/>
      <c r="BM15" s="844" t="str">
        <f t="shared" si="4"/>
        <v>10344</v>
      </c>
      <c r="BN15" s="1031" t="str">
        <f t="shared" si="5"/>
        <v>榛東村</v>
      </c>
      <c r="BO15" s="34">
        <f>BE15*VLOOKUP(BO$12,別紙!$B$4:$E$10,MATCH("設備利用率",別紙!$B$4:$E$4,0),0)/100*8760/10^3</f>
        <v>3948.0347640000068</v>
      </c>
      <c r="BP15" s="34">
        <f>BF15*VLOOKUP(BP$12,別紙!$B$4:$E$10,MATCH("設備利用率",別紙!$B$4:$E$4,0),0)/100*8760/10^3</f>
        <v>20877.121080000004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24825.155844000012</v>
      </c>
      <c r="BV15" s="36"/>
      <c r="BW15" s="33" t="str">
        <f t="shared" si="7"/>
        <v>10344</v>
      </c>
      <c r="BX15" s="33" t="str">
        <f t="shared" si="8"/>
        <v>榛東村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66223.904786821193</v>
      </c>
      <c r="BZ15" s="36"/>
      <c r="CA15" s="33" t="str">
        <f t="shared" si="9"/>
        <v>10344</v>
      </c>
      <c r="CB15" s="33" t="str">
        <f t="shared" si="10"/>
        <v>榛東村</v>
      </c>
      <c r="CC15" s="223">
        <f t="shared" si="11"/>
        <v>5.9616459897811412E-2</v>
      </c>
      <c r="CD15" s="223">
        <f t="shared" si="1"/>
        <v>0.31525052995900404</v>
      </c>
      <c r="CE15" s="223">
        <f t="shared" si="1"/>
        <v>0</v>
      </c>
      <c r="CF15" s="223">
        <f t="shared" si="1"/>
        <v>0</v>
      </c>
      <c r="CG15" s="223">
        <f t="shared" si="1"/>
        <v>0</v>
      </c>
      <c r="CH15" s="223">
        <f t="shared" si="1"/>
        <v>0</v>
      </c>
      <c r="CI15" s="223">
        <f t="shared" si="12"/>
        <v>0.37486698985681544</v>
      </c>
      <c r="CK15" s="18" t="str">
        <f t="shared" si="13"/>
        <v>10344</v>
      </c>
      <c r="CL15" s="18" t="str">
        <f t="shared" si="14"/>
        <v>榛東村</v>
      </c>
      <c r="CM15" s="18">
        <f>VLOOKUP($CK15&amp;"_"&amp;$AZ$7,データシート1!$A:$BT,MATCH("ca_太陽光発電（10kW未満）",データシート1!$A$1:$BT$1,0),0)</f>
        <v>624</v>
      </c>
      <c r="CN15" s="18">
        <f>VLOOKUP($CK15&amp;"_"&amp;$AZ$5,データシート1!$A:$BT,MATCH("ab_家庭",データシート1!$A$1:$BT$1,0),0)</f>
        <v>6163</v>
      </c>
      <c r="CO15" s="223">
        <f t="shared" si="15"/>
        <v>0.10124939153009897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04501</v>
      </c>
      <c r="AY16" s="18" t="str">
        <f>IF(IFERROR(比較地域マスタ!$Z9,"")=0,"",IFERROR(比較地域マスタ!$Z9,""))</f>
        <v>涌谷町</v>
      </c>
      <c r="BC16" s="844" t="str">
        <f t="shared" si="0"/>
        <v>04501</v>
      </c>
      <c r="BD16" s="1031" t="str">
        <f t="shared" si="2"/>
        <v>涌谷町</v>
      </c>
      <c r="BE16" s="34">
        <f>VLOOKUP($BC16&amp;"_"&amp;$AZ$7,データシート1!$A:$BT,MATCH("cb_"&amp;BE$12,データシート1!$A$1:$BT$1,0),0)</f>
        <v>2168.5</v>
      </c>
      <c r="BF16" s="34">
        <f>VLOOKUP($BC16&amp;"_"&amp;$AZ$7,データシート1!$A:$BT,MATCH("cb_"&amp;BF$12,データシート1!$A$1:$BT$1,0),0)</f>
        <v>43996.599999999955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46165.099999999955</v>
      </c>
      <c r="BL16" s="36"/>
      <c r="BM16" s="844" t="str">
        <f t="shared" si="4"/>
        <v>04501</v>
      </c>
      <c r="BN16" s="1031" t="str">
        <f t="shared" si="5"/>
        <v>涌谷町</v>
      </c>
      <c r="BO16" s="34">
        <f>BE16*VLOOKUP(BO$12,別紙!$B$4:$E$10,MATCH("設備利用率",別紙!$B$4:$E$4,0),0)/100*8760/10^3</f>
        <v>2602.4602199999999</v>
      </c>
      <c r="BP16" s="34">
        <f>BF16*VLOOKUP(BP$12,別紙!$B$4:$E$10,MATCH("設備利用率",別紙!$B$4:$E$4,0),0)/100*8760/10^3</f>
        <v>58196.942615999935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60799.402835999936</v>
      </c>
      <c r="BV16" s="36"/>
      <c r="BW16" s="33" t="str">
        <f t="shared" si="7"/>
        <v>04501</v>
      </c>
      <c r="BX16" s="33" t="str">
        <f t="shared" si="8"/>
        <v>涌谷町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96327.683719760578</v>
      </c>
      <c r="BZ16" s="36"/>
      <c r="CA16" s="33" t="str">
        <f t="shared" si="9"/>
        <v>04501</v>
      </c>
      <c r="CB16" s="33" t="str">
        <f t="shared" si="10"/>
        <v>涌谷町</v>
      </c>
      <c r="CC16" s="223">
        <f t="shared" si="11"/>
        <v>2.7016742430671915E-2</v>
      </c>
      <c r="CD16" s="223">
        <f t="shared" si="1"/>
        <v>0.6041559432209358</v>
      </c>
      <c r="CE16" s="223">
        <f t="shared" si="1"/>
        <v>0</v>
      </c>
      <c r="CF16" s="223">
        <f t="shared" si="1"/>
        <v>0</v>
      </c>
      <c r="CG16" s="223">
        <f t="shared" si="1"/>
        <v>0</v>
      </c>
      <c r="CH16" s="223">
        <f t="shared" si="1"/>
        <v>0</v>
      </c>
      <c r="CI16" s="223">
        <f t="shared" si="12"/>
        <v>0.63117268565160778</v>
      </c>
      <c r="CK16" s="18" t="str">
        <f t="shared" si="13"/>
        <v>04501</v>
      </c>
      <c r="CL16" s="18" t="str">
        <f t="shared" si="14"/>
        <v>涌谷町</v>
      </c>
      <c r="CM16" s="18">
        <f>VLOOKUP($CK16&amp;"_"&amp;$AZ$7,データシート1!$A:$BT,MATCH("ca_太陽光発電（10kW未満）",データシート1!$A$1:$BT$1,0),0)</f>
        <v>456</v>
      </c>
      <c r="CN16" s="18">
        <f>VLOOKUP($CK16&amp;"_"&amp;$AZ$5,データシート1!$A:$BT,MATCH("ab_家庭",データシート1!$A$1:$BT$1,0),0)</f>
        <v>5985</v>
      </c>
      <c r="CO16" s="223">
        <f t="shared" si="15"/>
        <v>7.6190476190476197E-2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05348</v>
      </c>
      <c r="AY17" s="18" t="str">
        <f>IF(IFERROR(比較地域マスタ!$Z10,"")=0,"",IFERROR(比較地域マスタ!$Z10,""))</f>
        <v>三種町</v>
      </c>
      <c r="BC17" s="844" t="str">
        <f t="shared" si="0"/>
        <v>05348</v>
      </c>
      <c r="BD17" s="1031" t="str">
        <f t="shared" si="2"/>
        <v>三種町</v>
      </c>
      <c r="BE17" s="34">
        <f>VLOOKUP($BC17&amp;"_"&amp;$AZ$7,データシート1!$A:$BT,MATCH("cb_"&amp;BE$12,データシート1!$A$1:$BT$1,0),0)</f>
        <v>693.6999999999997</v>
      </c>
      <c r="BF17" s="34">
        <f>VLOOKUP($BC17&amp;"_"&amp;$AZ$7,データシート1!$A:$BT,MATCH("cb_"&amp;BF$12,データシート1!$A$1:$BT$1,0),0)</f>
        <v>12456.500000000002</v>
      </c>
      <c r="BG17" s="34">
        <f>VLOOKUP($BC17&amp;"_"&amp;$AZ$7,データシート1!$A:$BT,MATCH("cb_"&amp;BG$12,データシート1!$A$1:$BT$1,0),0)</f>
        <v>51702.3</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64852.5</v>
      </c>
      <c r="BL17" s="36"/>
      <c r="BM17" s="844" t="str">
        <f t="shared" si="4"/>
        <v>05348</v>
      </c>
      <c r="BN17" s="1031" t="str">
        <f t="shared" si="5"/>
        <v>三種町</v>
      </c>
      <c r="BO17" s="34">
        <f>BE17*VLOOKUP(BO$12,別紙!$B$4:$E$10,MATCH("設備利用率",別紙!$B$4:$E$4,0),0)/100*8760/10^3</f>
        <v>832.52324399999952</v>
      </c>
      <c r="BP17" s="34">
        <f>BF17*VLOOKUP(BP$12,別紙!$B$4:$E$10,MATCH("設備利用率",別紙!$B$4:$E$4,0),0)/100*8760/10^3</f>
        <v>16476.959940000001</v>
      </c>
      <c r="BQ17" s="34">
        <f>BG17*VLOOKUP(BQ$12,別紙!$B$4:$E$10,MATCH("設備利用率",別紙!$B$4:$E$4,0),0)/100*8760/10^3</f>
        <v>112322.21270400001</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129631.695888</v>
      </c>
      <c r="BV17" s="36"/>
      <c r="BW17" s="33" t="str">
        <f t="shared" si="7"/>
        <v>05348</v>
      </c>
      <c r="BX17" s="33" t="str">
        <f t="shared" si="8"/>
        <v>三種町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69499.89627804792</v>
      </c>
      <c r="BZ17" s="36"/>
      <c r="CA17" s="33" t="str">
        <f t="shared" si="9"/>
        <v>05348</v>
      </c>
      <c r="CB17" s="33" t="str">
        <f t="shared" si="10"/>
        <v>三種町</v>
      </c>
      <c r="CC17" s="223">
        <f t="shared" si="11"/>
        <v>1.1978769589372155E-2</v>
      </c>
      <c r="CD17" s="223">
        <f t="shared" si="1"/>
        <v>0.23707891410485998</v>
      </c>
      <c r="CE17" s="223">
        <f t="shared" si="1"/>
        <v>1.6161493573261323</v>
      </c>
      <c r="CF17" s="223">
        <f t="shared" si="1"/>
        <v>0</v>
      </c>
      <c r="CG17" s="223">
        <f t="shared" si="1"/>
        <v>0</v>
      </c>
      <c r="CH17" s="223">
        <f t="shared" si="1"/>
        <v>0</v>
      </c>
      <c r="CI17" s="223">
        <f t="shared" si="12"/>
        <v>1.8652070410203645</v>
      </c>
      <c r="CK17" s="18" t="str">
        <f t="shared" si="13"/>
        <v>05348</v>
      </c>
      <c r="CL17" s="18" t="str">
        <f t="shared" si="14"/>
        <v>三種町</v>
      </c>
      <c r="CM17" s="18">
        <f>VLOOKUP($CK17&amp;"_"&amp;$AZ$7,データシート1!$A:$BT,MATCH("ca_太陽光発電（10kW未満）",データシート1!$A$1:$BT$1,0),0)</f>
        <v>119</v>
      </c>
      <c r="CN17" s="18">
        <f>VLOOKUP($CK17&amp;"_"&amp;$AZ$5,データシート1!$A:$BT,MATCH("ab_家庭",データシート1!$A$1:$BT$1,0),0)</f>
        <v>6757</v>
      </c>
      <c r="CO17" s="223">
        <f t="shared" si="15"/>
        <v>1.7611365990824329E-2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10421</v>
      </c>
      <c r="AY18" s="18" t="str">
        <f>IF(IFERROR(比較地域マスタ!$Z11,"")=0,"",IFERROR(比較地域マスタ!$Z11,""))</f>
        <v>中之条町</v>
      </c>
      <c r="BC18" s="844" t="str">
        <f t="shared" si="0"/>
        <v>10421</v>
      </c>
      <c r="BD18" s="1031" t="str">
        <f t="shared" si="2"/>
        <v>中之条町</v>
      </c>
      <c r="BE18" s="34">
        <f>VLOOKUP($BC18&amp;"_"&amp;$AZ$7,データシート1!$A:$BT,MATCH("cb_"&amp;BE$12,データシート1!$A$1:$BT$1,0),0)</f>
        <v>1806.1000000000022</v>
      </c>
      <c r="BF18" s="34">
        <f>VLOOKUP($BC18&amp;"_"&amp;$AZ$7,データシート1!$A:$BT,MATCH("cb_"&amp;BF$12,データシート1!$A$1:$BT$1,0),0)</f>
        <v>34392.30000000001</v>
      </c>
      <c r="BG18" s="34">
        <f>VLOOKUP($BC18&amp;"_"&amp;$AZ$7,データシート1!$A:$BT,MATCH("cb_"&amp;BG$12,データシート1!$A$1:$BT$1,0),0)</f>
        <v>0</v>
      </c>
      <c r="BH18" s="34">
        <f>VLOOKUP($BC18&amp;"_"&amp;$AZ$7,データシート1!$A:$BT,MATCH("cb_"&amp;BH$12,データシート1!$A$1:$BT$1,0),0)</f>
        <v>4086</v>
      </c>
      <c r="BI18" s="34">
        <f>VLOOKUP($BC18&amp;"_"&amp;$AZ$7,データシート1!$A:$BT,MATCH("cb_"&amp;BI$12,データシート1!$A$1:$BT$1,0),0)</f>
        <v>0</v>
      </c>
      <c r="BJ18" s="34">
        <f>VLOOKUP($BC18&amp;"_"&amp;$AZ$7,データシート1!$A:$BT,MATCH("cb_"&amp;BJ$12,データシート1!$A$1:$BT$1,0),0)</f>
        <v>0</v>
      </c>
      <c r="BK18" s="34">
        <f t="shared" si="3"/>
        <v>40284.400000000009</v>
      </c>
      <c r="BL18" s="36"/>
      <c r="BM18" s="844" t="str">
        <f t="shared" si="4"/>
        <v>10421</v>
      </c>
      <c r="BN18" s="1031" t="str">
        <f t="shared" si="5"/>
        <v>中之条町</v>
      </c>
      <c r="BO18" s="34">
        <f>BE18*VLOOKUP(BO$12,別紙!$B$4:$E$10,MATCH("設備利用率",別紙!$B$4:$E$4,0),0)/100*8760/10^3</f>
        <v>2167.5367320000028</v>
      </c>
      <c r="BP18" s="34">
        <f>BF18*VLOOKUP(BP$12,別紙!$B$4:$E$10,MATCH("設備利用率",別紙!$B$4:$E$4,0),0)/100*8760/10^3</f>
        <v>45492.758748000007</v>
      </c>
      <c r="BQ18" s="34">
        <f>BG18*VLOOKUP(BQ$12,別紙!$B$4:$E$10,MATCH("設備利用率",別紙!$B$4:$E$4,0),0)/100*8760/10^3</f>
        <v>0</v>
      </c>
      <c r="BR18" s="34">
        <f>BH18*VLOOKUP(BR$12,別紙!$B$4:$E$10,MATCH("設備利用率",別紙!$B$4:$E$4,0),0)/100*8760/10^3</f>
        <v>21476.016</v>
      </c>
      <c r="BS18" s="34">
        <f>BI18*VLOOKUP(BS$12,別紙!$B$4:$E$10,MATCH("設備利用率",別紙!$B$4:$E$4,0),0)/100*8760/10^3</f>
        <v>0</v>
      </c>
      <c r="BT18" s="34">
        <f>BJ18*VLOOKUP(BT$12,別紙!$B$4:$E$10,MATCH("設備利用率",別紙!$B$4:$E$4,0),0)/100*8760/10^3</f>
        <v>0</v>
      </c>
      <c r="BU18" s="34">
        <f t="shared" si="6"/>
        <v>69136.311480000004</v>
      </c>
      <c r="BV18" s="36"/>
      <c r="BW18" s="33" t="str">
        <f t="shared" si="7"/>
        <v>10421</v>
      </c>
      <c r="BX18" s="33" t="str">
        <f t="shared" si="8"/>
        <v>中之条町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72869.041331681627</v>
      </c>
      <c r="BZ18" s="36"/>
      <c r="CA18" s="33" t="str">
        <f t="shared" si="9"/>
        <v>10421</v>
      </c>
      <c r="CB18" s="33" t="str">
        <f t="shared" si="10"/>
        <v>中之条町</v>
      </c>
      <c r="CC18" s="223">
        <f t="shared" si="11"/>
        <v>2.9745646331943883E-2</v>
      </c>
      <c r="CD18" s="223">
        <f t="shared" si="1"/>
        <v>0.62430845687853043</v>
      </c>
      <c r="CE18" s="223">
        <f t="shared" si="1"/>
        <v>0</v>
      </c>
      <c r="CF18" s="223">
        <f t="shared" si="1"/>
        <v>0.29472071551273132</v>
      </c>
      <c r="CG18" s="223">
        <f t="shared" si="1"/>
        <v>0</v>
      </c>
      <c r="CH18" s="223">
        <f t="shared" si="1"/>
        <v>0</v>
      </c>
      <c r="CI18" s="223">
        <f t="shared" si="12"/>
        <v>0.94877481872320546</v>
      </c>
      <c r="CK18" s="18" t="str">
        <f t="shared" si="13"/>
        <v>10421</v>
      </c>
      <c r="CL18" s="18" t="str">
        <f t="shared" si="14"/>
        <v>中之条町</v>
      </c>
      <c r="CM18" s="18">
        <f>VLOOKUP($CK18&amp;"_"&amp;$AZ$7,データシート1!$A:$BT,MATCH("ca_太陽光発電（10kW未満）",データシート1!$A$1:$BT$1,0),0)</f>
        <v>341</v>
      </c>
      <c r="CN18" s="18">
        <f>VLOOKUP($CK18&amp;"_"&amp;$AZ$5,データシート1!$A:$BT,MATCH("ab_家庭",データシート1!$A$1:$BT$1,0),0)</f>
        <v>6688</v>
      </c>
      <c r="CO18" s="223">
        <f t="shared" si="15"/>
        <v>5.0986842105263157E-2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36401</v>
      </c>
      <c r="AY19" s="18" t="str">
        <f>IF(IFERROR(比較地域マスタ!$Z12,"")=0,"",IFERROR(比較地域マスタ!$Z12,""))</f>
        <v>松茂町</v>
      </c>
      <c r="BC19" s="844" t="str">
        <f t="shared" si="0"/>
        <v>36401</v>
      </c>
      <c r="BD19" s="1031" t="str">
        <f t="shared" si="2"/>
        <v>松茂町</v>
      </c>
      <c r="BE19" s="34">
        <f>VLOOKUP($BC19&amp;"_"&amp;$AZ$7,データシート1!$A:$BT,MATCH("cb_"&amp;BE$12,データシート1!$A$1:$BT$1,0),0)</f>
        <v>3290.7810000000018</v>
      </c>
      <c r="BF19" s="34">
        <f>VLOOKUP($BC19&amp;"_"&amp;$AZ$7,データシート1!$A:$BT,MATCH("cb_"&amp;BF$12,データシート1!$A$1:$BT$1,0),0)</f>
        <v>9395.6959999999999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12686.477000000003</v>
      </c>
      <c r="BL19" s="36"/>
      <c r="BM19" s="844" t="str">
        <f t="shared" si="4"/>
        <v>36401</v>
      </c>
      <c r="BN19" s="1031" t="str">
        <f t="shared" si="5"/>
        <v>松茂町</v>
      </c>
      <c r="BO19" s="34">
        <f>BE19*VLOOKUP(BO$12,別紙!$B$4:$E$10,MATCH("設備利用率",別紙!$B$4:$E$4,0),0)/100*8760/10^3</f>
        <v>3949.3320937200015</v>
      </c>
      <c r="BP19" s="34">
        <f>BF19*VLOOKUP(BP$12,別紙!$B$4:$E$10,MATCH("設備利用率",別紙!$B$4:$E$4,0),0)/100*8760/10^3</f>
        <v>12428.25084096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16377.582934680002</v>
      </c>
      <c r="BV19" s="36"/>
      <c r="BW19" s="33" t="str">
        <f t="shared" si="7"/>
        <v>36401</v>
      </c>
      <c r="BX19" s="33" t="str">
        <f t="shared" si="8"/>
        <v>松茂町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219412.20288180179</v>
      </c>
      <c r="BZ19" s="36"/>
      <c r="CA19" s="33" t="str">
        <f t="shared" si="9"/>
        <v>36401</v>
      </c>
      <c r="CB19" s="33" t="str">
        <f t="shared" si="10"/>
        <v>松茂町</v>
      </c>
      <c r="CC19" s="223">
        <f t="shared" si="11"/>
        <v>1.7999600942193366E-2</v>
      </c>
      <c r="CD19" s="223">
        <f t="shared" si="1"/>
        <v>5.6643389372719379E-2</v>
      </c>
      <c r="CE19" s="223">
        <f t="shared" si="1"/>
        <v>0</v>
      </c>
      <c r="CF19" s="223">
        <f t="shared" si="1"/>
        <v>0</v>
      </c>
      <c r="CG19" s="223">
        <f t="shared" si="1"/>
        <v>0</v>
      </c>
      <c r="CH19" s="223">
        <f t="shared" si="1"/>
        <v>0</v>
      </c>
      <c r="CI19" s="223">
        <f t="shared" si="12"/>
        <v>7.4642990314912755E-2</v>
      </c>
      <c r="CK19" s="18" t="str">
        <f t="shared" si="13"/>
        <v>36401</v>
      </c>
      <c r="CL19" s="18" t="str">
        <f t="shared" si="14"/>
        <v>松茂町</v>
      </c>
      <c r="CM19" s="18">
        <f>VLOOKUP($CK19&amp;"_"&amp;$AZ$7,データシート1!$A:$BT,MATCH("ca_太陽光発電（10kW未満）",データシート1!$A$1:$BT$1,0),0)</f>
        <v>651</v>
      </c>
      <c r="CN19" s="18">
        <f>VLOOKUP($CK19&amp;"_"&amp;$AZ$5,データシート1!$A:$BT,MATCH("ab_家庭",データシート1!$A$1:$BT$1,0),0)</f>
        <v>6903</v>
      </c>
      <c r="CO19" s="223">
        <f t="shared" si="15"/>
        <v>9.4306823120382438E-2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09411</v>
      </c>
      <c r="AY20" s="18" t="str">
        <f>IF(IFERROR(比較地域マスタ!$Z13,"")=0,"",IFERROR(比較地域マスタ!$Z13,""))</f>
        <v>那珂川町</v>
      </c>
      <c r="BC20" s="844" t="str">
        <f t="shared" si="0"/>
        <v>09411</v>
      </c>
      <c r="BD20" s="1031" t="str">
        <f t="shared" si="2"/>
        <v>那珂川町</v>
      </c>
      <c r="BE20" s="34">
        <f>VLOOKUP($BC20&amp;"_"&amp;$AZ$7,データシート1!$A:$BT,MATCH("cb_"&amp;BE$12,データシート1!$A$1:$BT$1,0),0)</f>
        <v>1904.3000000000025</v>
      </c>
      <c r="BF20" s="34">
        <f>VLOOKUP($BC20&amp;"_"&amp;$AZ$7,データシート1!$A:$BT,MATCH("cb_"&amp;BF$12,データシート1!$A$1:$BT$1,0),0)</f>
        <v>78500.199999999619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1995</v>
      </c>
      <c r="BK20" s="34">
        <f t="shared" si="3"/>
        <v>82399.499999999622</v>
      </c>
      <c r="BL20" s="36"/>
      <c r="BM20" s="844" t="str">
        <f t="shared" si="4"/>
        <v>09411</v>
      </c>
      <c r="BN20" s="1031" t="str">
        <f t="shared" si="5"/>
        <v>那珂川町</v>
      </c>
      <c r="BO20" s="34">
        <f>BE20*VLOOKUP(BO$12,別紙!$B$4:$E$10,MATCH("設備利用率",別紙!$B$4:$E$4,0),0)/100*8760/10^3</f>
        <v>2285.3885160000027</v>
      </c>
      <c r="BP20" s="34">
        <f>BF20*VLOOKUP(BP$12,別紙!$B$4:$E$10,MATCH("設備利用率",別紙!$B$4:$E$4,0),0)/100*8760/10^3</f>
        <v>103836.92455199949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13980.96</v>
      </c>
      <c r="BU20" s="34">
        <f t="shared" si="6"/>
        <v>120103.27306799949</v>
      </c>
      <c r="BV20" s="36"/>
      <c r="BW20" s="33" t="str">
        <f t="shared" si="7"/>
        <v>09411</v>
      </c>
      <c r="BX20" s="33" t="str">
        <f t="shared" si="8"/>
        <v>那珂川町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89572.502157864918</v>
      </c>
      <c r="BZ20" s="36"/>
      <c r="CA20" s="33" t="str">
        <f t="shared" si="9"/>
        <v>09411</v>
      </c>
      <c r="CB20" s="33" t="str">
        <f t="shared" si="10"/>
        <v>那珂川町</v>
      </c>
      <c r="CC20" s="223">
        <f t="shared" si="11"/>
        <v>2.5514398514537132E-2</v>
      </c>
      <c r="CD20" s="223">
        <f t="shared" si="1"/>
        <v>1.1592500159144219</v>
      </c>
      <c r="CE20" s="223">
        <f t="shared" si="1"/>
        <v>0</v>
      </c>
      <c r="CF20" s="223">
        <f t="shared" si="1"/>
        <v>0</v>
      </c>
      <c r="CG20" s="223">
        <f t="shared" si="1"/>
        <v>0</v>
      </c>
      <c r="CH20" s="223">
        <f t="shared" si="1"/>
        <v>0.15608540191675777</v>
      </c>
      <c r="CI20" s="223">
        <f t="shared" si="12"/>
        <v>1.3408498163457168</v>
      </c>
      <c r="CK20" s="18" t="str">
        <f t="shared" si="13"/>
        <v>09411</v>
      </c>
      <c r="CL20" s="18" t="str">
        <f t="shared" si="14"/>
        <v>那珂川町</v>
      </c>
      <c r="CM20" s="18">
        <f>VLOOKUP($CK20&amp;"_"&amp;$AZ$7,データシート1!$A:$BT,MATCH("ca_太陽光発電（10kW未満）",データシート1!$A$1:$BT$1,0),0)</f>
        <v>353</v>
      </c>
      <c r="CN20" s="18">
        <f>VLOOKUP($CK20&amp;"_"&amp;$AZ$5,データシート1!$A:$BT,MATCH("ab_家庭",データシート1!$A$1:$BT$1,0),0)</f>
        <v>5943</v>
      </c>
      <c r="CO20" s="223">
        <f t="shared" si="15"/>
        <v>5.9397610634359749E-2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07421</v>
      </c>
      <c r="AY21" s="18" t="str">
        <f>IF(IFERROR(比較地域マスタ!$Z14,"")=0,"",IFERROR(比較地域マスタ!$Z14,""))</f>
        <v>会津坂下町</v>
      </c>
      <c r="BC21" s="844" t="str">
        <f t="shared" si="0"/>
        <v>07421</v>
      </c>
      <c r="BD21" s="1031" t="str">
        <f t="shared" si="2"/>
        <v>会津坂下町</v>
      </c>
      <c r="BE21" s="34">
        <f>VLOOKUP($BC21&amp;"_"&amp;$AZ$7,データシート1!$A:$BT,MATCH("cb_"&amp;BE$12,データシート1!$A$1:$BT$1,0),0)</f>
        <v>1521.2999999999997</v>
      </c>
      <c r="BF21" s="34">
        <f>VLOOKUP($BC21&amp;"_"&amp;$AZ$7,データシート1!$A:$BT,MATCH("cb_"&amp;BF$12,データシート1!$A$1:$BT$1,0),0)</f>
        <v>9281.3000000000047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10802.600000000004</v>
      </c>
      <c r="BL21" s="36"/>
      <c r="BM21" s="844" t="str">
        <f t="shared" si="4"/>
        <v>07421</v>
      </c>
      <c r="BN21" s="1031" t="str">
        <f t="shared" si="5"/>
        <v>会津坂下町</v>
      </c>
      <c r="BO21" s="34">
        <f>BE21*VLOOKUP(BO$12,別紙!$B$4:$E$10,MATCH("設備利用率",別紙!$B$4:$E$4,0),0)/100*8760/10^3</f>
        <v>1825.7425559999997</v>
      </c>
      <c r="BP21" s="34">
        <f>BF21*VLOOKUP(BP$12,別紙!$B$4:$E$10,MATCH("設備利用率",別紙!$B$4:$E$4,0),0)/100*8760/10^3</f>
        <v>12276.932388000007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14102.674944000006</v>
      </c>
      <c r="BV21" s="36"/>
      <c r="BW21" s="33" t="str">
        <f t="shared" si="7"/>
        <v>07421</v>
      </c>
      <c r="BX21" s="33" t="str">
        <f t="shared" si="8"/>
        <v>会津坂下町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72123.320925203414</v>
      </c>
      <c r="BZ21" s="36"/>
      <c r="CA21" s="33" t="str">
        <f t="shared" si="9"/>
        <v>07421</v>
      </c>
      <c r="CB21" s="33" t="str">
        <f t="shared" si="10"/>
        <v>会津坂下町</v>
      </c>
      <c r="CC21" s="223">
        <f t="shared" si="11"/>
        <v>2.5314177613831923E-2</v>
      </c>
      <c r="CD21" s="223">
        <f t="shared" si="1"/>
        <v>0.17022139622123039</v>
      </c>
      <c r="CE21" s="223">
        <f t="shared" si="1"/>
        <v>0</v>
      </c>
      <c r="CF21" s="223">
        <f t="shared" si="1"/>
        <v>0</v>
      </c>
      <c r="CG21" s="223">
        <f t="shared" si="1"/>
        <v>0</v>
      </c>
      <c r="CH21" s="223">
        <f t="shared" si="1"/>
        <v>0</v>
      </c>
      <c r="CI21" s="223">
        <f t="shared" si="12"/>
        <v>0.19553557383506229</v>
      </c>
      <c r="CK21" s="18" t="str">
        <f t="shared" si="13"/>
        <v>07421</v>
      </c>
      <c r="CL21" s="18" t="str">
        <f t="shared" si="14"/>
        <v>会津坂下町</v>
      </c>
      <c r="CM21" s="18">
        <f>VLOOKUP($CK21&amp;"_"&amp;$AZ$7,データシート1!$A:$BT,MATCH("ca_太陽光発電（10kW未満）",データシート1!$A$1:$BT$1,0),0)</f>
        <v>315</v>
      </c>
      <c r="CN21" s="18">
        <f>VLOOKUP($CK21&amp;"_"&amp;$AZ$5,データシート1!$A:$BT,MATCH("ab_家庭",データシート1!$A$1:$BT$1,0),0)</f>
        <v>5820</v>
      </c>
      <c r="CO21" s="223">
        <f t="shared" si="15"/>
        <v>5.4123711340206188E-2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27366</v>
      </c>
      <c r="AY22" s="18" t="str">
        <f>IF(IFERROR(比較地域マスタ!$Z15,"")=0,"",IFERROR(比較地域マスタ!$Z15,""))</f>
        <v>岬町</v>
      </c>
      <c r="BC22" s="844" t="str">
        <f t="shared" si="0"/>
        <v>27366</v>
      </c>
      <c r="BD22" s="1031" t="str">
        <f t="shared" si="2"/>
        <v>岬町</v>
      </c>
      <c r="BE22" s="34">
        <f>VLOOKUP($BC22&amp;"_"&amp;$AZ$7,データシート1!$A:$BT,MATCH("cb_"&amp;BE$12,データシート1!$A$1:$BT$1,0),0)</f>
        <v>2034.7999999999997</v>
      </c>
      <c r="BF22" s="34">
        <f>VLOOKUP($BC22&amp;"_"&amp;$AZ$7,データシート1!$A:$BT,MATCH("cb_"&amp;BF$12,データシート1!$A$1:$BT$1,0),0)</f>
        <v>31051.90000000002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33086.700000000019</v>
      </c>
      <c r="BL22" s="36"/>
      <c r="BM22" s="844" t="str">
        <f t="shared" si="4"/>
        <v>27366</v>
      </c>
      <c r="BN22" s="1031" t="str">
        <f t="shared" si="5"/>
        <v>岬町</v>
      </c>
      <c r="BO22" s="34">
        <f>BE22*VLOOKUP(BO$12,別紙!$B$4:$E$10,MATCH("設備利用率",別紙!$B$4:$E$4,0),0)/100*8760/10^3</f>
        <v>2442.0041759999995</v>
      </c>
      <c r="BP22" s="34">
        <f>BF22*VLOOKUP(BP$12,別紙!$B$4:$E$10,MATCH("設備利用率",別紙!$B$4:$E$4,0),0)/100*8760/10^3</f>
        <v>41074.211244000027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43516.21542000003</v>
      </c>
      <c r="BV22" s="36"/>
      <c r="BW22" s="33" t="str">
        <f t="shared" si="7"/>
        <v>27366</v>
      </c>
      <c r="BX22" s="33" t="str">
        <f t="shared" si="8"/>
        <v>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58502.135528046718</v>
      </c>
      <c r="BZ22" s="36"/>
      <c r="CA22" s="33" t="str">
        <f t="shared" si="9"/>
        <v>27366</v>
      </c>
      <c r="CB22" s="33" t="str">
        <f t="shared" si="10"/>
        <v>岬町</v>
      </c>
      <c r="CC22" s="223">
        <f t="shared" si="11"/>
        <v>4.1742137341794466E-2</v>
      </c>
      <c r="CD22" s="223">
        <f t="shared" si="1"/>
        <v>0.70209763922734914</v>
      </c>
      <c r="CE22" s="223">
        <f t="shared" si="1"/>
        <v>0</v>
      </c>
      <c r="CF22" s="223">
        <f t="shared" si="1"/>
        <v>0</v>
      </c>
      <c r="CG22" s="223">
        <f t="shared" si="1"/>
        <v>0</v>
      </c>
      <c r="CH22" s="223">
        <f t="shared" si="1"/>
        <v>0</v>
      </c>
      <c r="CI22" s="223">
        <f t="shared" si="12"/>
        <v>0.74383977656914357</v>
      </c>
      <c r="CK22" s="18" t="str">
        <f t="shared" si="13"/>
        <v>27366</v>
      </c>
      <c r="CL22" s="18" t="str">
        <f t="shared" si="14"/>
        <v>岬町</v>
      </c>
      <c r="CM22" s="18">
        <f>VLOOKUP($CK22&amp;"_"&amp;$AZ$7,データシート1!$A:$BT,MATCH("ca_太陽光発電（10kW未満）",データシート1!$A$1:$BT$1,0),0)</f>
        <v>481</v>
      </c>
      <c r="CN22" s="18">
        <f>VLOOKUP($CK22&amp;"_"&amp;$AZ$5,データシート1!$A:$BT,MATCH("ab_家庭",データシート1!$A$1:$BT$1,0),0)</f>
        <v>7456</v>
      </c>
      <c r="CO22" s="223">
        <f t="shared" si="15"/>
        <v>6.4511802575107302E-2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21383</v>
      </c>
      <c r="AY23" s="18" t="str">
        <f>IF(IFERROR(比較地域マスタ!$Z16,"")=0,"",IFERROR(比較地域マスタ!$Z16,""))</f>
        <v>安八町</v>
      </c>
      <c r="BC23" s="844" t="str">
        <f t="shared" si="0"/>
        <v>21383</v>
      </c>
      <c r="BD23" s="1031" t="str">
        <f t="shared" si="2"/>
        <v>安八町</v>
      </c>
      <c r="BE23" s="34">
        <f>VLOOKUP($BC23&amp;"_"&amp;$AZ$7,データシート1!$A:$BT,MATCH("cb_"&amp;BE$12,データシート1!$A$1:$BT$1,0),0)</f>
        <v>3398.9000000000033</v>
      </c>
      <c r="BF23" s="34">
        <f>VLOOKUP($BC23&amp;"_"&amp;$AZ$7,データシート1!$A:$BT,MATCH("cb_"&amp;BF$12,データシート1!$A$1:$BT$1,0),0)</f>
        <v>11425.299999999997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14824.2</v>
      </c>
      <c r="BL23" s="36"/>
      <c r="BM23" s="844" t="str">
        <f t="shared" si="4"/>
        <v>21383</v>
      </c>
      <c r="BN23" s="1031" t="str">
        <f t="shared" si="5"/>
        <v>安八町</v>
      </c>
      <c r="BO23" s="34">
        <f>BE23*VLOOKUP(BO$12,別紙!$B$4:$E$10,MATCH("設備利用率",別紙!$B$4:$E$4,0),0)/100*8760/10^3</f>
        <v>4079.0878680000042</v>
      </c>
      <c r="BP23" s="34">
        <f>BF23*VLOOKUP(BP$12,別紙!$B$4:$E$10,MATCH("設備利用率",別紙!$B$4:$E$4,0),0)/100*8760/10^3</f>
        <v>15112.929827999998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19192.017696000003</v>
      </c>
      <c r="BV23" s="36"/>
      <c r="BW23" s="33" t="str">
        <f t="shared" si="7"/>
        <v>21383</v>
      </c>
      <c r="BX23" s="33" t="str">
        <f t="shared" si="8"/>
        <v>安八町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109254.92033280706</v>
      </c>
      <c r="BZ23" s="36"/>
      <c r="CA23" s="33" t="str">
        <f t="shared" si="9"/>
        <v>21383</v>
      </c>
      <c r="CB23" s="33" t="str">
        <f t="shared" si="10"/>
        <v>安八町</v>
      </c>
      <c r="CC23" s="223">
        <f t="shared" si="11"/>
        <v>3.7335507230012929E-2</v>
      </c>
      <c r="CD23" s="223">
        <f t="shared" si="1"/>
        <v>0.13832722390866903</v>
      </c>
      <c r="CE23" s="223">
        <f t="shared" si="1"/>
        <v>0</v>
      </c>
      <c r="CF23" s="223">
        <f t="shared" si="1"/>
        <v>0</v>
      </c>
      <c r="CG23" s="223">
        <f t="shared" si="1"/>
        <v>0</v>
      </c>
      <c r="CH23" s="223">
        <f t="shared" si="1"/>
        <v>0</v>
      </c>
      <c r="CI23" s="223">
        <f t="shared" si="12"/>
        <v>0.17566273113868194</v>
      </c>
      <c r="CK23" s="18" t="str">
        <f t="shared" si="13"/>
        <v>21383</v>
      </c>
      <c r="CL23" s="18" t="str">
        <f t="shared" si="14"/>
        <v>安八町</v>
      </c>
      <c r="CM23" s="18">
        <f>VLOOKUP($CK23&amp;"_"&amp;$AZ$7,データシート1!$A:$BT,MATCH("ca_太陽光発電（10kW未満）",データシート1!$A$1:$BT$1,0),0)</f>
        <v>738</v>
      </c>
      <c r="CN23" s="18">
        <f>VLOOKUP($CK23&amp;"_"&amp;$AZ$5,データシート1!$A:$BT,MATCH("ab_家庭",データシート1!$A$1:$BT$1,0),0)</f>
        <v>5565</v>
      </c>
      <c r="CO23" s="223">
        <f t="shared" si="15"/>
        <v>0.13261455525606469</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02361</v>
      </c>
      <c r="AY24" s="18" t="str">
        <f>IF(IFERROR(比較地域マスタ!$Z17,"")=0,"",IFERROR(比較地域マスタ!$Z17,""))</f>
        <v>藤崎町</v>
      </c>
      <c r="BC24" s="844" t="str">
        <f t="shared" si="0"/>
        <v>02361</v>
      </c>
      <c r="BD24" s="1031" t="str">
        <f t="shared" si="2"/>
        <v>藤崎町</v>
      </c>
      <c r="BE24" s="34">
        <f>VLOOKUP($BC24&amp;"_"&amp;$AZ$7,データシート1!$A:$BT,MATCH("cb_"&amp;BE$12,データシート1!$A$1:$BT$1,0),0)</f>
        <v>850.09999999999968</v>
      </c>
      <c r="BF24" s="34">
        <f>VLOOKUP($BC24&amp;"_"&amp;$AZ$7,データシート1!$A:$BT,MATCH("cb_"&amp;BF$12,データシート1!$A$1:$BT$1,0),0)</f>
        <v>636.9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1486.9999999999995</v>
      </c>
      <c r="BL24" s="36"/>
      <c r="BM24" s="844" t="str">
        <f t="shared" si="4"/>
        <v>02361</v>
      </c>
      <c r="BN24" s="1031" t="str">
        <f t="shared" si="5"/>
        <v>藤崎町</v>
      </c>
      <c r="BO24" s="34">
        <f>BE24*VLOOKUP(BO$12,別紙!$B$4:$E$10,MATCH("設備利用率",別紙!$B$4:$E$4,0),0)/100*8760/10^3</f>
        <v>1020.2220119999996</v>
      </c>
      <c r="BP24" s="34">
        <f>BF24*VLOOKUP(BP$12,別紙!$B$4:$E$10,MATCH("設備利用率",別紙!$B$4:$E$4,0),0)/100*8760/10^3</f>
        <v>842.46584399999995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1862.6878559999996</v>
      </c>
      <c r="BV24" s="36"/>
      <c r="BW24" s="33" t="str">
        <f t="shared" si="7"/>
        <v>02361</v>
      </c>
      <c r="BX24" s="33" t="str">
        <f t="shared" si="8"/>
        <v>藤崎町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66199.145671104634</v>
      </c>
      <c r="BZ24" s="36"/>
      <c r="CA24" s="33" t="str">
        <f t="shared" si="9"/>
        <v>02361</v>
      </c>
      <c r="CB24" s="33" t="str">
        <f t="shared" si="10"/>
        <v>藤崎町</v>
      </c>
      <c r="CC24" s="223">
        <f t="shared" si="11"/>
        <v>1.5411407528863592E-2</v>
      </c>
      <c r="CD24" s="223">
        <f t="shared" si="1"/>
        <v>1.272623438655235E-2</v>
      </c>
      <c r="CE24" s="223">
        <f t="shared" si="1"/>
        <v>0</v>
      </c>
      <c r="CF24" s="223">
        <f t="shared" si="1"/>
        <v>0</v>
      </c>
      <c r="CG24" s="223">
        <f t="shared" si="1"/>
        <v>0</v>
      </c>
      <c r="CH24" s="223">
        <f t="shared" si="1"/>
        <v>0</v>
      </c>
      <c r="CI24" s="223">
        <f t="shared" si="12"/>
        <v>2.8137641915415942E-2</v>
      </c>
      <c r="CK24" s="18" t="str">
        <f t="shared" si="13"/>
        <v>02361</v>
      </c>
      <c r="CL24" s="18" t="str">
        <f t="shared" si="14"/>
        <v>藤崎町</v>
      </c>
      <c r="CM24" s="18">
        <f>VLOOKUP($CK24&amp;"_"&amp;$AZ$7,データシート1!$A:$BT,MATCH("ca_太陽光発電（10kW未満）",データシート1!$A$1:$BT$1,0),0)</f>
        <v>154</v>
      </c>
      <c r="CN24" s="18">
        <f>VLOOKUP($CK24&amp;"_"&amp;$AZ$5,データシート1!$A:$BT,MATCH("ab_家庭",データシート1!$A$1:$BT$1,0),0)</f>
        <v>6160</v>
      </c>
      <c r="CO24" s="223">
        <f t="shared" si="15"/>
        <v>2.5000000000000001E-2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08442</v>
      </c>
      <c r="AY25" s="18" t="str">
        <f>IF(IFERROR(比較地域マスタ!$Z18,"")=0,"",IFERROR(比較地域マスタ!$Z18,""))</f>
        <v>美浦村</v>
      </c>
      <c r="BC25" s="844" t="str">
        <f t="shared" si="0"/>
        <v>08442</v>
      </c>
      <c r="BD25" s="1031" t="str">
        <f t="shared" si="2"/>
        <v>美浦村</v>
      </c>
      <c r="BE25" s="34">
        <f>VLOOKUP($BC25&amp;"_"&amp;$AZ$7,データシート1!$A:$BT,MATCH("cb_"&amp;BE$12,データシート1!$A$1:$BT$1,0),0)</f>
        <v>1655.8000000000025</v>
      </c>
      <c r="BF25" s="34">
        <f>VLOOKUP($BC25&amp;"_"&amp;$AZ$7,データシート1!$A:$BT,MATCH("cb_"&amp;BF$12,データシート1!$A$1:$BT$1,0),0)</f>
        <v>36088.600000000028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37744.400000000031</v>
      </c>
      <c r="BL25" s="36"/>
      <c r="BM25" s="844" t="str">
        <f t="shared" si="4"/>
        <v>08442</v>
      </c>
      <c r="BN25" s="1031" t="str">
        <f t="shared" si="5"/>
        <v>美浦村</v>
      </c>
      <c r="BO25" s="34">
        <f>BE25*VLOOKUP(BO$12,別紙!$B$4:$E$10,MATCH("設備利用率",別紙!$B$4:$E$4,0),0)/100*8760/10^3</f>
        <v>1987.1586960000027</v>
      </c>
      <c r="BP25" s="34">
        <f>BF25*VLOOKUP(BP$12,別紙!$B$4:$E$10,MATCH("設備利用率",別紙!$B$4:$E$4,0),0)/100*8760/10^3</f>
        <v>47736.55653600004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49723.715232000046</v>
      </c>
      <c r="BV25" s="36"/>
      <c r="BW25" s="33" t="str">
        <f t="shared" si="7"/>
        <v>08442</v>
      </c>
      <c r="BX25" s="33" t="str">
        <f t="shared" si="8"/>
        <v>美浦村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131395.98644477461</v>
      </c>
      <c r="BZ25" s="36"/>
      <c r="CA25" s="33" t="str">
        <f t="shared" si="9"/>
        <v>08442</v>
      </c>
      <c r="CB25" s="33" t="str">
        <f t="shared" si="10"/>
        <v>美浦村</v>
      </c>
      <c r="CC25" s="223">
        <f t="shared" si="11"/>
        <v>1.512343527201419E-2</v>
      </c>
      <c r="CD25" s="223">
        <f t="shared" si="1"/>
        <v>0.36330300359717299</v>
      </c>
      <c r="CE25" s="223">
        <f t="shared" si="1"/>
        <v>0</v>
      </c>
      <c r="CF25" s="223">
        <f t="shared" si="1"/>
        <v>0</v>
      </c>
      <c r="CG25" s="223">
        <f t="shared" si="1"/>
        <v>0</v>
      </c>
      <c r="CH25" s="223">
        <f t="shared" si="1"/>
        <v>0</v>
      </c>
      <c r="CI25" s="223">
        <f t="shared" si="12"/>
        <v>0.3784264388691872</v>
      </c>
      <c r="CK25" s="18" t="str">
        <f t="shared" si="13"/>
        <v>08442</v>
      </c>
      <c r="CL25" s="18" t="str">
        <f t="shared" si="14"/>
        <v>美浦村</v>
      </c>
      <c r="CM25" s="18">
        <f>VLOOKUP($CK25&amp;"_"&amp;$AZ$7,データシート1!$A:$BT,MATCH("ca_太陽光発電（10kW未満）",データシート1!$A$1:$BT$1,0),0)</f>
        <v>316</v>
      </c>
      <c r="CN25" s="18">
        <f>VLOOKUP($CK25&amp;"_"&amp;$AZ$5,データシート1!$A:$BT,MATCH("ab_家庭",データシート1!$A$1:$BT$1,0),0)</f>
        <v>7143</v>
      </c>
      <c r="CO25" s="223">
        <f t="shared" si="15"/>
        <v>4.4239115217695649E-2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43514</v>
      </c>
      <c r="AY26" s="18" t="str">
        <f>IF(IFERROR(比較地域マスタ!$Z19,"")=0,"",IFERROR(比較地域マスタ!$Z19,""))</f>
        <v>あさぎり町</v>
      </c>
      <c r="BC26" s="844" t="str">
        <f t="shared" si="0"/>
        <v>43514</v>
      </c>
      <c r="BD26" s="1031" t="str">
        <f t="shared" si="2"/>
        <v>あさぎり町</v>
      </c>
      <c r="BE26" s="34">
        <f>VLOOKUP($BC26&amp;"_"&amp;$AZ$7,データシート1!$A:$BT,MATCH("cb_"&amp;BE$12,データシート1!$A$1:$BT$1,0),0)</f>
        <v>4157.0750000000044</v>
      </c>
      <c r="BF26" s="34">
        <f>VLOOKUP($BC26&amp;"_"&amp;$AZ$7,データシート1!$A:$BT,MATCH("cb_"&amp;BF$12,データシート1!$A$1:$BT$1,0),0)</f>
        <v>22181.600000000009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26338.675000000014</v>
      </c>
      <c r="BL26" s="36"/>
      <c r="BM26" s="844" t="str">
        <f t="shared" si="4"/>
        <v>43514</v>
      </c>
      <c r="BN26" s="1031" t="str">
        <f t="shared" si="5"/>
        <v>あさぎり町</v>
      </c>
      <c r="BO26" s="34">
        <f>BE26*VLOOKUP(BO$12,別紙!$B$4:$E$10,MATCH("設備利用率",別紙!$B$4:$E$4,0),0)/100*8760/10^3</f>
        <v>4988.9888490000048</v>
      </c>
      <c r="BP26" s="34">
        <f>BF26*VLOOKUP(BP$12,別紙!$B$4:$E$10,MATCH("設備利用率",別紙!$B$4:$E$4,0),0)/100*8760/10^3</f>
        <v>29340.933216000012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34329.922065000021</v>
      </c>
      <c r="BV26" s="36"/>
      <c r="BW26" s="33" t="str">
        <f t="shared" si="7"/>
        <v>43514</v>
      </c>
      <c r="BX26" s="33" t="str">
        <f t="shared" si="8"/>
        <v>あさぎり町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69238.075286441366</v>
      </c>
      <c r="BZ26" s="36"/>
      <c r="CA26" s="33" t="str">
        <f t="shared" si="9"/>
        <v>43514</v>
      </c>
      <c r="CB26" s="33" t="str">
        <f t="shared" si="10"/>
        <v>あさぎり町</v>
      </c>
      <c r="CC26" s="223">
        <f t="shared" si="11"/>
        <v>7.2055568101226236E-2</v>
      </c>
      <c r="CD26" s="223">
        <f t="shared" si="1"/>
        <v>0.42376875865793656</v>
      </c>
      <c r="CE26" s="223">
        <f t="shared" si="1"/>
        <v>0</v>
      </c>
      <c r="CF26" s="223">
        <f t="shared" si="1"/>
        <v>0</v>
      </c>
      <c r="CG26" s="223">
        <f t="shared" si="1"/>
        <v>0</v>
      </c>
      <c r="CH26" s="223">
        <f t="shared" si="1"/>
        <v>0</v>
      </c>
      <c r="CI26" s="223">
        <f t="shared" si="12"/>
        <v>0.49582432675916283</v>
      </c>
      <c r="CK26" s="18" t="str">
        <f t="shared" si="13"/>
        <v>43514</v>
      </c>
      <c r="CL26" s="18" t="str">
        <f t="shared" si="14"/>
        <v>あさぎり町</v>
      </c>
      <c r="CM26" s="18">
        <f>VLOOKUP($CK26&amp;"_"&amp;$AZ$7,データシート1!$A:$BT,MATCH("ca_太陽光発電（10kW未満）",データシート1!$A$1:$BT$1,0),0)</f>
        <v>761</v>
      </c>
      <c r="CN26" s="18">
        <f>VLOOKUP($CK26&amp;"_"&amp;$AZ$5,データシート1!$A:$BT,MATCH("ab_家庭",データシート1!$A$1:$BT$1,0),0)</f>
        <v>5884</v>
      </c>
      <c r="CO26" s="223">
        <f t="shared" si="15"/>
        <v>0.12933378653976887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35343</v>
      </c>
      <c r="AY27" s="18" t="str">
        <f>IF(IFERROR(比較地域マスタ!$Z20,"")=0,"",IFERROR(比較地域マスタ!$Z20,""))</f>
        <v>田布施町</v>
      </c>
      <c r="BC27" s="844" t="str">
        <f t="shared" si="0"/>
        <v>35343</v>
      </c>
      <c r="BD27" s="1031" t="str">
        <f t="shared" si="2"/>
        <v>田布施町</v>
      </c>
      <c r="BE27" s="34">
        <f>VLOOKUP($BC27&amp;"_"&amp;$AZ$7,データシート1!$A:$BT,MATCH("cb_"&amp;BE$12,データシート1!$A$1:$BT$1,0),0)</f>
        <v>2039.2000000000019</v>
      </c>
      <c r="BF27" s="34">
        <f>VLOOKUP($BC27&amp;"_"&amp;$AZ$7,データシート1!$A:$BT,MATCH("cb_"&amp;BF$12,データシート1!$A$1:$BT$1,0),0)</f>
        <v>27181.900000000027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29221.100000000028</v>
      </c>
      <c r="BL27" s="36"/>
      <c r="BM27" s="844" t="str">
        <f t="shared" si="4"/>
        <v>35343</v>
      </c>
      <c r="BN27" s="1031" t="str">
        <f t="shared" si="5"/>
        <v>田布施町</v>
      </c>
      <c r="BO27" s="34">
        <f>BE27*VLOOKUP(BO$12,別紙!$B$4:$E$10,MATCH("設備利用率",別紙!$B$4:$E$4,0),0)/100*8760/10^3</f>
        <v>2447.2847040000024</v>
      </c>
      <c r="BP27" s="34">
        <f>BF27*VLOOKUP(BP$12,別紙!$B$4:$E$10,MATCH("設備利用率",別紙!$B$4:$E$4,0),0)/100*8760/10^3</f>
        <v>35955.130044000034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38402.414748000039</v>
      </c>
      <c r="BV27" s="36"/>
      <c r="BW27" s="33" t="str">
        <f t="shared" si="7"/>
        <v>35343</v>
      </c>
      <c r="BX27" s="33" t="str">
        <f t="shared" si="8"/>
        <v>田布施町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101882.56099257607</v>
      </c>
      <c r="BZ27" s="36"/>
      <c r="CA27" s="33" t="str">
        <f t="shared" si="9"/>
        <v>35343</v>
      </c>
      <c r="CB27" s="33" t="str">
        <f t="shared" si="10"/>
        <v>田布施町</v>
      </c>
      <c r="CC27" s="223">
        <f t="shared" si="11"/>
        <v>2.4020643770216281E-2</v>
      </c>
      <c r="CD27" s="223">
        <f t="shared" si="1"/>
        <v>0.35290759962953816</v>
      </c>
      <c r="CE27" s="223">
        <f t="shared" si="1"/>
        <v>0</v>
      </c>
      <c r="CF27" s="223">
        <f t="shared" si="1"/>
        <v>0</v>
      </c>
      <c r="CG27" s="223">
        <f t="shared" si="1"/>
        <v>0</v>
      </c>
      <c r="CH27" s="223">
        <f t="shared" si="1"/>
        <v>0</v>
      </c>
      <c r="CI27" s="223">
        <f t="shared" si="12"/>
        <v>0.37692824339975445</v>
      </c>
      <c r="CK27" s="18" t="str">
        <f t="shared" si="13"/>
        <v>35343</v>
      </c>
      <c r="CL27" s="18" t="str">
        <f t="shared" si="14"/>
        <v>田布施町</v>
      </c>
      <c r="CM27" s="18">
        <f>VLOOKUP($CK27&amp;"_"&amp;$AZ$7,データシート1!$A:$BT,MATCH("ca_太陽光発電（10kW未満）",データシート1!$A$1:$BT$1,0),0)</f>
        <v>411</v>
      </c>
      <c r="CN27" s="18">
        <f>VLOOKUP($CK27&amp;"_"&amp;$AZ$5,データシート1!$A:$BT,MATCH("ab_家庭",データシート1!$A$1:$BT$1,0),0)</f>
        <v>6964</v>
      </c>
      <c r="CO27" s="223">
        <f t="shared" si="15"/>
        <v>5.9017805858701894E-2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12403</v>
      </c>
      <c r="AY28" s="18" t="str">
        <f>IF(IFERROR(比較地域マスタ!$Z21,"")=0,"",IFERROR(比較地域マスタ!$Z21,""))</f>
        <v>九十九里町</v>
      </c>
      <c r="BC28" s="844" t="str">
        <f t="shared" si="0"/>
        <v>12403</v>
      </c>
      <c r="BD28" s="1031" t="str">
        <f t="shared" si="2"/>
        <v>九十九里町</v>
      </c>
      <c r="BE28" s="34">
        <f>VLOOKUP($BC28&amp;"_"&amp;$AZ$7,データシート1!$A:$BT,MATCH("cb_"&amp;BE$12,データシート1!$A$1:$BT$1,0),0)</f>
        <v>1063.6999999999994</v>
      </c>
      <c r="BF28" s="34">
        <f>VLOOKUP($BC28&amp;"_"&amp;$AZ$7,データシート1!$A:$BT,MATCH("cb_"&amp;BF$12,データシート1!$A$1:$BT$1,0),0)</f>
        <v>15255.3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16318.999999999998</v>
      </c>
      <c r="BL28" s="36"/>
      <c r="BM28" s="844" t="str">
        <f t="shared" si="4"/>
        <v>12403</v>
      </c>
      <c r="BN28" s="1031" t="str">
        <f t="shared" si="5"/>
        <v>九十九里町</v>
      </c>
      <c r="BO28" s="34">
        <f>BE28*VLOOKUP(BO$12,別紙!$B$4:$E$10,MATCH("設備利用率",別紙!$B$4:$E$4,0),0)/100*8760/10^3</f>
        <v>1276.5676439999991</v>
      </c>
      <c r="BP28" s="34">
        <f>BF28*VLOOKUP(BP$12,別紙!$B$4:$E$10,MATCH("設備利用率",別紙!$B$4:$E$4,0),0)/100*8760/10^3</f>
        <v>20179.100628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21455.668271999999</v>
      </c>
      <c r="BV28" s="36"/>
      <c r="BW28" s="33" t="str">
        <f t="shared" si="7"/>
        <v>12403</v>
      </c>
      <c r="BX28" s="33" t="str">
        <f t="shared" si="8"/>
        <v>九十九里町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81084.400136478638</v>
      </c>
      <c r="BZ28" s="36"/>
      <c r="CA28" s="33" t="str">
        <f t="shared" si="9"/>
        <v>12403</v>
      </c>
      <c r="CB28" s="33" t="str">
        <f t="shared" si="10"/>
        <v>九十九里町</v>
      </c>
      <c r="CC28" s="223">
        <f t="shared" si="11"/>
        <v>1.5743689807796835E-2</v>
      </c>
      <c r="CD28" s="223">
        <f t="shared" si="1"/>
        <v>0.24886538710325526</v>
      </c>
      <c r="CE28" s="223">
        <f t="shared" si="1"/>
        <v>0</v>
      </c>
      <c r="CF28" s="223">
        <f t="shared" si="1"/>
        <v>0</v>
      </c>
      <c r="CG28" s="223">
        <f t="shared" si="1"/>
        <v>0</v>
      </c>
      <c r="CH28" s="223">
        <f t="shared" si="1"/>
        <v>0</v>
      </c>
      <c r="CI28" s="223">
        <f t="shared" si="12"/>
        <v>0.26460907691105212</v>
      </c>
      <c r="CK28" s="18" t="str">
        <f t="shared" si="13"/>
        <v>12403</v>
      </c>
      <c r="CL28" s="18" t="str">
        <f t="shared" si="14"/>
        <v>九十九里町</v>
      </c>
      <c r="CM28" s="18">
        <f>VLOOKUP($CK28&amp;"_"&amp;$AZ$7,データシート1!$A:$BT,MATCH("ca_太陽光発電（10kW未満）",データシート1!$A$1:$BT$1,0),0)</f>
        <v>208</v>
      </c>
      <c r="CN28" s="18">
        <f>VLOOKUP($CK28&amp;"_"&amp;$AZ$5,データシート1!$A:$BT,MATCH("ab_家庭",データシート1!$A$1:$BT$1,0),0)</f>
        <v>6995</v>
      </c>
      <c r="CO28" s="223">
        <f t="shared" si="15"/>
        <v>2.9735525375268048E-2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31372</v>
      </c>
      <c r="AY29" s="18" t="str">
        <f>IF(IFERROR(比較地域マスタ!$Z22,"")=0,"",IFERROR(比較地域マスタ!$Z22,""))</f>
        <v>北栄町</v>
      </c>
      <c r="BC29" s="844" t="str">
        <f t="shared" si="0"/>
        <v>31372</v>
      </c>
      <c r="BD29" s="1031" t="str">
        <f t="shared" si="2"/>
        <v>北栄町</v>
      </c>
      <c r="BE29" s="34">
        <f>VLOOKUP($BC29&amp;"_"&amp;$AZ$7,データシート1!$A:$BT,MATCH("cb_"&amp;BE$12,データシート1!$A$1:$BT$1,0),0)</f>
        <v>1799.354000000001</v>
      </c>
      <c r="BF29" s="34">
        <f>VLOOKUP($BC29&amp;"_"&amp;$AZ$7,データシート1!$A:$BT,MATCH("cb_"&amp;BF$12,データシート1!$A$1:$BT$1,0),0)</f>
        <v>11846.199999999993</v>
      </c>
      <c r="BG29" s="34">
        <f>VLOOKUP($BC29&amp;"_"&amp;$AZ$7,データシート1!$A:$BT,MATCH("cb_"&amp;BG$12,データシート1!$A$1:$BT$1,0),0)</f>
        <v>13500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27145.553999999996</v>
      </c>
      <c r="BL29" s="36"/>
      <c r="BM29" s="844" t="str">
        <f t="shared" si="4"/>
        <v>31372</v>
      </c>
      <c r="BN29" s="1031" t="str">
        <f t="shared" si="5"/>
        <v>北栄町</v>
      </c>
      <c r="BO29" s="34">
        <f>BE29*VLOOKUP(BO$12,別紙!$B$4:$E$10,MATCH("設備利用率",別紙!$B$4:$E$4,0),0)/100*8760/10^3</f>
        <v>2159.4407224800011</v>
      </c>
      <c r="BP29" s="34">
        <f>BF29*VLOOKUP(BP$12,別紙!$B$4:$E$10,MATCH("設備利用率",別紙!$B$4:$E$4,0),0)/100*8760/10^3</f>
        <v>15669.679511999993</v>
      </c>
      <c r="BQ29" s="34">
        <f>BG29*VLOOKUP(BQ$12,別紙!$B$4:$E$10,MATCH("設備利用率",別紙!$B$4:$E$4,0),0)/100*8760/10^3</f>
        <v>29328.48</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47157.600234479993</v>
      </c>
      <c r="BV29" s="36"/>
      <c r="BW29" s="33" t="str">
        <f t="shared" si="7"/>
        <v>31372</v>
      </c>
      <c r="BX29" s="33" t="str">
        <f t="shared" si="8"/>
        <v>北栄町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61322.466913344921</v>
      </c>
      <c r="BZ29" s="36"/>
      <c r="CA29" s="33" t="str">
        <f t="shared" si="9"/>
        <v>31372</v>
      </c>
      <c r="CB29" s="33" t="str">
        <f t="shared" si="10"/>
        <v>北栄町</v>
      </c>
      <c r="CC29" s="223">
        <f t="shared" si="11"/>
        <v>3.5214511600316363E-2</v>
      </c>
      <c r="CD29" s="223">
        <f t="shared" ref="CD29:CD60" si="16">BP29/$BY29</f>
        <v>0.25552917716345125</v>
      </c>
      <c r="CE29" s="223">
        <f t="shared" ref="CE29:CE60" si="17">BQ29/$BY29</f>
        <v>0.47826647354947771</v>
      </c>
      <c r="CF29" s="223">
        <f t="shared" ref="CF29:CF60" si="18">BR29/$BY29</f>
        <v>0</v>
      </c>
      <c r="CG29" s="223">
        <f t="shared" ref="CG29:CG60" si="19">BS29/$BY29</f>
        <v>0</v>
      </c>
      <c r="CH29" s="223">
        <f t="shared" ref="CH29:CH60" si="20">BT29/$BY29</f>
        <v>0</v>
      </c>
      <c r="CI29" s="223">
        <f t="shared" si="12"/>
        <v>0.76901016231324526</v>
      </c>
      <c r="CK29" s="18" t="str">
        <f t="shared" si="13"/>
        <v>31372</v>
      </c>
      <c r="CL29" s="18" t="str">
        <f t="shared" si="14"/>
        <v>北栄町</v>
      </c>
      <c r="CM29" s="18">
        <f>VLOOKUP($CK29&amp;"_"&amp;$AZ$7,データシート1!$A:$BT,MATCH("ca_太陽光発電（10kW未満）",データシート1!$A$1:$BT$1,0),0)</f>
        <v>357</v>
      </c>
      <c r="CN29" s="18">
        <f>VLOOKUP($CK29&amp;"_"&amp;$AZ$5,データシート1!$A:$BT,MATCH("ab_家庭",データシート1!$A$1:$BT$1,0),0)</f>
        <v>5471</v>
      </c>
      <c r="CO29" s="223">
        <f t="shared" si="15"/>
        <v>6.5253152988484733E-2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02402</v>
      </c>
      <c r="AY30" s="18" t="str">
        <f>IF(IFERROR(比較地域マスタ!$Z23,"")=0,"",IFERROR(比較地域マスタ!$Z23,""))</f>
        <v>七戸町</v>
      </c>
      <c r="BC30" s="844" t="str">
        <f t="shared" si="0"/>
        <v>02402</v>
      </c>
      <c r="BD30" s="1031" t="str">
        <f t="shared" si="2"/>
        <v>七戸町</v>
      </c>
      <c r="BE30" s="34">
        <f>VLOOKUP($BC30&amp;"_"&amp;$AZ$7,データシート1!$A:$BT,MATCH("cb_"&amp;BE$12,データシート1!$A$1:$BT$1,0),0)</f>
        <v>1283.4999999999995</v>
      </c>
      <c r="BF30" s="34">
        <f>VLOOKUP($BC30&amp;"_"&amp;$AZ$7,データシート1!$A:$BT,MATCH("cb_"&amp;BF$12,データシート1!$A$1:$BT$1,0),0)</f>
        <v>153244.70000000004</v>
      </c>
      <c r="BG30" s="34">
        <f>VLOOKUP($BC30&amp;"_"&amp;$AZ$7,データシート1!$A:$BT,MATCH("cb_"&amp;BG$12,データシート1!$A$1:$BT$1,0),0)</f>
        <v>30500</v>
      </c>
      <c r="BH30" s="34">
        <f>VLOOKUP($BC30&amp;"_"&amp;$AZ$7,データシート1!$A:$BT,MATCH("cb_"&amp;BH$12,データシート1!$A$1:$BT$1,0),0)</f>
        <v>7</v>
      </c>
      <c r="BI30" s="34">
        <f>VLOOKUP($BC30&amp;"_"&amp;$AZ$7,データシート1!$A:$BT,MATCH("cb_"&amp;BI$12,データシート1!$A$1:$BT$1,0),0)</f>
        <v>0</v>
      </c>
      <c r="BJ30" s="34">
        <f>VLOOKUP($BC30&amp;"_"&amp;$AZ$7,データシート1!$A:$BT,MATCH("cb_"&amp;BJ$12,データシート1!$A$1:$BT$1,0),0)</f>
        <v>0</v>
      </c>
      <c r="BK30" s="34">
        <f t="shared" si="3"/>
        <v>185035.20000000004</v>
      </c>
      <c r="BL30" s="36"/>
      <c r="BM30" s="844" t="str">
        <f t="shared" si="4"/>
        <v>02402</v>
      </c>
      <c r="BN30" s="1031" t="str">
        <f t="shared" si="5"/>
        <v>七戸町</v>
      </c>
      <c r="BO30" s="34">
        <f>BE30*VLOOKUP(BO$12,別紙!$B$4:$E$10,MATCH("設備利用率",別紙!$B$4:$E$4,0),0)/100*8760/10^3</f>
        <v>1540.3540199999993</v>
      </c>
      <c r="BP30" s="34">
        <f>BF30*VLOOKUP(BP$12,別紙!$B$4:$E$10,MATCH("設備利用率",別紙!$B$4:$E$4,0),0)/100*8760/10^3</f>
        <v>202705.95937200007</v>
      </c>
      <c r="BQ30" s="34">
        <f>BG30*VLOOKUP(BQ$12,別紙!$B$4:$E$10,MATCH("設備利用率",別紙!$B$4:$E$4,0),0)/100*8760/10^3</f>
        <v>66260.639999999999</v>
      </c>
      <c r="BR30" s="34">
        <f>BH30*VLOOKUP(BR$12,別紙!$B$4:$E$10,MATCH("設備利用率",別紙!$B$4:$E$4,0),0)/100*8760/10^3</f>
        <v>36.792000000000002</v>
      </c>
      <c r="BS30" s="34">
        <f>BI30*VLOOKUP(BS$12,別紙!$B$4:$E$10,MATCH("設備利用率",別紙!$B$4:$E$4,0),0)/100*8760/10^3</f>
        <v>0</v>
      </c>
      <c r="BT30" s="34">
        <f>BJ30*VLOOKUP(BT$12,別紙!$B$4:$E$10,MATCH("設備利用率",別紙!$B$4:$E$4,0),0)/100*8760/10^3</f>
        <v>0</v>
      </c>
      <c r="BU30" s="34">
        <f t="shared" si="6"/>
        <v>270543.74539200007</v>
      </c>
      <c r="BV30" s="36"/>
      <c r="BW30" s="33" t="str">
        <f t="shared" si="7"/>
        <v>02402</v>
      </c>
      <c r="BX30" s="33" t="str">
        <f t="shared" si="8"/>
        <v>七戸町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79825.87924080083</v>
      </c>
      <c r="BZ30" s="36"/>
      <c r="CA30" s="33" t="str">
        <f t="shared" si="9"/>
        <v>02402</v>
      </c>
      <c r="CB30" s="33" t="str">
        <f t="shared" si="10"/>
        <v>七戸町</v>
      </c>
      <c r="CC30" s="223">
        <f t="shared" si="11"/>
        <v>1.9296424100176891E-2</v>
      </c>
      <c r="CD30" s="223">
        <f t="shared" si="16"/>
        <v>2.5393514146023013</v>
      </c>
      <c r="CE30" s="223">
        <f t="shared" si="17"/>
        <v>0.83006464357404375</v>
      </c>
      <c r="CF30" s="223">
        <f t="shared" si="18"/>
        <v>4.6090316010192805E-4</v>
      </c>
      <c r="CG30" s="223">
        <f t="shared" si="19"/>
        <v>0</v>
      </c>
      <c r="CH30" s="223">
        <f t="shared" si="20"/>
        <v>0</v>
      </c>
      <c r="CI30" s="223">
        <f t="shared" si="12"/>
        <v>3.3891733854366239</v>
      </c>
      <c r="CK30" s="18" t="str">
        <f t="shared" si="13"/>
        <v>02402</v>
      </c>
      <c r="CL30" s="18" t="str">
        <f t="shared" si="14"/>
        <v>七戸町</v>
      </c>
      <c r="CM30" s="18">
        <f>VLOOKUP($CK30&amp;"_"&amp;$AZ$7,データシート1!$A:$BT,MATCH("ca_太陽光発電（10kW未満）",データシート1!$A$1:$BT$1,0),0)</f>
        <v>249</v>
      </c>
      <c r="CN30" s="18">
        <f>VLOOKUP($CK30&amp;"_"&amp;$AZ$5,データシート1!$A:$BT,MATCH("ab_家庭",データシート1!$A$1:$BT$1,0),0)</f>
        <v>6843</v>
      </c>
      <c r="CO30" s="223">
        <f t="shared" si="15"/>
        <v>3.6387549320473479E-2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30428</v>
      </c>
      <c r="AY31" s="18" t="str">
        <f>IF(IFERROR(比較地域マスタ!$Z24,"")=0,"",IFERROR(比較地域マスタ!$Z24,""))</f>
        <v>串本町</v>
      </c>
      <c r="BC31" s="844" t="str">
        <f t="shared" si="0"/>
        <v>30428</v>
      </c>
      <c r="BD31" s="1031" t="str">
        <f t="shared" si="2"/>
        <v>串本町</v>
      </c>
      <c r="BE31" s="34">
        <f>VLOOKUP($BC31&amp;"_"&amp;$AZ$7,データシート1!$A:$BT,MATCH("cb_"&amp;BE$12,データシート1!$A$1:$BT$1,0),0)</f>
        <v>1747.5000000000005</v>
      </c>
      <c r="BF31" s="34">
        <f>VLOOKUP($BC31&amp;"_"&amp;$AZ$7,データシート1!$A:$BT,MATCH("cb_"&amp;BF$12,データシート1!$A$1:$BT$1,0),0)</f>
        <v>12466.800000000007</v>
      </c>
      <c r="BG31" s="34">
        <f>VLOOKUP($BC31&amp;"_"&amp;$AZ$7,データシート1!$A:$BT,MATCH("cb_"&amp;BG$12,データシート1!$A$1:$BT$1,0),0)</f>
        <v>22.8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14237.100000000006</v>
      </c>
      <c r="BL31" s="36"/>
      <c r="BM31" s="844" t="str">
        <f t="shared" si="4"/>
        <v>30428</v>
      </c>
      <c r="BN31" s="1031" t="str">
        <f t="shared" si="5"/>
        <v>串本町</v>
      </c>
      <c r="BO31" s="34">
        <f>BE31*VLOOKUP(BO$12,別紙!$B$4:$E$10,MATCH("設備利用率",別紙!$B$4:$E$4,0),0)/100*8760/10^3</f>
        <v>2097.2097000000003</v>
      </c>
      <c r="BP31" s="34">
        <f>BF31*VLOOKUP(BP$12,別紙!$B$4:$E$10,MATCH("設備利用率",別紙!$B$4:$E$4,0),0)/100*8760/10^3</f>
        <v>16490.584368000007</v>
      </c>
      <c r="BQ31" s="34">
        <f>BG31*VLOOKUP(BQ$12,別紙!$B$4:$E$10,MATCH("設備利用率",別紙!$B$4:$E$4,0),0)/100*8760/10^3</f>
        <v>49.532544000000009</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18637.326612000008</v>
      </c>
      <c r="BV31" s="36"/>
      <c r="BW31" s="33" t="str">
        <f t="shared" si="7"/>
        <v>30428</v>
      </c>
      <c r="BX31" s="33" t="str">
        <f t="shared" si="8"/>
        <v>串本町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83389.437804697445</v>
      </c>
      <c r="BZ31" s="36"/>
      <c r="CA31" s="33" t="str">
        <f t="shared" si="9"/>
        <v>30428</v>
      </c>
      <c r="CB31" s="33" t="str">
        <f t="shared" si="10"/>
        <v>串本町</v>
      </c>
      <c r="CC31" s="223">
        <f t="shared" si="11"/>
        <v>2.5149584350379943E-2</v>
      </c>
      <c r="CD31" s="223">
        <f t="shared" si="16"/>
        <v>0.19775387389733751</v>
      </c>
      <c r="CE31" s="223">
        <f t="shared" si="17"/>
        <v>5.9399062164213043E-4</v>
      </c>
      <c r="CF31" s="223">
        <f t="shared" si="18"/>
        <v>0</v>
      </c>
      <c r="CG31" s="223">
        <f t="shared" si="19"/>
        <v>0</v>
      </c>
      <c r="CH31" s="223">
        <f t="shared" si="20"/>
        <v>0</v>
      </c>
      <c r="CI31" s="223">
        <f t="shared" si="12"/>
        <v>0.22349744886935957</v>
      </c>
      <c r="CK31" s="18" t="str">
        <f t="shared" si="13"/>
        <v>30428</v>
      </c>
      <c r="CL31" s="18" t="str">
        <f t="shared" si="14"/>
        <v>串本町</v>
      </c>
      <c r="CM31" s="18">
        <f>VLOOKUP($CK31&amp;"_"&amp;$AZ$7,データシート1!$A:$BT,MATCH("ca_太陽光発電（10kW未満）",データシート1!$A$1:$BT$1,0),0)</f>
        <v>382</v>
      </c>
      <c r="CN31" s="18">
        <f>VLOOKUP($CK31&amp;"_"&amp;$AZ$5,データシート1!$A:$BT,MATCH("ab_家庭",データシート1!$A$1:$BT$1,0),0)</f>
        <v>8192</v>
      </c>
      <c r="CO31" s="223">
        <f t="shared" si="15"/>
        <v>4.6630859375E-2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46213</v>
      </c>
      <c r="AY32" s="18" t="str">
        <f>IF(IFERROR(比較地域マスタ!$Z25,"")=0,"",IFERROR(比較地域マスタ!$Z25,""))</f>
        <v>西之表市</v>
      </c>
      <c r="AZ32" s="22"/>
      <c r="BA32" s="22"/>
      <c r="BB32" s="22"/>
      <c r="BC32" s="844" t="str">
        <f t="shared" si="0"/>
        <v>46213</v>
      </c>
      <c r="BD32" s="1031" t="str">
        <f t="shared" si="2"/>
        <v>西之表市</v>
      </c>
      <c r="BE32" s="34">
        <f>VLOOKUP($BC32&amp;"_"&amp;$AZ$7,データシート1!$A:$BT,MATCH("cb_"&amp;BE$12,データシート1!$A$1:$BT$1,0),0)</f>
        <v>1135.779</v>
      </c>
      <c r="BF32" s="34">
        <f>VLOOKUP($BC32&amp;"_"&amp;$AZ$7,データシート1!$A:$BT,MATCH("cb_"&amp;BF$12,データシート1!$A$1:$BT$1,0),0)</f>
        <v>5442.3999999999987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6578.1789999999983</v>
      </c>
      <c r="BL32" s="36"/>
      <c r="BM32" s="844" t="str">
        <f t="shared" si="4"/>
        <v>46213</v>
      </c>
      <c r="BN32" s="1031" t="str">
        <f t="shared" si="5"/>
        <v>西之表市</v>
      </c>
      <c r="BO32" s="34">
        <f>BE32*VLOOKUP(BO$12,別紙!$B$4:$E$10,MATCH("設備利用率",別紙!$B$4:$E$4,0),0)/100*8760/10^3</f>
        <v>1363.0710934799999</v>
      </c>
      <c r="BP32" s="34">
        <f>BF32*VLOOKUP(BP$12,別紙!$B$4:$E$10,MATCH("設備利用率",別紙!$B$4:$E$4,0),0)/100*8760/10^3</f>
        <v>7198.9890239999986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8562.0601174799995</v>
      </c>
      <c r="BV32" s="36"/>
      <c r="BW32" s="33" t="str">
        <f t="shared" si="7"/>
        <v>46213</v>
      </c>
      <c r="BX32" s="33" t="str">
        <f t="shared" si="8"/>
        <v>西之表市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73274.20876781072</v>
      </c>
      <c r="BZ32" s="36"/>
      <c r="CA32" s="33" t="str">
        <f t="shared" si="9"/>
        <v>46213</v>
      </c>
      <c r="CB32" s="33" t="str">
        <f t="shared" si="10"/>
        <v>西之表市</v>
      </c>
      <c r="CC32" s="223">
        <f t="shared" si="11"/>
        <v>1.8602331112155191E-2</v>
      </c>
      <c r="CD32" s="223">
        <f t="shared" si="16"/>
        <v>9.8247243403363868E-2</v>
      </c>
      <c r="CE32" s="223">
        <f t="shared" si="17"/>
        <v>0</v>
      </c>
      <c r="CF32" s="223">
        <f t="shared" si="18"/>
        <v>0</v>
      </c>
      <c r="CG32" s="223">
        <f t="shared" si="19"/>
        <v>0</v>
      </c>
      <c r="CH32" s="223">
        <f t="shared" si="20"/>
        <v>0</v>
      </c>
      <c r="CI32" s="223">
        <f t="shared" si="12"/>
        <v>0.11684957451551907</v>
      </c>
      <c r="CJ32" s="22"/>
      <c r="CK32" s="18" t="str">
        <f t="shared" si="13"/>
        <v>46213</v>
      </c>
      <c r="CL32" s="18" t="str">
        <f t="shared" si="14"/>
        <v>西之表市</v>
      </c>
      <c r="CM32" s="18">
        <f>VLOOKUP($CK32&amp;"_"&amp;$AZ$7,データシート1!$A:$BT,MATCH("ca_太陽光発電（10kW未満）",データシート1!$A$1:$BT$1,0),0)</f>
        <v>235</v>
      </c>
      <c r="CN32" s="18">
        <f>VLOOKUP($CK32&amp;"_"&amp;$AZ$5,データシート1!$A:$BT,MATCH("ab_家庭",データシート1!$A$1:$BT$1,0),0)</f>
        <v>7800</v>
      </c>
      <c r="CO32" s="223">
        <f t="shared" si="15"/>
        <v>3.0128205128205129E-2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03482</v>
      </c>
      <c r="AY33" s="18" t="str">
        <f>IF(IFERROR(比較地域マスタ!$Z26,"")=0,"",IFERROR(比較地域マスタ!$Z26,""))</f>
        <v>山田町</v>
      </c>
      <c r="BC33" s="844" t="str">
        <f t="shared" si="0"/>
        <v>03482</v>
      </c>
      <c r="BD33" s="1031" t="str">
        <f t="shared" si="2"/>
        <v>山田町</v>
      </c>
      <c r="BE33" s="34">
        <f>VLOOKUP($BC33&amp;"_"&amp;$AZ$7,データシート1!$A:$BT,MATCH("cb_"&amp;BE$12,データシート1!$A$1:$BT$1,0),0)</f>
        <v>2958.9000000000051</v>
      </c>
      <c r="BF33" s="34">
        <f>VLOOKUP($BC33&amp;"_"&amp;$AZ$7,データシート1!$A:$BT,MATCH("cb_"&amp;BF$12,データシート1!$A$1:$BT$1,0),0)</f>
        <v>21378.899999999998</v>
      </c>
      <c r="BG33" s="34">
        <f>VLOOKUP($BC33&amp;"_"&amp;$AZ$7,データシート1!$A:$BT,MATCH("cb_"&amp;BG$12,データシート1!$A$1:$BT$1,0),0)</f>
        <v>19.2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24357.000000000004</v>
      </c>
      <c r="BL33" s="36"/>
      <c r="BM33" s="844" t="str">
        <f t="shared" si="4"/>
        <v>03482</v>
      </c>
      <c r="BN33" s="1031" t="str">
        <f t="shared" si="5"/>
        <v>山田町</v>
      </c>
      <c r="BO33" s="34">
        <f>BE33*VLOOKUP(BO$12,別紙!$B$4:$E$10,MATCH("設備利用率",別紙!$B$4:$E$4,0),0)/100*8760/10^3</f>
        <v>3551.0350680000056</v>
      </c>
      <c r="BP33" s="34">
        <f>BF33*VLOOKUP(BP$12,別紙!$B$4:$E$10,MATCH("設備利用率",別紙!$B$4:$E$4,0),0)/100*8760/10^3</f>
        <v>28279.153763999999</v>
      </c>
      <c r="BQ33" s="34">
        <f>BG33*VLOOKUP(BQ$12,別紙!$B$4:$E$10,MATCH("設備利用率",別紙!$B$4:$E$4,0),0)/100*8760/10^3</f>
        <v>41.711615999999992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31871.900448000004</v>
      </c>
      <c r="BV33" s="36"/>
      <c r="BW33" s="33" t="str">
        <f t="shared" si="7"/>
        <v>03482</v>
      </c>
      <c r="BX33" s="33" t="str">
        <f t="shared" si="8"/>
        <v>山田町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66450.179241941179</v>
      </c>
      <c r="BZ33" s="36"/>
      <c r="CA33" s="33" t="str">
        <f t="shared" si="9"/>
        <v>03482</v>
      </c>
      <c r="CB33" s="33" t="str">
        <f t="shared" si="10"/>
        <v>山田町</v>
      </c>
      <c r="CC33" s="223">
        <f t="shared" si="11"/>
        <v>5.343905928486508E-2</v>
      </c>
      <c r="CD33" s="223">
        <f t="shared" si="16"/>
        <v>0.4255692623647751</v>
      </c>
      <c r="CE33" s="223">
        <f t="shared" si="17"/>
        <v>6.2771261832312685E-4</v>
      </c>
      <c r="CF33" s="223">
        <f t="shared" si="18"/>
        <v>0</v>
      </c>
      <c r="CG33" s="223">
        <f t="shared" si="19"/>
        <v>0</v>
      </c>
      <c r="CH33" s="223">
        <f t="shared" si="20"/>
        <v>0</v>
      </c>
      <c r="CI33" s="223">
        <f t="shared" si="12"/>
        <v>0.47963603426796331</v>
      </c>
      <c r="CK33" s="18" t="str">
        <f t="shared" si="13"/>
        <v>03482</v>
      </c>
      <c r="CL33" s="18" t="str">
        <f t="shared" si="14"/>
        <v>山田町</v>
      </c>
      <c r="CM33" s="18">
        <f>VLOOKUP($CK33&amp;"_"&amp;$AZ$7,データシート1!$A:$BT,MATCH("ca_太陽光発電（10kW未満）",データシート1!$A$1:$BT$1,0),0)</f>
        <v>639</v>
      </c>
      <c r="CN33" s="18">
        <f>VLOOKUP($CK33&amp;"_"&amp;$AZ$5,データシート1!$A:$BT,MATCH("ab_家庭",データシート1!$A$1:$BT$1,0),0)</f>
        <v>6475</v>
      </c>
      <c r="CO33" s="223">
        <f t="shared" si="15"/>
        <v>9.868725868725868E-2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01691</v>
      </c>
      <c r="AY34" s="18" t="str">
        <f>IF(IFERROR(比較地域マスタ!$Z27,"")=0,"",IFERROR(比較地域マスタ!$Z27,""))</f>
        <v>別海町</v>
      </c>
      <c r="BC34" s="844" t="str">
        <f t="shared" si="0"/>
        <v>01691</v>
      </c>
      <c r="BD34" s="1031" t="str">
        <f t="shared" si="2"/>
        <v>別海町</v>
      </c>
      <c r="BE34" s="34">
        <f>VLOOKUP($BC34&amp;"_"&amp;$AZ$7,データシート1!$A:$BT,MATCH("cb_"&amp;BE$12,データシート1!$A$1:$BT$1,0),0)</f>
        <v>4368.8070000000116</v>
      </c>
      <c r="BF34" s="34">
        <f>VLOOKUP($BC34&amp;"_"&amp;$AZ$7,データシート1!$A:$BT,MATCH("cb_"&amp;BF$12,データシート1!$A$1:$BT$1,0),0)</f>
        <v>15613.499999999998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3120</v>
      </c>
      <c r="BK34" s="34">
        <f t="shared" si="3"/>
        <v>23102.307000000008</v>
      </c>
      <c r="BL34" s="36"/>
      <c r="BM34" s="844" t="str">
        <f t="shared" si="4"/>
        <v>01691</v>
      </c>
      <c r="BN34" s="1031" t="str">
        <f t="shared" si="5"/>
        <v>別海町</v>
      </c>
      <c r="BO34" s="34">
        <f>BE34*VLOOKUP(BO$12,別紙!$B$4:$E$10,MATCH("設備利用率",別紙!$B$4:$E$4,0),0)/100*8760/10^3</f>
        <v>5243.0926568400146</v>
      </c>
      <c r="BP34" s="34">
        <f>BF34*VLOOKUP(BP$12,別紙!$B$4:$E$10,MATCH("設備利用率",別紙!$B$4:$E$4,0),0)/100*8760/10^3</f>
        <v>20652.913259999998</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21864.959999999999</v>
      </c>
      <c r="BU34" s="34">
        <f t="shared" si="6"/>
        <v>47760.96591684001</v>
      </c>
      <c r="BV34" s="36"/>
      <c r="BW34" s="33" t="str">
        <f t="shared" si="7"/>
        <v>01691</v>
      </c>
      <c r="BX34" s="33" t="str">
        <f t="shared" si="8"/>
        <v>別海町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122787.37089173573</v>
      </c>
      <c r="BZ34" s="36"/>
      <c r="CA34" s="33" t="str">
        <f t="shared" si="9"/>
        <v>01691</v>
      </c>
      <c r="CB34" s="33" t="str">
        <f t="shared" si="10"/>
        <v>別海町</v>
      </c>
      <c r="CC34" s="223">
        <f t="shared" si="11"/>
        <v>4.270058572605942E-2</v>
      </c>
      <c r="CD34" s="223">
        <f t="shared" si="16"/>
        <v>0.16820063097702545</v>
      </c>
      <c r="CE34" s="223">
        <f t="shared" si="17"/>
        <v>0</v>
      </c>
      <c r="CF34" s="223">
        <f t="shared" si="18"/>
        <v>0</v>
      </c>
      <c r="CG34" s="223">
        <f t="shared" si="19"/>
        <v>0</v>
      </c>
      <c r="CH34" s="223">
        <f t="shared" si="20"/>
        <v>0.17807173360914133</v>
      </c>
      <c r="CI34" s="223">
        <f t="shared" si="12"/>
        <v>0.38897295031222617</v>
      </c>
      <c r="CK34" s="18" t="str">
        <f t="shared" si="13"/>
        <v>01691</v>
      </c>
      <c r="CL34" s="18" t="str">
        <f t="shared" si="14"/>
        <v>別海町</v>
      </c>
      <c r="CM34" s="18">
        <f>VLOOKUP($CK34&amp;"_"&amp;$AZ$7,データシート1!$A:$BT,MATCH("ca_太陽光発電（10kW未満）",データシート1!$A$1:$BT$1,0),0)</f>
        <v>531</v>
      </c>
      <c r="CN34" s="18">
        <f>VLOOKUP($CK34&amp;"_"&amp;$AZ$5,データシート1!$A:$BT,MATCH("ab_家庭",データシート1!$A$1:$BT$1,0),0)</f>
        <v>6817</v>
      </c>
      <c r="CO34" s="223">
        <f t="shared" si="15"/>
        <v>7.7893501540266974E-2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20362</v>
      </c>
      <c r="AY35" s="18" t="str">
        <f>IF(IFERROR(比較地域マスタ!$Z28,"")=0,"",IFERROR(比較地域マスタ!$Z28,""))</f>
        <v>富士見町</v>
      </c>
      <c r="BC35" s="844" t="str">
        <f t="shared" si="0"/>
        <v>20362</v>
      </c>
      <c r="BD35" s="1031" t="str">
        <f t="shared" si="2"/>
        <v>富士見町</v>
      </c>
      <c r="BE35" s="34">
        <f>VLOOKUP($BC35&amp;"_"&amp;$AZ$7,データシート1!$A:$BT,MATCH("cb_"&amp;BE$12,データシート1!$A$1:$BT$1,0),0)</f>
        <v>3413.5000000000009</v>
      </c>
      <c r="BF35" s="34">
        <f>VLOOKUP($BC35&amp;"_"&amp;$AZ$7,データシート1!$A:$BT,MATCH("cb_"&amp;BF$12,データシート1!$A$1:$BT$1,0),0)</f>
        <v>45472.099999999984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48885.599999999984</v>
      </c>
      <c r="BL35" s="36"/>
      <c r="BM35" s="844" t="str">
        <f t="shared" si="4"/>
        <v>20362</v>
      </c>
      <c r="BN35" s="1031" t="str">
        <f t="shared" si="5"/>
        <v>富士見町</v>
      </c>
      <c r="BO35" s="34">
        <f>BE35*VLOOKUP(BO$12,別紙!$B$4:$E$10,MATCH("設備利用率",別紙!$B$4:$E$4,0),0)/100*8760/10^3</f>
        <v>4096.6096200000011</v>
      </c>
      <c r="BP35" s="34">
        <f>BF35*VLOOKUP(BP$12,別紙!$B$4:$E$10,MATCH("設備利用率",別紙!$B$4:$E$4,0),0)/100*8760/10^3</f>
        <v>60148.67499599998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64245.284615999983</v>
      </c>
      <c r="BV35" s="36"/>
      <c r="BW35" s="33" t="str">
        <f t="shared" si="7"/>
        <v>20362</v>
      </c>
      <c r="BX35" s="33" t="str">
        <f t="shared" si="8"/>
        <v>富士見町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91050.507516809288</v>
      </c>
      <c r="BZ35" s="36"/>
      <c r="CA35" s="33" t="str">
        <f t="shared" si="9"/>
        <v>20362</v>
      </c>
      <c r="CB35" s="33" t="str">
        <f t="shared" si="10"/>
        <v>富士見町</v>
      </c>
      <c r="CC35" s="223">
        <f t="shared" si="11"/>
        <v>4.4992715930152347E-2</v>
      </c>
      <c r="CD35" s="223">
        <f t="shared" si="16"/>
        <v>0.66060779490872834</v>
      </c>
      <c r="CE35" s="223">
        <f t="shared" si="17"/>
        <v>0</v>
      </c>
      <c r="CF35" s="223">
        <f t="shared" si="18"/>
        <v>0</v>
      </c>
      <c r="CG35" s="223">
        <f t="shared" si="19"/>
        <v>0</v>
      </c>
      <c r="CH35" s="223">
        <f t="shared" si="20"/>
        <v>0</v>
      </c>
      <c r="CI35" s="223">
        <f t="shared" si="12"/>
        <v>0.70560051083888076</v>
      </c>
      <c r="CK35" s="18" t="str">
        <f t="shared" si="13"/>
        <v>20362</v>
      </c>
      <c r="CL35" s="18" t="str">
        <f t="shared" si="14"/>
        <v>富士見町</v>
      </c>
      <c r="CM35" s="18">
        <f>VLOOKUP($CK35&amp;"_"&amp;$AZ$7,データシート1!$A:$BT,MATCH("ca_太陽光発電（10kW未満）",データシート1!$A$1:$BT$1,0),0)</f>
        <v>725</v>
      </c>
      <c r="CN35" s="18">
        <f>VLOOKUP($CK35&amp;"_"&amp;$AZ$5,データシート1!$A:$BT,MATCH("ab_家庭",データシート1!$A$1:$BT$1,0),0)</f>
        <v>6172</v>
      </c>
      <c r="CO35" s="223">
        <f t="shared" si="15"/>
        <v>0.11746597537265067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42323</v>
      </c>
      <c r="AY36" s="18" t="str">
        <f>IF(IFERROR(比較地域マスタ!$Z29,"")=0,"",IFERROR(比較地域マスタ!$Z29,""))</f>
        <v>波佐見町</v>
      </c>
      <c r="BC36" s="844" t="str">
        <f t="shared" si="0"/>
        <v>42323</v>
      </c>
      <c r="BD36" s="1031" t="str">
        <f t="shared" si="2"/>
        <v>波佐見町</v>
      </c>
      <c r="BE36" s="34">
        <f>VLOOKUP($BC36&amp;"_"&amp;$AZ$7,データシート1!$A:$BT,MATCH("cb_"&amp;BE$12,データシート1!$A$1:$BT$1,0),0)</f>
        <v>3748.4000000000046</v>
      </c>
      <c r="BF36" s="34">
        <f>VLOOKUP($BC36&amp;"_"&amp;$AZ$7,データシート1!$A:$BT,MATCH("cb_"&amp;BF$12,データシート1!$A$1:$BT$1,0),0)</f>
        <v>9487.6999999999971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13236.100000000002</v>
      </c>
      <c r="BL36" s="36"/>
      <c r="BM36" s="844" t="str">
        <f t="shared" si="4"/>
        <v>42323</v>
      </c>
      <c r="BN36" s="1031" t="str">
        <f t="shared" si="5"/>
        <v>波佐見町</v>
      </c>
      <c r="BO36" s="34">
        <f>BE36*VLOOKUP(BO$12,別紙!$B$4:$E$10,MATCH("設備利用率",別紙!$B$4:$E$4,0),0)/100*8760/10^3</f>
        <v>4498.5298080000048</v>
      </c>
      <c r="BP36" s="34">
        <f>BF36*VLOOKUP(BP$12,別紙!$B$4:$E$10,MATCH("設備利用率",別紙!$B$4:$E$4,0),0)/100*8760/10^3</f>
        <v>12549.950051999997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17048.479859999999</v>
      </c>
      <c r="BV36" s="36"/>
      <c r="BW36" s="33" t="str">
        <f t="shared" si="7"/>
        <v>42323</v>
      </c>
      <c r="BX36" s="33" t="str">
        <f t="shared" si="8"/>
        <v>波佐見町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114111.30769638943</v>
      </c>
      <c r="BZ36" s="36"/>
      <c r="CA36" s="33" t="str">
        <f t="shared" si="9"/>
        <v>42323</v>
      </c>
      <c r="CB36" s="33" t="str">
        <f t="shared" si="10"/>
        <v>波佐見町</v>
      </c>
      <c r="CC36" s="223">
        <f t="shared" si="11"/>
        <v>3.942229651744094E-2</v>
      </c>
      <c r="CD36" s="223">
        <f t="shared" si="16"/>
        <v>0.10997989862136237</v>
      </c>
      <c r="CE36" s="223">
        <f t="shared" si="17"/>
        <v>0</v>
      </c>
      <c r="CF36" s="223">
        <f t="shared" si="18"/>
        <v>0</v>
      </c>
      <c r="CG36" s="223">
        <f t="shared" si="19"/>
        <v>0</v>
      </c>
      <c r="CH36" s="223">
        <f t="shared" si="20"/>
        <v>0</v>
      </c>
      <c r="CI36" s="223">
        <f t="shared" si="12"/>
        <v>0.14940219513880329</v>
      </c>
      <c r="CK36" s="18" t="str">
        <f t="shared" si="13"/>
        <v>42323</v>
      </c>
      <c r="CL36" s="18" t="str">
        <f t="shared" si="14"/>
        <v>波佐見町</v>
      </c>
      <c r="CM36" s="18">
        <f>VLOOKUP($CK36&amp;"_"&amp;$AZ$7,データシート1!$A:$BT,MATCH("ca_太陽光発電（10kW未満）",データシート1!$A$1:$BT$1,0),0)</f>
        <v>709</v>
      </c>
      <c r="CN36" s="18">
        <f>VLOOKUP($CK36&amp;"_"&amp;$AZ$5,データシート1!$A:$BT,MATCH("ab_家庭",データシート1!$A$1:$BT$1,0),0)</f>
        <v>5352</v>
      </c>
      <c r="CO36" s="223">
        <f t="shared" si="15"/>
        <v>0.13247384155455905</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20521</v>
      </c>
      <c r="AY37" s="18" t="str">
        <f>IF(IFERROR(比較地域マスタ!$Z30,"")=0,"",IFERROR(比較地域マスタ!$Z30,""))</f>
        <v>坂城町</v>
      </c>
      <c r="BC37" s="844" t="str">
        <f t="shared" si="0"/>
        <v>20521</v>
      </c>
      <c r="BD37" s="1031" t="str">
        <f t="shared" si="2"/>
        <v>坂城町</v>
      </c>
      <c r="BE37" s="34">
        <f>VLOOKUP($BC37&amp;"_"&amp;$AZ$7,データシート1!$A:$BT,MATCH("cb_"&amp;BE$12,データシート1!$A$1:$BT$1,0),0)</f>
        <v>3741.8000000000025</v>
      </c>
      <c r="BF37" s="34">
        <f>VLOOKUP($BC37&amp;"_"&amp;$AZ$7,データシート1!$A:$BT,MATCH("cb_"&amp;BF$12,データシート1!$A$1:$BT$1,0),0)</f>
        <v>8569.1999999999971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12311</v>
      </c>
      <c r="BL37" s="36"/>
      <c r="BM37" s="844" t="str">
        <f t="shared" si="4"/>
        <v>20521</v>
      </c>
      <c r="BN37" s="1031" t="str">
        <f t="shared" si="5"/>
        <v>坂城町</v>
      </c>
      <c r="BO37" s="34">
        <f>BE37*VLOOKUP(BO$12,別紙!$B$4:$E$10,MATCH("設備利用率",別紙!$B$4:$E$4,0),0)/100*8760/10^3</f>
        <v>4490.6090160000031</v>
      </c>
      <c r="BP37" s="34">
        <f>BF37*VLOOKUP(BP$12,別紙!$B$4:$E$10,MATCH("設備利用率",別紙!$B$4:$E$4,0),0)/100*8760/10^3</f>
        <v>11334.994991999996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15825.604007999998</v>
      </c>
      <c r="BV37" s="36"/>
      <c r="BW37" s="33" t="str">
        <f t="shared" si="7"/>
        <v>20521</v>
      </c>
      <c r="BX37" s="33" t="str">
        <f t="shared" si="8"/>
        <v>坂城町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198900.70169860937</v>
      </c>
      <c r="BZ37" s="36"/>
      <c r="CA37" s="33" t="str">
        <f t="shared" si="9"/>
        <v>20521</v>
      </c>
      <c r="CB37" s="33" t="str">
        <f t="shared" si="10"/>
        <v>坂城町</v>
      </c>
      <c r="CC37" s="223">
        <f t="shared" si="11"/>
        <v>2.257714013902546E-2</v>
      </c>
      <c r="CD37" s="223">
        <f t="shared" si="16"/>
        <v>5.698821017321351E-2</v>
      </c>
      <c r="CE37" s="223">
        <f t="shared" si="17"/>
        <v>0</v>
      </c>
      <c r="CF37" s="223">
        <f t="shared" si="18"/>
        <v>0</v>
      </c>
      <c r="CG37" s="223">
        <f t="shared" si="19"/>
        <v>0</v>
      </c>
      <c r="CH37" s="223">
        <f t="shared" si="20"/>
        <v>0</v>
      </c>
      <c r="CI37" s="223">
        <f t="shared" si="12"/>
        <v>7.9565350312238964E-2</v>
      </c>
      <c r="CK37" s="18" t="str">
        <f t="shared" si="13"/>
        <v>20521</v>
      </c>
      <c r="CL37" s="18" t="str">
        <f t="shared" si="14"/>
        <v>坂城町</v>
      </c>
      <c r="CM37" s="18">
        <f>VLOOKUP($CK37&amp;"_"&amp;$AZ$7,データシート1!$A:$BT,MATCH("ca_太陽光発電（10kW未満）",データシート1!$A$1:$BT$1,0),0)</f>
        <v>774</v>
      </c>
      <c r="CN37" s="18">
        <f>VLOOKUP($CK37&amp;"_"&amp;$AZ$5,データシート1!$A:$BT,MATCH("ab_家庭",データシート1!$A$1:$BT$1,0),0)</f>
        <v>6196</v>
      </c>
      <c r="CO37" s="223">
        <f t="shared" si="15"/>
        <v>0.12491930277598451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24543</v>
      </c>
      <c r="AY38" s="18" t="str">
        <f>IF(IFERROR(比較地域マスタ!$Z31,"")=0,"",IFERROR(比較地域マスタ!$Z31,""))</f>
        <v>紀北町</v>
      </c>
      <c r="BC38" s="844" t="str">
        <f t="shared" si="0"/>
        <v>24543</v>
      </c>
      <c r="BD38" s="1031" t="str">
        <f t="shared" si="2"/>
        <v>紀北町</v>
      </c>
      <c r="BE38" s="34">
        <f>VLOOKUP($BC38&amp;"_"&amp;$AZ$7,データシート1!$A:$BT,MATCH("cb_"&amp;BE$12,データシート1!$A$1:$BT$1,0),0)</f>
        <v>1342.4999999999995</v>
      </c>
      <c r="BF38" s="34">
        <f>VLOOKUP($BC38&amp;"_"&amp;$AZ$7,データシート1!$A:$BT,MATCH("cb_"&amp;BF$12,データシート1!$A$1:$BT$1,0),0)</f>
        <v>38566.800000000017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39909.300000000017</v>
      </c>
      <c r="BL38" s="36"/>
      <c r="BM38" s="844" t="str">
        <f t="shared" si="4"/>
        <v>24543</v>
      </c>
      <c r="BN38" s="1031" t="str">
        <f t="shared" si="5"/>
        <v>紀北町</v>
      </c>
      <c r="BO38" s="34">
        <f>BE38*VLOOKUP(BO$12,別紙!$B$4:$E$10,MATCH("設備利用率",別紙!$B$4:$E$4,0),0)/100*8760/10^3</f>
        <v>1611.1610999999994</v>
      </c>
      <c r="BP38" s="34">
        <f>BF38*VLOOKUP(BP$12,別紙!$B$4:$E$10,MATCH("設備利用率",別紙!$B$4:$E$4,0),0)/100*8760/10^3</f>
        <v>51014.620368000025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52625.781468000023</v>
      </c>
      <c r="BV38" s="36"/>
      <c r="BW38" s="33" t="str">
        <f t="shared" si="7"/>
        <v>24543</v>
      </c>
      <c r="BX38" s="33" t="str">
        <f t="shared" si="8"/>
        <v>紀北町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81410.359017790135</v>
      </c>
      <c r="BZ38" s="36"/>
      <c r="CA38" s="33" t="str">
        <f t="shared" si="9"/>
        <v>24543</v>
      </c>
      <c r="CB38" s="33" t="str">
        <f t="shared" si="10"/>
        <v>紀北町</v>
      </c>
      <c r="CC38" s="223">
        <f t="shared" si="11"/>
        <v>1.9790615339847863E-2</v>
      </c>
      <c r="CD38" s="223">
        <f t="shared" si="16"/>
        <v>0.62663549188933187</v>
      </c>
      <c r="CE38" s="223">
        <f t="shared" si="17"/>
        <v>0</v>
      </c>
      <c r="CF38" s="223">
        <f t="shared" si="18"/>
        <v>0</v>
      </c>
      <c r="CG38" s="223">
        <f t="shared" si="19"/>
        <v>0</v>
      </c>
      <c r="CH38" s="223">
        <f t="shared" si="20"/>
        <v>0</v>
      </c>
      <c r="CI38" s="223">
        <f t="shared" si="12"/>
        <v>0.6464261072291797</v>
      </c>
      <c r="CK38" s="18" t="str">
        <f t="shared" si="13"/>
        <v>24543</v>
      </c>
      <c r="CL38" s="18" t="str">
        <f t="shared" si="14"/>
        <v>紀北町</v>
      </c>
      <c r="CM38" s="18">
        <f>VLOOKUP($CK38&amp;"_"&amp;$AZ$7,データシート1!$A:$BT,MATCH("ca_太陽光発電（10kW未満）",データシート1!$A$1:$BT$1,0),0)</f>
        <v>281</v>
      </c>
      <c r="CN38" s="18">
        <f>VLOOKUP($CK38&amp;"_"&amp;$AZ$5,データシート1!$A:$BT,MATCH("ab_家庭",データシート1!$A$1:$BT$1,0),0)</f>
        <v>7787</v>
      </c>
      <c r="CO38" s="223">
        <f t="shared" si="15"/>
        <v>3.6085783998972644E-2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19368</v>
      </c>
      <c r="AY39" s="18" t="str">
        <f>IF(IFERROR(比較地域マスタ!$Z32,"")=0,"",IFERROR(比較地域マスタ!$Z32,""))</f>
        <v>富士川町</v>
      </c>
      <c r="BC39" s="844" t="str">
        <f t="shared" si="0"/>
        <v>19368</v>
      </c>
      <c r="BD39" s="1031" t="str">
        <f t="shared" si="2"/>
        <v>富士川町</v>
      </c>
      <c r="BE39" s="34">
        <f>VLOOKUP($BC39&amp;"_"&amp;$AZ$7,データシート1!$A:$BT,MATCH("cb_"&amp;BE$12,データシート1!$A$1:$BT$1,0),0)</f>
        <v>2416.4000000000033</v>
      </c>
      <c r="BF39" s="34">
        <f>VLOOKUP($BC39&amp;"_"&amp;$AZ$7,データシート1!$A:$BT,MATCH("cb_"&amp;BF$12,データシート1!$A$1:$BT$1,0),0)</f>
        <v>5571.9999999999991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7988.4000000000024</v>
      </c>
      <c r="BL39" s="36"/>
      <c r="BM39" s="844" t="str">
        <f t="shared" si="4"/>
        <v>19368</v>
      </c>
      <c r="BN39" s="1031" t="str">
        <f t="shared" si="5"/>
        <v>富士川町</v>
      </c>
      <c r="BO39" s="34">
        <f>BE39*VLOOKUP(BO$12,別紙!$B$4:$E$10,MATCH("設備利用率",別紙!$B$4:$E$4,0),0)/100*8760/10^3</f>
        <v>2899.9699680000035</v>
      </c>
      <c r="BP39" s="34">
        <f>BF39*VLOOKUP(BP$12,別紙!$B$4:$E$10,MATCH("設備利用率",別紙!$B$4:$E$4,0),0)/100*8760/10^3</f>
        <v>7370.4187199999988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10270.388688000003</v>
      </c>
      <c r="BV39" s="36"/>
      <c r="BW39" s="33" t="str">
        <f t="shared" si="7"/>
        <v>19368</v>
      </c>
      <c r="BX39" s="33" t="str">
        <f t="shared" si="8"/>
        <v>富士川町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83417.514879605631</v>
      </c>
      <c r="BZ39" s="36"/>
      <c r="CA39" s="33" t="str">
        <f t="shared" si="9"/>
        <v>19368</v>
      </c>
      <c r="CB39" s="33" t="str">
        <f t="shared" si="10"/>
        <v>富士川町</v>
      </c>
      <c r="CC39" s="223">
        <f t="shared" si="11"/>
        <v>3.4764521242157072E-2</v>
      </c>
      <c r="CD39" s="223">
        <f t="shared" si="16"/>
        <v>8.8355769536380163E-2</v>
      </c>
      <c r="CE39" s="223">
        <f t="shared" si="17"/>
        <v>0</v>
      </c>
      <c r="CF39" s="223">
        <f t="shared" si="18"/>
        <v>0</v>
      </c>
      <c r="CG39" s="223">
        <f t="shared" si="19"/>
        <v>0</v>
      </c>
      <c r="CH39" s="223">
        <f t="shared" si="20"/>
        <v>0</v>
      </c>
      <c r="CI39" s="223">
        <f t="shared" si="12"/>
        <v>0.12312029077853724</v>
      </c>
      <c r="CK39" s="18" t="str">
        <f t="shared" si="13"/>
        <v>19368</v>
      </c>
      <c r="CL39" s="18" t="str">
        <f t="shared" si="14"/>
        <v>富士川町</v>
      </c>
      <c r="CM39" s="18">
        <f>VLOOKUP($CK39&amp;"_"&amp;$AZ$7,データシート1!$A:$BT,MATCH("ca_太陽光発電（10kW未満）",データシート1!$A$1:$BT$1,0),0)</f>
        <v>458</v>
      </c>
      <c r="CN39" s="18">
        <f>VLOOKUP($CK39&amp;"_"&amp;$AZ$5,データシート1!$A:$BT,MATCH("ab_家庭",データシート1!$A$1:$BT$1,0),0)</f>
        <v>6302</v>
      </c>
      <c r="CO39" s="223">
        <f t="shared" si="15"/>
        <v>7.2675341161536025E-2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44462</v>
      </c>
      <c r="AY40" s="18" t="str">
        <f>IF(IFERROR(比較地域マスタ!$Z33,"")=0,"",IFERROR(比較地域マスタ!$Z33,""))</f>
        <v>玖珠町</v>
      </c>
      <c r="BC40" s="844" t="str">
        <f t="shared" si="0"/>
        <v>44462</v>
      </c>
      <c r="BD40" s="1031" t="str">
        <f t="shared" si="2"/>
        <v>玖珠町</v>
      </c>
      <c r="BE40" s="34">
        <f>VLOOKUP($BC40&amp;"_"&amp;$AZ$7,データシート1!$A:$BT,MATCH("cb_"&amp;BE$12,データシート1!$A$1:$BT$1,0),0)</f>
        <v>3059.3900000000021</v>
      </c>
      <c r="BF40" s="34">
        <f>VLOOKUP($BC40&amp;"_"&amp;$AZ$7,データシート1!$A:$BT,MATCH("cb_"&amp;BF$12,データシート1!$A$1:$BT$1,0),0)</f>
        <v>40626.679999999978</v>
      </c>
      <c r="BG40" s="34">
        <f>VLOOKUP($BC40&amp;"_"&amp;$AZ$7,データシート1!$A:$BT,MATCH("cb_"&amp;BG$12,データシート1!$A$1:$BT$1,0),0)</f>
        <v>11000</v>
      </c>
      <c r="BH40" s="34">
        <f>VLOOKUP($BC40&amp;"_"&amp;$AZ$7,データシート1!$A:$BT,MATCH("cb_"&amp;BH$12,データシート1!$A$1:$BT$1,0),0)</f>
        <v>49.9</v>
      </c>
      <c r="BI40" s="34">
        <f>VLOOKUP($BC40&amp;"_"&amp;$AZ$7,データシート1!$A:$BT,MATCH("cb_"&amp;BI$12,データシート1!$A$1:$BT$1,0),0)</f>
        <v>0</v>
      </c>
      <c r="BJ40" s="34">
        <f>VLOOKUP($BC40&amp;"_"&amp;$AZ$7,データシート1!$A:$BT,MATCH("cb_"&amp;BJ$12,データシート1!$A$1:$BT$1,0),0)</f>
        <v>0</v>
      </c>
      <c r="BK40" s="34">
        <f t="shared" si="3"/>
        <v>54735.969999999979</v>
      </c>
      <c r="BL40" s="36"/>
      <c r="BM40" s="844" t="str">
        <f t="shared" si="4"/>
        <v>44462</v>
      </c>
      <c r="BN40" s="1031" t="str">
        <f t="shared" si="5"/>
        <v>玖珠町</v>
      </c>
      <c r="BO40" s="34">
        <f>BE40*VLOOKUP(BO$12,別紙!$B$4:$E$10,MATCH("設備利用率",別紙!$B$4:$E$4,0),0)/100*8760/10^3</f>
        <v>3671.6351268000021</v>
      </c>
      <c r="BP40" s="34">
        <f>BF40*VLOOKUP(BP$12,別紙!$B$4:$E$10,MATCH("設備利用率",別紙!$B$4:$E$4,0),0)/100*8760/10^3</f>
        <v>53739.347236799978</v>
      </c>
      <c r="BQ40" s="34">
        <f>BG40*VLOOKUP(BQ$12,別紙!$B$4:$E$10,MATCH("設備利用率",別紙!$B$4:$E$4,0),0)/100*8760/10^3</f>
        <v>23897.279999999999</v>
      </c>
      <c r="BR40" s="34">
        <f>BH40*VLOOKUP(BR$12,別紙!$B$4:$E$10,MATCH("設備利用率",別紙!$B$4:$E$4,0),0)/100*8760/10^3</f>
        <v>262.27440000000001</v>
      </c>
      <c r="BS40" s="34">
        <f>BI40*VLOOKUP(BS$12,別紙!$B$4:$E$10,MATCH("設備利用率",別紙!$B$4:$E$4,0),0)/100*8760/10^3</f>
        <v>0</v>
      </c>
      <c r="BT40" s="34">
        <f>BJ40*VLOOKUP(BT$12,別紙!$B$4:$E$10,MATCH("設備利用率",別紙!$B$4:$E$4,0),0)/100*8760/10^3</f>
        <v>0</v>
      </c>
      <c r="BU40" s="34">
        <f t="shared" si="6"/>
        <v>81570.536763599972</v>
      </c>
      <c r="BV40" s="36"/>
      <c r="BW40" s="33" t="str">
        <f t="shared" si="7"/>
        <v>44462</v>
      </c>
      <c r="BX40" s="33" t="str">
        <f t="shared" si="8"/>
        <v>玖珠町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85550.531442017018</v>
      </c>
      <c r="BZ40" s="36"/>
      <c r="CA40" s="33" t="str">
        <f t="shared" si="9"/>
        <v>44462</v>
      </c>
      <c r="CB40" s="33" t="str">
        <f t="shared" si="10"/>
        <v>玖珠町</v>
      </c>
      <c r="CC40" s="223">
        <f t="shared" si="11"/>
        <v>4.2917736043387417E-2</v>
      </c>
      <c r="CD40" s="223">
        <f t="shared" si="16"/>
        <v>0.62815912807300933</v>
      </c>
      <c r="CE40" s="223">
        <f t="shared" si="17"/>
        <v>0.27933526066049852</v>
      </c>
      <c r="CF40" s="223">
        <f t="shared" si="18"/>
        <v>3.0657249648736533E-3</v>
      </c>
      <c r="CG40" s="223">
        <f t="shared" si="19"/>
        <v>0</v>
      </c>
      <c r="CH40" s="223">
        <f t="shared" si="20"/>
        <v>0</v>
      </c>
      <c r="CI40" s="223">
        <f t="shared" si="12"/>
        <v>0.95347784974176886</v>
      </c>
      <c r="CK40" s="18" t="str">
        <f t="shared" si="13"/>
        <v>44462</v>
      </c>
      <c r="CL40" s="18" t="str">
        <f t="shared" si="14"/>
        <v>玖珠町</v>
      </c>
      <c r="CM40" s="18">
        <f>VLOOKUP($CK40&amp;"_"&amp;$AZ$7,データシート1!$A:$BT,MATCH("ca_太陽光発電（10kW未満）",データシート1!$A$1:$BT$1,0),0)</f>
        <v>619</v>
      </c>
      <c r="CN40" s="18">
        <f>VLOOKUP($CK40&amp;"_"&amp;$AZ$5,データシート1!$A:$BT,MATCH("ab_家庭",データシート1!$A$1:$BT$1,0),0)</f>
        <v>6606</v>
      </c>
      <c r="CO40" s="223">
        <f t="shared" si="15"/>
        <v>9.3702694520133217E-2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15307</v>
      </c>
      <c r="AY41" s="18" t="str">
        <f>IF(IFERROR(比較地域マスタ!$Z34,"")=0,"",IFERROR(比較地域マスタ!$Z34,""))</f>
        <v>聖籠町</v>
      </c>
      <c r="BC41" s="844" t="str">
        <f t="shared" si="0"/>
        <v>15307</v>
      </c>
      <c r="BD41" s="1031" t="str">
        <f t="shared" si="2"/>
        <v>聖籠町</v>
      </c>
      <c r="BE41" s="34">
        <f>VLOOKUP($BC41&amp;"_"&amp;$AZ$7,データシート1!$A:$BT,MATCH("cb_"&amp;BE$12,データシート1!$A$1:$BT$1,0),0)</f>
        <v>1469.3999999999994</v>
      </c>
      <c r="BF41" s="34">
        <f>VLOOKUP($BC41&amp;"_"&amp;$AZ$7,データシート1!$A:$BT,MATCH("cb_"&amp;BF$12,データシート1!$A$1:$BT$1,0),0)</f>
        <v>7533.7999999999984</v>
      </c>
      <c r="BG41" s="34">
        <f>VLOOKUP($BC41&amp;"_"&amp;$AZ$7,データシート1!$A:$BT,MATCH("cb_"&amp;BG$12,データシート1!$A$1:$BT$1,0),0)</f>
        <v>39.6</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9042.7999999999975</v>
      </c>
      <c r="BL41" s="36"/>
      <c r="BM41" s="844" t="str">
        <f t="shared" si="4"/>
        <v>15307</v>
      </c>
      <c r="BN41" s="1031" t="str">
        <f t="shared" si="5"/>
        <v>聖籠町</v>
      </c>
      <c r="BO41" s="34">
        <f>BE41*VLOOKUP(BO$12,別紙!$B$4:$E$10,MATCH("設備利用率",別紙!$B$4:$E$4,0),0)/100*8760/10^3</f>
        <v>1763.4563279999993</v>
      </c>
      <c r="BP41" s="34">
        <f>BF41*VLOOKUP(BP$12,別紙!$B$4:$E$10,MATCH("設備利用率",別紙!$B$4:$E$4,0),0)/100*8760/10^3</f>
        <v>9965.4092879999989</v>
      </c>
      <c r="BQ41" s="34">
        <f>BG41*VLOOKUP(BQ$12,別紙!$B$4:$E$10,MATCH("設備利用率",別紙!$B$4:$E$4,0),0)/100*8760/10^3</f>
        <v>86.030208000000002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11814.895823999999</v>
      </c>
      <c r="BV41" s="36"/>
      <c r="BW41" s="33" t="str">
        <f t="shared" si="7"/>
        <v>15307</v>
      </c>
      <c r="BX41" s="33" t="str">
        <f t="shared" si="8"/>
        <v>聖籠町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244848.85099658891</v>
      </c>
      <c r="BZ41" s="36"/>
      <c r="CA41" s="33" t="str">
        <f t="shared" si="9"/>
        <v>15307</v>
      </c>
      <c r="CB41" s="33" t="str">
        <f t="shared" si="10"/>
        <v>聖籠町</v>
      </c>
      <c r="CC41" s="223">
        <f t="shared" si="11"/>
        <v>7.2022242327147643E-3</v>
      </c>
      <c r="CD41" s="223">
        <f t="shared" si="16"/>
        <v>4.0700249347458979E-2</v>
      </c>
      <c r="CE41" s="223">
        <f t="shared" si="17"/>
        <v>3.5136047259294069E-4</v>
      </c>
      <c r="CF41" s="223">
        <f t="shared" si="18"/>
        <v>0</v>
      </c>
      <c r="CG41" s="223">
        <f t="shared" si="19"/>
        <v>0</v>
      </c>
      <c r="CH41" s="223">
        <f t="shared" si="20"/>
        <v>0</v>
      </c>
      <c r="CI41" s="223">
        <f t="shared" si="12"/>
        <v>4.8253834052766689E-2</v>
      </c>
      <c r="CK41" s="18" t="str">
        <f t="shared" si="13"/>
        <v>15307</v>
      </c>
      <c r="CL41" s="18" t="str">
        <f t="shared" si="14"/>
        <v>聖籠町</v>
      </c>
      <c r="CM41" s="18">
        <f>VLOOKUP($CK41&amp;"_"&amp;$AZ$7,データシート1!$A:$BT,MATCH("ca_太陽光発電（10kW未満）",データシート1!$A$1:$BT$1,0),0)</f>
        <v>294</v>
      </c>
      <c r="CN41" s="18">
        <f>VLOOKUP($CK41&amp;"_"&amp;$AZ$5,データシート1!$A:$BT,MATCH("ab_家庭",データシート1!$A$1:$BT$1,0),0)</f>
        <v>5007</v>
      </c>
      <c r="CO41" s="223">
        <f t="shared" si="15"/>
        <v>5.8717795086878369E-2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10211</v>
      </c>
      <c r="AY72" s="18" t="str">
        <f>IF(IFERROR(比較地域マスタ!$AE7,"")=0,"",IFERROR(比較地域マスタ!$AE7,""))</f>
        <v>安中市</v>
      </c>
      <c r="AZ72" s="16"/>
      <c r="BA72" s="22">
        <v>1</v>
      </c>
      <c r="BB72" s="22">
        <v>1</v>
      </c>
      <c r="BC72" s="18" t="str">
        <f>AX72</f>
        <v>10211</v>
      </c>
      <c r="BD72" s="18" t="str">
        <f>AY72</f>
        <v>安中市</v>
      </c>
      <c r="BE72" s="33">
        <f>VLOOKUP(BC72&amp;"_"&amp;$AZ$9,データシート3!A:AB,MATCH("ea_"&amp;"太陽光（建物系）"&amp;"_年間発電",データシート3!$A$1:$AB$1,0),0)/10^3+VLOOKUP(BC72&amp;"_"&amp;$AZ$9,データシート3!A:AB,MATCH("ea_"&amp;"太陽光（土地系）"&amp;"_年間発電",データシート3!$A$1:$AB$1,0),0)/10^3</f>
        <v>1787253.1880000001</v>
      </c>
      <c r="BF72" s="33">
        <f>VLOOKUP(BC72&amp;"_"&amp;$AZ$9,データシート3!A:AB,MATCH("ea_"&amp;"風力（陸上）"&amp;"_年間発電",データシート3!$A$1:$AB$1,0),0)/10^3</f>
        <v>36709.285000000003</v>
      </c>
      <c r="BG72" s="33">
        <f>VLOOKUP(BC72&amp;"_"&amp;$AZ$9,データシート3!A:AB,MATCH("ea_"&amp;"中小水（河川）"&amp;"_年間発電",データシート3!$A$1:$AB$1,0),0)/10^3+VLOOKUP(BC72&amp;"_"&amp;$AZ$9,データシート3!A:AB,MATCH("ea_"&amp;"中小水（農業用水路）"&amp;"_年間発電",データシート3!$A$1:$AB$1,0),0)/10^3</f>
        <v>155309.36499999999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25.754000000000005</v>
      </c>
      <c r="BI72" s="33">
        <f>SUM(BE72:BH72)</f>
        <v>1979297.5919999999</v>
      </c>
      <c r="BJ72" s="33">
        <f>(VLOOKUP($BC72&amp;"_"&amp;$AZ$8,データシート3!$A:$AN,MATCH("da_合計",データシート3!$A$1:$AN$1,0),0))/10^3</f>
        <v>469069.05483902351</v>
      </c>
      <c r="BK72" s="33">
        <f t="shared" ref="BK72:BK103" si="21">BI72-BJ72</f>
        <v>1510228.5371609763</v>
      </c>
      <c r="BL72" s="33">
        <f t="shared" ref="BL72:BL103" si="22">IF(BK72&gt;0,0,BK72)</f>
        <v>0</v>
      </c>
      <c r="BM72" s="33">
        <f t="shared" ref="BM72:BM103" si="23">IF(BK72&gt;0,BK72,0)</f>
        <v>1510228.5371609763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10204</v>
      </c>
      <c r="AY73" s="18" t="str">
        <f>IF(IFERROR(比較地域マスタ!$AE8,"")=0,"",IFERROR(比較地域マスタ!$AE8,""))</f>
        <v>伊勢崎市</v>
      </c>
      <c r="AZ73" s="16"/>
      <c r="BA73" s="22">
        <v>2</v>
      </c>
      <c r="BB73" s="22">
        <v>1</v>
      </c>
      <c r="BC73" s="18" t="str">
        <f t="shared" ref="BC73:BC136" si="24">AX73</f>
        <v>10204</v>
      </c>
      <c r="BD73" s="18" t="str">
        <f t="shared" ref="BD73:BD136" si="25">AY73</f>
        <v>伊勢崎市</v>
      </c>
      <c r="BE73" s="33">
        <f>VLOOKUP(BC73&amp;"_"&amp;$AZ$9,データシート3!A:AB,MATCH("ea_"&amp;"太陽光（建物系）"&amp;"_年間発電",データシート3!$A$1:$AB$1,0),0)/10^3+VLOOKUP(BC73&amp;"_"&amp;$AZ$9,データシート3!A:AB,MATCH("ea_"&amp;"太陽光（土地系）"&amp;"_年間発電",データシート3!$A$1:$AB$1,0),0)/10^3</f>
        <v>3151209.6959999995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3151209.6959999995</v>
      </c>
      <c r="BJ73" s="33">
        <f>(VLOOKUP($BC73&amp;"_"&amp;$AZ$8,データシート3!$A:$AN,MATCH("da_合計",データシート3!$A$1:$AN$1,0),0))/10^3</f>
        <v>1605191.6021667738</v>
      </c>
      <c r="BK73" s="33">
        <f t="shared" si="21"/>
        <v>1546018.0938332258</v>
      </c>
      <c r="BL73" s="33">
        <f t="shared" si="22"/>
        <v>0</v>
      </c>
      <c r="BM73" s="33">
        <f t="shared" si="23"/>
        <v>1546018.0938332258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10521</v>
      </c>
      <c r="AY74" s="18" t="str">
        <f>IF(IFERROR(比較地域マスタ!$AE9,"")=0,"",IFERROR(比較地域マスタ!$AE9,""))</f>
        <v>板倉町</v>
      </c>
      <c r="AZ74" s="16"/>
      <c r="BA74" s="22">
        <v>3</v>
      </c>
      <c r="BB74" s="22">
        <v>1</v>
      </c>
      <c r="BC74" s="18" t="str">
        <f t="shared" si="24"/>
        <v>10521</v>
      </c>
      <c r="BD74" s="18" t="str">
        <f t="shared" si="25"/>
        <v>板倉町</v>
      </c>
      <c r="BE74" s="33">
        <f>VLOOKUP(BC74&amp;"_"&amp;$AZ$9,データシート3!A:AB,MATCH("ea_"&amp;"太陽光（建物系）"&amp;"_年間発電",データシート3!$A$1:$AB$1,0),0)/10^3+VLOOKUP(BC74&amp;"_"&amp;$AZ$9,データシート3!A:AB,MATCH("ea_"&amp;"太陽光（土地系）"&amp;"_年間発電",データシート3!$A$1:$AB$1,0),0)/10^3</f>
        <v>531436.61100000003</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531436.61100000003</v>
      </c>
      <c r="BJ74" s="33">
        <f>(VLOOKUP($BC74&amp;"_"&amp;$AZ$8,データシート3!$A:$AN,MATCH("da_合計",データシート3!$A$1:$AN$1,0),0))/10^3</f>
        <v>95048.717156006693</v>
      </c>
      <c r="BK74" s="33">
        <f t="shared" si="21"/>
        <v>436387.89384399331</v>
      </c>
      <c r="BL74" s="33">
        <f t="shared" si="22"/>
        <v>0</v>
      </c>
      <c r="BM74" s="33">
        <f t="shared" si="23"/>
        <v>436387.89384399331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10366</v>
      </c>
      <c r="AY75" s="18" t="str">
        <f>IF(IFERROR(比較地域マスタ!$AE10,"")=0,"",IFERROR(比較地域マスタ!$AE10,""))</f>
        <v>上野村</v>
      </c>
      <c r="AZ75" s="16"/>
      <c r="BA75" s="22">
        <v>4</v>
      </c>
      <c r="BB75" s="22">
        <v>1</v>
      </c>
      <c r="BC75" s="18" t="str">
        <f t="shared" si="24"/>
        <v>10366</v>
      </c>
      <c r="BD75" s="18" t="str">
        <f t="shared" si="25"/>
        <v>上野村</v>
      </c>
      <c r="BE75" s="33">
        <f>VLOOKUP(BC75&amp;"_"&amp;$AZ$9,データシート3!A:AB,MATCH("ea_"&amp;"太陽光（建物系）"&amp;"_年間発電",データシート3!$A$1:$AB$1,0),0)/10^3+VLOOKUP(BC75&amp;"_"&amp;$AZ$9,データシート3!A:AB,MATCH("ea_"&amp;"太陽光（土地系）"&amp;"_年間発電",データシート3!$A$1:$AB$1,0),0)/10^3</f>
        <v>35361.288</v>
      </c>
      <c r="BF75" s="33">
        <f>VLOOKUP(BC75&amp;"_"&amp;$AZ$9,データシート3!A:AB,MATCH("ea_"&amp;"風力（陸上）"&amp;"_年間発電",データシート3!$A$1:$AB$1,0),0)/10^3</f>
        <v>161.79599999999999</v>
      </c>
      <c r="BG75" s="33">
        <f>VLOOKUP(BC75&amp;"_"&amp;$AZ$9,データシート3!A:AB,MATCH("ea_"&amp;"中小水（河川）"&amp;"_年間発電",データシート3!$A$1:$AB$1,0),0)/10^3+VLOOKUP(BC75&amp;"_"&amp;$AZ$9,データシート3!A:AB,MATCH("ea_"&amp;"中小水（農業用水路）"&amp;"_年間発電",データシート3!$A$1:$AB$1,0),0)/10^3</f>
        <v>18824.825000000001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54347.909</v>
      </c>
      <c r="BJ75" s="33">
        <f>(VLOOKUP($BC75&amp;"_"&amp;$AZ$8,データシート3!$A:$AN,MATCH("da_合計",データシート3!$A$1:$AN$1,0),0))/10^3</f>
        <v>6370.3916782732631</v>
      </c>
      <c r="BK75" s="33">
        <f t="shared" si="21"/>
        <v>47977.517321726737</v>
      </c>
      <c r="BL75" s="33">
        <f t="shared" si="22"/>
        <v>0</v>
      </c>
      <c r="BM75" s="33">
        <f t="shared" si="23"/>
        <v>47977.517321726737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10525</v>
      </c>
      <c r="AY76" s="18" t="str">
        <f>IF(IFERROR(比較地域マスタ!$AE11,"")=0,"",IFERROR(比較地域マスタ!$AE11,""))</f>
        <v>邑楽町</v>
      </c>
      <c r="AZ76" s="16"/>
      <c r="BA76" s="22">
        <v>5</v>
      </c>
      <c r="BB76" s="22">
        <v>1</v>
      </c>
      <c r="BC76" s="18" t="str">
        <f t="shared" si="24"/>
        <v>10525</v>
      </c>
      <c r="BD76" s="18" t="str">
        <f t="shared" si="25"/>
        <v>邑楽町</v>
      </c>
      <c r="BE76" s="33">
        <f>VLOOKUP(BC76&amp;"_"&amp;$AZ$9,データシート3!A:AB,MATCH("ea_"&amp;"太陽光（建物系）"&amp;"_年間発電",データシート3!$A$1:$AB$1,0),0)/10^3+VLOOKUP(BC76&amp;"_"&amp;$AZ$9,データシート3!A:AB,MATCH("ea_"&amp;"太陽光（土地系）"&amp;"_年間発電",データシート3!$A$1:$AB$1,0),0)/10^3</f>
        <v>509082.3870000001</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509082.3870000001</v>
      </c>
      <c r="BJ76" s="33">
        <f>(VLOOKUP($BC76&amp;"_"&amp;$AZ$8,データシート3!$A:$AN,MATCH("da_合計",データシート3!$A$1:$AN$1,0),0))/10^3</f>
        <v>257953.0873989627</v>
      </c>
      <c r="BK76" s="33">
        <f t="shared" si="21"/>
        <v>251129.2996010374</v>
      </c>
      <c r="BL76" s="33">
        <f t="shared" si="22"/>
        <v>0</v>
      </c>
      <c r="BM76" s="33">
        <f t="shared" si="23"/>
        <v>251129.2996010374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10524</v>
      </c>
      <c r="AY77" s="18" t="str">
        <f>IF(IFERROR(比較地域マスタ!$AE12,"")=0,"",IFERROR(比較地域マスタ!$AE12,""))</f>
        <v>大泉町</v>
      </c>
      <c r="AZ77" s="16"/>
      <c r="BA77" s="22">
        <v>6</v>
      </c>
      <c r="BB77" s="22">
        <v>1</v>
      </c>
      <c r="BC77" s="18" t="str">
        <f t="shared" si="24"/>
        <v>10524</v>
      </c>
      <c r="BD77" s="18" t="str">
        <f t="shared" si="25"/>
        <v>大泉町</v>
      </c>
      <c r="BE77" s="33">
        <f>VLOOKUP(BC77&amp;"_"&amp;$AZ$9,データシート3!A:AB,MATCH("ea_"&amp;"太陽光（建物系）"&amp;"_年間発電",データシート3!$A$1:$AB$1,0),0)/10^3+VLOOKUP(BC77&amp;"_"&amp;$AZ$9,データシート3!A:AB,MATCH("ea_"&amp;"太陽光（土地系）"&amp;"_年間発電",データシート3!$A$1:$AB$1,0),0)/10^3</f>
        <v>325820.18400000001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325820.18400000001</v>
      </c>
      <c r="BJ77" s="33">
        <f>(VLOOKUP($BC77&amp;"_"&amp;$AZ$8,データシート3!$A:$AN,MATCH("da_合計",データシート3!$A$1:$AN$1,0),0))/10^3</f>
        <v>550481.75822255854</v>
      </c>
      <c r="BK77" s="33">
        <f t="shared" si="21"/>
        <v>-224661.57422255853</v>
      </c>
      <c r="BL77" s="33">
        <f t="shared" si="22"/>
        <v>-224661.57422255853</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10205</v>
      </c>
      <c r="AY78" s="18" t="str">
        <f>IF(IFERROR(比較地域マスタ!$AE13,"")=0,"",IFERROR(比較地域マスタ!$AE13,""))</f>
        <v>太田市</v>
      </c>
      <c r="AZ78" s="16"/>
      <c r="BA78" s="22">
        <v>7</v>
      </c>
      <c r="BB78" s="22">
        <v>1</v>
      </c>
      <c r="BC78" s="18" t="str">
        <f t="shared" si="24"/>
        <v>10205</v>
      </c>
      <c r="BD78" s="18" t="str">
        <f t="shared" si="25"/>
        <v>太田市</v>
      </c>
      <c r="BE78" s="33">
        <f>VLOOKUP(BC78&amp;"_"&amp;$AZ$9,データシート3!A:AB,MATCH("ea_"&amp;"太陽光（建物系）"&amp;"_年間発電",データシート3!$A$1:$AB$1,0),0)/10^3+VLOOKUP(BC78&amp;"_"&amp;$AZ$9,データシート3!A:AB,MATCH("ea_"&amp;"太陽光（土地系）"&amp;"_年間発電",データシート3!$A$1:$AB$1,0),0)/10^3</f>
        <v>3809184.4440000001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3809184.4440000001</v>
      </c>
      <c r="BJ78" s="33">
        <f>(VLOOKUP($BC78&amp;"_"&amp;$AZ$8,データシート3!$A:$AN,MATCH("da_合計",データシート3!$A$1:$AN$1,0),0))/10^3</f>
        <v>2711532.7358424929</v>
      </c>
      <c r="BK78" s="33">
        <f t="shared" si="21"/>
        <v>1097651.7081575072</v>
      </c>
      <c r="BL78" s="33">
        <f t="shared" si="22"/>
        <v>0</v>
      </c>
      <c r="BM78" s="33">
        <f t="shared" si="23"/>
        <v>1097651.7081575072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10443</v>
      </c>
      <c r="AY79" s="18" t="str">
        <f>IF(IFERROR(比較地域マスタ!$AE14,"")=0,"",IFERROR(比較地域マスタ!$AE14,""))</f>
        <v>片品村</v>
      </c>
      <c r="AZ79" s="16"/>
      <c r="BA79" s="22">
        <v>8</v>
      </c>
      <c r="BB79" s="22">
        <v>1</v>
      </c>
      <c r="BC79" s="18" t="str">
        <f t="shared" si="24"/>
        <v>10443</v>
      </c>
      <c r="BD79" s="18" t="str">
        <f t="shared" si="25"/>
        <v>片品村</v>
      </c>
      <c r="BE79" s="33">
        <f>VLOOKUP(BC79&amp;"_"&amp;$AZ$9,データシート3!A:AB,MATCH("ea_"&amp;"太陽光（建物系）"&amp;"_年間発電",データシート3!$A$1:$AB$1,0),0)/10^3+VLOOKUP(BC79&amp;"_"&amp;$AZ$9,データシート3!A:AB,MATCH("ea_"&amp;"太陽光（土地系）"&amp;"_年間発電",データシート3!$A$1:$AB$1,0),0)/10^3</f>
        <v>312780.39399999997</v>
      </c>
      <c r="BF79" s="33">
        <f>VLOOKUP(BC79&amp;"_"&amp;$AZ$9,データシート3!A:AB,MATCH("ea_"&amp;"風力（陸上）"&amp;"_年間発電",データシート3!$A$1:$AB$1,0),0)/10^3</f>
        <v>28786.444</v>
      </c>
      <c r="BG79" s="33">
        <f>VLOOKUP(BC79&amp;"_"&amp;$AZ$9,データシート3!A:AB,MATCH("ea_"&amp;"中小水（河川）"&amp;"_年間発電",データシート3!$A$1:$AB$1,0),0)/10^3+VLOOKUP(BC79&amp;"_"&amp;$AZ$9,データシート3!A:AB,MATCH("ea_"&amp;"中小水（農業用水路）"&amp;"_年間発電",データシート3!$A$1:$AB$1,0),0)/10^3</f>
        <v>165497.31700000001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4077.5349999999999</v>
      </c>
      <c r="BI79" s="33">
        <f t="shared" si="26"/>
        <v>511141.69</v>
      </c>
      <c r="BJ79" s="33">
        <f>(VLOOKUP($BC79&amp;"_"&amp;$AZ$8,データシート3!$A:$AN,MATCH("da_合計",データシート3!$A$1:$AN$1,0),0))/10^3</f>
        <v>20698.706473730577</v>
      </c>
      <c r="BK79" s="33">
        <f t="shared" si="21"/>
        <v>490442.98352626944</v>
      </c>
      <c r="BL79" s="33">
        <f>IF(BK79&gt;0,0,BK79)</f>
        <v>0</v>
      </c>
      <c r="BM79" s="33">
        <f>IF(BK79&gt;0,BK79,0)</f>
        <v>490442.98352626944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10444</v>
      </c>
      <c r="AY80" s="18" t="str">
        <f>IF(IFERROR(比較地域マスタ!$AE15,"")=0,"",IFERROR(比較地域マスタ!$AE15,""))</f>
        <v>川場村</v>
      </c>
      <c r="AZ80" s="16"/>
      <c r="BA80" s="22">
        <v>9</v>
      </c>
      <c r="BB80" s="22">
        <v>1</v>
      </c>
      <c r="BC80" s="18" t="str">
        <f t="shared" si="24"/>
        <v>10444</v>
      </c>
      <c r="BD80" s="18" t="str">
        <f t="shared" si="25"/>
        <v>川場村</v>
      </c>
      <c r="BE80" s="33">
        <f>VLOOKUP(BC80&amp;"_"&amp;$AZ$9,データシート3!A:AB,MATCH("ea_"&amp;"太陽光（建物系）"&amp;"_年間発電",データシート3!$A$1:$AB$1,0),0)/10^3+VLOOKUP(BC80&amp;"_"&amp;$AZ$9,データシート3!A:AB,MATCH("ea_"&amp;"太陽光（土地系）"&amp;"_年間発電",データシート3!$A$1:$AB$1,0),0)/10^3</f>
        <v>215331.022</v>
      </c>
      <c r="BF80" s="33">
        <f>VLOOKUP(BC80&amp;"_"&amp;$AZ$9,データシート3!A:AB,MATCH("ea_"&amp;"風力（陸上）"&amp;"_年間発電",データシート3!$A$1:$AB$1,0),0)/10^3</f>
        <v>63767.900000000009</v>
      </c>
      <c r="BG80" s="33">
        <f>VLOOKUP(BC80&amp;"_"&amp;$AZ$9,データシート3!A:AB,MATCH("ea_"&amp;"中小水（河川）"&amp;"_年間発電",データシート3!$A$1:$AB$1,0),0)/10^3+VLOOKUP(BC80&amp;"_"&amp;$AZ$9,データシート3!A:AB,MATCH("ea_"&amp;"中小水（農業用水路）"&amp;"_年間発電",データシート3!$A$1:$AB$1,0),0)/10^3</f>
        <v>86077.970000000016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677.95399999999995</v>
      </c>
      <c r="BI80" s="33">
        <f t="shared" si="26"/>
        <v>365854.84600000008</v>
      </c>
      <c r="BJ80" s="33">
        <f>(VLOOKUP($BC80&amp;"_"&amp;$AZ$8,データシート3!$A:$AN,MATCH("da_合計",データシート3!$A$1:$AN$1,0),0))/10^3</f>
        <v>16098.16582313057</v>
      </c>
      <c r="BK80" s="33">
        <f t="shared" si="21"/>
        <v>349756.6801768695</v>
      </c>
      <c r="BL80" s="33">
        <f t="shared" si="22"/>
        <v>0</v>
      </c>
      <c r="BM80" s="33">
        <f t="shared" si="23"/>
        <v>349756.6801768695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10367</v>
      </c>
      <c r="AY81" s="18" t="str">
        <f>IF(IFERROR(比較地域マスタ!$AE16,"")=0,"",IFERROR(比較地域マスタ!$AE16,""))</f>
        <v>神流町</v>
      </c>
      <c r="AZ81" s="16"/>
      <c r="BA81" s="22">
        <v>10</v>
      </c>
      <c r="BB81" s="22">
        <v>1</v>
      </c>
      <c r="BC81" s="18" t="str">
        <f t="shared" si="24"/>
        <v>10367</v>
      </c>
      <c r="BD81" s="18" t="str">
        <f t="shared" si="25"/>
        <v>神流町</v>
      </c>
      <c r="BE81" s="33">
        <f>VLOOKUP(BC81&amp;"_"&amp;$AZ$9,データシート3!A:AB,MATCH("ea_"&amp;"太陽光（建物系）"&amp;"_年間発電",データシート3!$A$1:$AB$1,0),0)/10^3+VLOOKUP(BC81&amp;"_"&amp;$AZ$9,データシート3!A:AB,MATCH("ea_"&amp;"太陽光（土地系）"&amp;"_年間発電",データシート3!$A$1:$AB$1,0),0)/10^3</f>
        <v>46566.536999999997</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11175.717000000001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57742.254000000001</v>
      </c>
      <c r="BJ81" s="33">
        <f>(VLOOKUP($BC81&amp;"_"&amp;$AZ$8,データシート3!$A:$AN,MATCH("da_合計",データシート3!$A$1:$AN$1,0),0))/10^3</f>
        <v>8263.3715574969665</v>
      </c>
      <c r="BK81" s="33">
        <f t="shared" si="21"/>
        <v>49478.882442503033</v>
      </c>
      <c r="BL81" s="33">
        <f t="shared" si="22"/>
        <v>0</v>
      </c>
      <c r="BM81" s="33">
        <f t="shared" si="23"/>
        <v>49478.882442503033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10384</v>
      </c>
      <c r="AY82" s="18" t="str">
        <f>IF(IFERROR(比較地域マスタ!$AE17,"")=0,"",IFERROR(比較地域マスタ!$AE17,""))</f>
        <v>甘楽町</v>
      </c>
      <c r="AZ82" s="16"/>
      <c r="BA82" s="22">
        <v>11</v>
      </c>
      <c r="BB82" s="22">
        <v>1</v>
      </c>
      <c r="BC82" s="18" t="str">
        <f t="shared" si="24"/>
        <v>10384</v>
      </c>
      <c r="BD82" s="18" t="str">
        <f t="shared" si="25"/>
        <v>甘楽町</v>
      </c>
      <c r="BE82" s="33">
        <f>VLOOKUP(BC82&amp;"_"&amp;$AZ$9,データシート3!A:AB,MATCH("ea_"&amp;"太陽光（建物系）"&amp;"_年間発電",データシート3!$A$1:$AB$1,0),0)/10^3+VLOOKUP(BC82&amp;"_"&amp;$AZ$9,データシート3!A:AB,MATCH("ea_"&amp;"太陽光（土地系）"&amp;"_年間発電",データシート3!$A$1:$AB$1,0),0)/10^3</f>
        <v>459974.94900000002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4844.4790000000003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464819.42800000001</v>
      </c>
      <c r="BJ82" s="33">
        <f>(VLOOKUP($BC82&amp;"_"&amp;$AZ$8,データシート3!$A:$AN,MATCH("da_合計",データシート3!$A$1:$AN$1,0),0))/10^3</f>
        <v>70376.098984095835</v>
      </c>
      <c r="BK82" s="33">
        <f t="shared" si="21"/>
        <v>394443.32901590416</v>
      </c>
      <c r="BL82" s="33">
        <f t="shared" si="22"/>
        <v>0</v>
      </c>
      <c r="BM82" s="33">
        <f t="shared" si="23"/>
        <v>394443.32901590416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10203</v>
      </c>
      <c r="AY83" s="18" t="str">
        <f>IF(IFERROR(比較地域マスタ!$AE18,"")=0,"",IFERROR(比較地域マスタ!$AE18,""))</f>
        <v>桐生市</v>
      </c>
      <c r="AZ83" s="16"/>
      <c r="BA83" s="22">
        <v>12</v>
      </c>
      <c r="BB83" s="22">
        <v>1</v>
      </c>
      <c r="BC83" s="18" t="str">
        <f t="shared" si="24"/>
        <v>10203</v>
      </c>
      <c r="BD83" s="18" t="str">
        <f t="shared" si="25"/>
        <v>桐生市</v>
      </c>
      <c r="BE83" s="33">
        <f>VLOOKUP(BC83&amp;"_"&amp;$AZ$9,データシート3!A:AB,MATCH("ea_"&amp;"太陽光（建物系）"&amp;"_年間発電",データシート3!$A$1:$AB$1,0),0)/10^3+VLOOKUP(BC83&amp;"_"&amp;$AZ$9,データシート3!A:AB,MATCH("ea_"&amp;"太陽光（土地系）"&amp;"_年間発電",データシート3!$A$1:$AB$1,0),0)/10^3</f>
        <v>1345202.578</v>
      </c>
      <c r="BF83" s="33">
        <f>VLOOKUP(BC83&amp;"_"&amp;$AZ$9,データシート3!A:AB,MATCH("ea_"&amp;"風力（陸上）"&amp;"_年間発電",データシート3!$A$1:$AB$1,0),0)/10^3</f>
        <v>89604.149000000005</v>
      </c>
      <c r="BG83" s="33">
        <f>VLOOKUP(BC83&amp;"_"&amp;$AZ$9,データシート3!A:AB,MATCH("ea_"&amp;"中小水（河川）"&amp;"_年間発電",データシート3!$A$1:$AB$1,0),0)/10^3+VLOOKUP(BC83&amp;"_"&amp;$AZ$9,データシート3!A:AB,MATCH("ea_"&amp;"中小水（農業用水路）"&amp;"_年間発電",データシート3!$A$1:$AB$1,0),0)/10^3</f>
        <v>95283.089000000007</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53053.296000000002</v>
      </c>
      <c r="BI83" s="33">
        <f t="shared" si="26"/>
        <v>1583143.112</v>
      </c>
      <c r="BJ83" s="33">
        <f>(VLOOKUP($BC83&amp;"_"&amp;$AZ$8,データシート3!$A:$AN,MATCH("da_合計",データシート3!$A$1:$AN$1,0),0))/10^3</f>
        <v>611246.18959850841</v>
      </c>
      <c r="BK83" s="33">
        <f t="shared" si="21"/>
        <v>971896.92240149155</v>
      </c>
      <c r="BL83" s="33">
        <f t="shared" si="22"/>
        <v>0</v>
      </c>
      <c r="BM83" s="33">
        <f t="shared" si="23"/>
        <v>971896.92240149155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10426</v>
      </c>
      <c r="AY84" s="18" t="str">
        <f>IF(IFERROR(比較地域マスタ!$AE19,"")=0,"",IFERROR(比較地域マスタ!$AE19,""))</f>
        <v>草津町</v>
      </c>
      <c r="AZ84" s="16"/>
      <c r="BA84" s="22">
        <v>13</v>
      </c>
      <c r="BB84" s="22">
        <v>1</v>
      </c>
      <c r="BC84" s="18" t="str">
        <f t="shared" si="24"/>
        <v>10426</v>
      </c>
      <c r="BD84" s="18" t="str">
        <f t="shared" si="25"/>
        <v>草津町</v>
      </c>
      <c r="BE84" s="33">
        <f>VLOOKUP(BC84&amp;"_"&amp;$AZ$9,データシート3!A:AB,MATCH("ea_"&amp;"太陽光（建物系）"&amp;"_年間発電",データシート3!$A$1:$AB$1,0),0)/10^3+VLOOKUP(BC84&amp;"_"&amp;$AZ$9,データシート3!A:AB,MATCH("ea_"&amp;"太陽光（土地系）"&amp;"_年間発電",データシート3!$A$1:$AB$1,0),0)/10^3</f>
        <v>101575.503</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40459.739000000001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1370642.023</v>
      </c>
      <c r="BI84" s="33">
        <f t="shared" si="26"/>
        <v>1512677.2650000001</v>
      </c>
      <c r="BJ84" s="33">
        <f>(VLOOKUP($BC84&amp;"_"&amp;$AZ$8,データシート3!$A:$AN,MATCH("da_合計",データシート3!$A$1:$AN$1,0),0))/10^3</f>
        <v>41759.721124362455</v>
      </c>
      <c r="BK84" s="33">
        <f t="shared" si="21"/>
        <v>1470917.5438756377</v>
      </c>
      <c r="BL84" s="33">
        <f t="shared" si="22"/>
        <v>0</v>
      </c>
      <c r="BM84" s="33">
        <f t="shared" si="23"/>
        <v>1470917.5438756377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10208</v>
      </c>
      <c r="AY85" s="18" t="str">
        <f>IF(IFERROR(比較地域マスタ!$AE20,"")=0,"",IFERROR(比較地域マスタ!$AE20,""))</f>
        <v>渋川市</v>
      </c>
      <c r="AZ85" s="16"/>
      <c r="BA85" s="22">
        <v>14</v>
      </c>
      <c r="BB85" s="22">
        <v>1</v>
      </c>
      <c r="BC85" s="18" t="str">
        <f t="shared" si="24"/>
        <v>10208</v>
      </c>
      <c r="BD85" s="18" t="str">
        <f t="shared" si="25"/>
        <v>渋川市</v>
      </c>
      <c r="BE85" s="33">
        <f>VLOOKUP(BC85&amp;"_"&amp;$AZ$9,データシート3!A:AB,MATCH("ea_"&amp;"太陽光（建物系）"&amp;"_年間発電",データシート3!$A$1:$AB$1,0),0)/10^3+VLOOKUP(BC85&amp;"_"&amp;$AZ$9,データシート3!A:AB,MATCH("ea_"&amp;"太陽光（土地系）"&amp;"_年間発電",データシート3!$A$1:$AB$1,0),0)/10^3</f>
        <v>1897181.8480000002</v>
      </c>
      <c r="BF85" s="33">
        <f>VLOOKUP(BC85&amp;"_"&amp;$AZ$9,データシート3!A:AB,MATCH("ea_"&amp;"風力（陸上）"&amp;"_年間発電",データシート3!$A$1:$AB$1,0),0)/10^3</f>
        <v>139286.652</v>
      </c>
      <c r="BG85" s="33">
        <f>VLOOKUP(BC85&amp;"_"&amp;$AZ$9,データシート3!A:AB,MATCH("ea_"&amp;"中小水（河川）"&amp;"_年間発電",データシート3!$A$1:$AB$1,0),0)/10^3+VLOOKUP(BC85&amp;"_"&amp;$AZ$9,データシート3!A:AB,MATCH("ea_"&amp;"中小水（農業用水路）"&amp;"_年間発電",データシート3!$A$1:$AB$1,0),0)/10^3</f>
        <v>108034.966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29967.575000000001</v>
      </c>
      <c r="BI85" s="33">
        <f t="shared" si="26"/>
        <v>2174471.0410000002</v>
      </c>
      <c r="BJ85" s="33">
        <f>(VLOOKUP($BC85&amp;"_"&amp;$AZ$8,データシート3!$A:$AN,MATCH("da_合計",データシート3!$A$1:$AN$1,0),0))/10^3</f>
        <v>474783.46715141617</v>
      </c>
      <c r="BK85" s="33">
        <f t="shared" si="21"/>
        <v>1699687.573848584</v>
      </c>
      <c r="BL85" s="33">
        <f t="shared" si="22"/>
        <v>0</v>
      </c>
      <c r="BM85" s="33">
        <f t="shared" si="23"/>
        <v>1699687.573848584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10382</v>
      </c>
      <c r="AY86" s="18" t="str">
        <f>IF(IFERROR(比較地域マスタ!$AE21,"")=0,"",IFERROR(比較地域マスタ!$AE21,""))</f>
        <v>下仁田町</v>
      </c>
      <c r="AZ86" s="16"/>
      <c r="BA86" s="22">
        <v>15</v>
      </c>
      <c r="BB86" s="22">
        <v>1</v>
      </c>
      <c r="BC86" s="18" t="str">
        <f t="shared" si="24"/>
        <v>10382</v>
      </c>
      <c r="BD86" s="18" t="str">
        <f t="shared" si="25"/>
        <v>下仁田町</v>
      </c>
      <c r="BE86" s="33">
        <f>VLOOKUP(BC86&amp;"_"&amp;$AZ$9,データシート3!A:AB,MATCH("ea_"&amp;"太陽光（建物系）"&amp;"_年間発電",データシート3!$A$1:$AB$1,0),0)/10^3+VLOOKUP(BC86&amp;"_"&amp;$AZ$9,データシート3!A:AB,MATCH("ea_"&amp;"太陽光（土地系）"&amp;"_年間発電",データシート3!$A$1:$AB$1,0),0)/10^3</f>
        <v>262439.13800000004</v>
      </c>
      <c r="BF86" s="33">
        <f>VLOOKUP(BC86&amp;"_"&amp;$AZ$9,データシート3!A:AB,MATCH("ea_"&amp;"風力（陸上）"&amp;"_年間発電",データシート3!$A$1:$AB$1,0),0)/10^3</f>
        <v>38493.726000000002</v>
      </c>
      <c r="BG86" s="33">
        <f>VLOOKUP(BC86&amp;"_"&amp;$AZ$9,データシート3!A:AB,MATCH("ea_"&amp;"中小水（河川）"&amp;"_年間発電",データシート3!$A$1:$AB$1,0),0)/10^3+VLOOKUP(BC86&amp;"_"&amp;$AZ$9,データシート3!A:AB,MATCH("ea_"&amp;"中小水（農業用水路）"&amp;"_年間発電",データシート3!$A$1:$AB$1,0),0)/10^3</f>
        <v>57229.798000000003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358162.66200000007</v>
      </c>
      <c r="BJ86" s="33">
        <f>(VLOOKUP($BC86&amp;"_"&amp;$AZ$8,データシート3!$A:$AN,MATCH("da_合計",データシート3!$A$1:$AN$1,0),0))/10^3</f>
        <v>38675.717006965569</v>
      </c>
      <c r="BK86" s="33">
        <f t="shared" si="21"/>
        <v>319486.94499303447</v>
      </c>
      <c r="BL86" s="33">
        <f t="shared" si="22"/>
        <v>0</v>
      </c>
      <c r="BM86" s="33">
        <f t="shared" si="23"/>
        <v>319486.94499303447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10448</v>
      </c>
      <c r="AY87" s="18" t="str">
        <f>IF(IFERROR(比較地域マスタ!$AE22,"")=0,"",IFERROR(比較地域マスタ!$AE22,""))</f>
        <v>昭和村</v>
      </c>
      <c r="AZ87" s="16"/>
      <c r="BA87" s="22">
        <v>16</v>
      </c>
      <c r="BB87" s="22">
        <v>1</v>
      </c>
      <c r="BC87" s="18" t="str">
        <f t="shared" si="24"/>
        <v>10448</v>
      </c>
      <c r="BD87" s="18" t="str">
        <f t="shared" si="25"/>
        <v>昭和村</v>
      </c>
      <c r="BE87" s="33">
        <f>VLOOKUP(BC87&amp;"_"&amp;$AZ$9,データシート3!A:AB,MATCH("ea_"&amp;"太陽光（建物系）"&amp;"_年間発電",データシート3!$A$1:$AB$1,0),0)/10^3+VLOOKUP(BC87&amp;"_"&amp;$AZ$9,データシート3!A:AB,MATCH("ea_"&amp;"太陽光（土地系）"&amp;"_年間発電",データシート3!$A$1:$AB$1,0),0)/10^3</f>
        <v>992217.73300000001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19421.392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7731.4709999999995</v>
      </c>
      <c r="BI87" s="33">
        <f t="shared" si="26"/>
        <v>1019370.596</v>
      </c>
      <c r="BJ87" s="33">
        <f>(VLOOKUP($BC87&amp;"_"&amp;$AZ$8,データシート3!$A:$AN,MATCH("da_合計",データシート3!$A$1:$AN$1,0),0))/10^3</f>
        <v>54105.70427304534</v>
      </c>
      <c r="BK87" s="33">
        <f t="shared" si="21"/>
        <v>965264.89172695472</v>
      </c>
      <c r="BL87" s="33">
        <f t="shared" si="22"/>
        <v>0</v>
      </c>
      <c r="BM87" s="33">
        <f t="shared" si="23"/>
        <v>965264.89172695472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10344</v>
      </c>
      <c r="AY88" s="18" t="str">
        <f>IF(IFERROR(比較地域マスタ!$AE23,"")=0,"",IFERROR(比較地域マスタ!$AE23,""))</f>
        <v>榛東村</v>
      </c>
      <c r="AZ88" s="16"/>
      <c r="BA88" s="22">
        <v>17</v>
      </c>
      <c r="BB88" s="22">
        <v>1</v>
      </c>
      <c r="BC88" s="18" t="str">
        <f t="shared" si="24"/>
        <v>10344</v>
      </c>
      <c r="BD88" s="18" t="str">
        <f t="shared" si="25"/>
        <v>榛東村</v>
      </c>
      <c r="BE88" s="33">
        <f>VLOOKUP(BC88&amp;"_"&amp;$AZ$9,データシート3!A:AB,MATCH("ea_"&amp;"太陽光（建物系）"&amp;"_年間発電",データシート3!$A$1:$AB$1,0),0)/10^3+VLOOKUP(BC88&amp;"_"&amp;$AZ$9,データシート3!A:AB,MATCH("ea_"&amp;"太陽光（土地系）"&amp;"_年間発電",データシート3!$A$1:$AB$1,0),0)/10^3</f>
        <v>336049.92700000003</v>
      </c>
      <c r="BF88" s="33">
        <f>VLOOKUP(BC88&amp;"_"&amp;$AZ$9,データシート3!A:AB,MATCH("ea_"&amp;"風力（陸上）"&amp;"_年間発電",データシート3!$A$1:$AB$1,0),0)/10^3</f>
        <v>17561.039000000001</v>
      </c>
      <c r="BG88" s="33">
        <f>VLOOKUP(BC88&amp;"_"&amp;$AZ$9,データシート3!A:AB,MATCH("ea_"&amp;"中小水（河川）"&amp;"_年間発電",データシート3!$A$1:$AB$1,0),0)/10^3+VLOOKUP(BC88&amp;"_"&amp;$AZ$9,データシート3!A:AB,MATCH("ea_"&amp;"中小水（農業用水路）"&amp;"_年間発電",データシート3!$A$1:$AB$1,0),0)/10^3</f>
        <v>1007.8289999999998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11865.42</v>
      </c>
      <c r="BI88" s="33">
        <f t="shared" si="26"/>
        <v>366484.21500000003</v>
      </c>
      <c r="BJ88" s="33">
        <f>(VLOOKUP($BC88&amp;"_"&amp;$AZ$8,データシート3!$A:$AN,MATCH("da_合計",データシート3!$A$1:$AN$1,0),0))/10^3</f>
        <v>66223.904786821193</v>
      </c>
      <c r="BK88" s="33">
        <f t="shared" si="21"/>
        <v>300260.31021317886</v>
      </c>
      <c r="BL88" s="33">
        <f t="shared" si="22"/>
        <v>0</v>
      </c>
      <c r="BM88" s="33">
        <f t="shared" si="23"/>
        <v>300260.31021317886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10202</v>
      </c>
      <c r="AY89" s="18" t="str">
        <f>IF(IFERROR(比較地域マスタ!$AE24,"")=0,"",IFERROR(比較地域マスタ!$AE24,""))</f>
        <v>高崎市</v>
      </c>
      <c r="AZ89" s="16"/>
      <c r="BA89" s="22">
        <v>18</v>
      </c>
      <c r="BB89" s="22">
        <v>1</v>
      </c>
      <c r="BC89" s="18" t="str">
        <f t="shared" si="24"/>
        <v>10202</v>
      </c>
      <c r="BD89" s="18" t="str">
        <f t="shared" si="25"/>
        <v>高崎市</v>
      </c>
      <c r="BE89" s="33">
        <f>VLOOKUP(BC89&amp;"_"&amp;$AZ$9,データシート3!A:AB,MATCH("ea_"&amp;"太陽光（建物系）"&amp;"_年間発電",データシート3!$A$1:$AB$1,0),0)/10^3+VLOOKUP(BC89&amp;"_"&amp;$AZ$9,データシート3!A:AB,MATCH("ea_"&amp;"太陽光（土地系）"&amp;"_年間発電",データシート3!$A$1:$AB$1,0),0)/10^3</f>
        <v>4389381.42</v>
      </c>
      <c r="BF89" s="33">
        <f>VLOOKUP(BC89&amp;"_"&amp;$AZ$9,データシート3!A:AB,MATCH("ea_"&amp;"風力（陸上）"&amp;"_年間発電",データシート3!$A$1:$AB$1,0),0)/10^3</f>
        <v>81924.36599999998</v>
      </c>
      <c r="BG89" s="33">
        <f>VLOOKUP(BC89&amp;"_"&amp;$AZ$9,データシート3!A:AB,MATCH("ea_"&amp;"中小水（河川）"&amp;"_年間発電",データシート3!$A$1:$AB$1,0),0)/10^3+VLOOKUP(BC89&amp;"_"&amp;$AZ$9,データシート3!A:AB,MATCH("ea_"&amp;"中小水（農業用水路）"&amp;"_年間発電",データシート3!$A$1:$AB$1,0),0)/10^3</f>
        <v>200522.29100000003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25272.915000000001</v>
      </c>
      <c r="BI89" s="33">
        <f t="shared" si="26"/>
        <v>4697100.9920000006</v>
      </c>
      <c r="BJ89" s="33">
        <f>(VLOOKUP($BC89&amp;"_"&amp;$AZ$8,データシート3!$A:$AN,MATCH("da_合計",データシート3!$A$1:$AN$1,0),0))/10^3</f>
        <v>2352525.1872173557</v>
      </c>
      <c r="BK89" s="33">
        <f t="shared" si="21"/>
        <v>2344575.8047826448</v>
      </c>
      <c r="BL89" s="33">
        <f t="shared" si="22"/>
        <v>0</v>
      </c>
      <c r="BM89" s="33">
        <f t="shared" si="23"/>
        <v>2344575.8047826448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10428</v>
      </c>
      <c r="AY90" s="18" t="str">
        <f>IF(IFERROR(比較地域マスタ!$AE25,"")=0,"",IFERROR(比較地域マスタ!$AE25,""))</f>
        <v>高山村</v>
      </c>
      <c r="AZ90" s="16"/>
      <c r="BA90" s="22">
        <v>19</v>
      </c>
      <c r="BB90" s="22">
        <v>1</v>
      </c>
      <c r="BC90" s="18" t="str">
        <f t="shared" si="24"/>
        <v>10428</v>
      </c>
      <c r="BD90" s="18" t="str">
        <f t="shared" si="25"/>
        <v>高山村</v>
      </c>
      <c r="BE90" s="33">
        <f>VLOOKUP(BC90&amp;"_"&amp;$AZ$9,データシート3!A:AB,MATCH("ea_"&amp;"太陽光（建物系）"&amp;"_年間発電",データシート3!$A$1:$AB$1,0),0)/10^3+VLOOKUP(BC90&amp;"_"&amp;$AZ$9,データシート3!A:AB,MATCH("ea_"&amp;"太陽光（土地系）"&amp;"_年間発電",データシート3!$A$1:$AB$1,0),0)/10^3</f>
        <v>218895.10199999998</v>
      </c>
      <c r="BF90" s="33">
        <f>VLOOKUP(BC90&amp;"_"&amp;$AZ$9,データシート3!A:AB,MATCH("ea_"&amp;"風力（陸上）"&amp;"_年間発電",データシート3!$A$1:$AB$1,0),0)/10^3</f>
        <v>252643.56099999996</v>
      </c>
      <c r="BG90" s="33">
        <f>VLOOKUP(BC90&amp;"_"&amp;$AZ$9,データシート3!A:AB,MATCH("ea_"&amp;"中小水（河川）"&amp;"_年間発電",データシート3!$A$1:$AB$1,0),0)/10^3+VLOOKUP(BC90&amp;"_"&amp;$AZ$9,データシート3!A:AB,MATCH("ea_"&amp;"中小水（農業用水路）"&amp;"_年間発電",データシート3!$A$1:$AB$1,0),0)/10^3</f>
        <v>5418.7820000000002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534.71</v>
      </c>
      <c r="BI90" s="33">
        <f t="shared" si="26"/>
        <v>477492.15499999997</v>
      </c>
      <c r="BJ90" s="33">
        <f>(VLOOKUP($BC90&amp;"_"&amp;$AZ$8,データシート3!$A:$AN,MATCH("da_合計",データシート3!$A$1:$AN$1,0),0))/10^3</f>
        <v>20072.373977423951</v>
      </c>
      <c r="BK90" s="33">
        <f t="shared" si="21"/>
        <v>457419.78102257603</v>
      </c>
      <c r="BL90" s="33">
        <f t="shared" si="22"/>
        <v>0</v>
      </c>
      <c r="BM90" s="33">
        <f t="shared" si="23"/>
        <v>457419.78102257603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10207</v>
      </c>
      <c r="AY91" s="18" t="str">
        <f>IF(IFERROR(比較地域マスタ!$AE26,"")=0,"",IFERROR(比較地域マスタ!$AE26,""))</f>
        <v>館林市</v>
      </c>
      <c r="BA91" s="22">
        <v>20</v>
      </c>
      <c r="BB91" s="22">
        <v>1</v>
      </c>
      <c r="BC91" s="18" t="str">
        <f t="shared" si="24"/>
        <v>10207</v>
      </c>
      <c r="BD91" s="18" t="str">
        <f t="shared" si="25"/>
        <v>館林市</v>
      </c>
      <c r="BE91" s="33">
        <f>VLOOKUP(BC91&amp;"_"&amp;$AZ$9,データシート3!A:AB,MATCH("ea_"&amp;"太陽光（建物系）"&amp;"_年間発電",データシート3!$A$1:$AB$1,0),0)/10^3+VLOOKUP(BC91&amp;"_"&amp;$AZ$9,データシート3!A:AB,MATCH("ea_"&amp;"太陽光（土地系）"&amp;"_年間発電",データシート3!$A$1:$AB$1,0),0)/10^3</f>
        <v>964875.57000000007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964875.57000000007</v>
      </c>
      <c r="BJ91" s="33">
        <f>(VLOOKUP($BC91&amp;"_"&amp;$AZ$8,データシート3!$A:$AN,MATCH("da_合計",データシート3!$A$1:$AN$1,0),0))/10^3</f>
        <v>533052.71490428783</v>
      </c>
      <c r="BK91" s="33">
        <f t="shared" si="21"/>
        <v>431822.85509571224</v>
      </c>
      <c r="BL91" s="33">
        <f t="shared" si="22"/>
        <v>0</v>
      </c>
      <c r="BM91" s="33">
        <f t="shared" si="23"/>
        <v>431822.85509571224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10464</v>
      </c>
      <c r="AY92" s="18" t="str">
        <f>IF(IFERROR(比較地域マスタ!$AE27,"")=0,"",IFERROR(比較地域マスタ!$AE27,""))</f>
        <v>玉村町</v>
      </c>
      <c r="AZ92" s="16"/>
      <c r="BA92" s="22">
        <v>21</v>
      </c>
      <c r="BB92" s="22">
        <v>1</v>
      </c>
      <c r="BC92" s="18" t="str">
        <f t="shared" si="24"/>
        <v>10464</v>
      </c>
      <c r="BD92" s="18" t="str">
        <f t="shared" si="25"/>
        <v>玉村町</v>
      </c>
      <c r="BE92" s="33">
        <f>VLOOKUP(BC92&amp;"_"&amp;$AZ$9,データシート3!A:AB,MATCH("ea_"&amp;"太陽光（建物系）"&amp;"_年間発電",データシート3!$A$1:$AB$1,0),0)/10^3+VLOOKUP(BC92&amp;"_"&amp;$AZ$9,データシート3!A:AB,MATCH("ea_"&amp;"太陽光（土地系）"&amp;"_年間発電",データシート3!$A$1:$AB$1,0),0)/10^3</f>
        <v>567292.25900000008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567292.25900000008</v>
      </c>
      <c r="BJ92" s="33">
        <f>(VLOOKUP($BC92&amp;"_"&amp;$AZ$8,データシート3!$A:$AN,MATCH("da_合計",データシート3!$A$1:$AN$1,0),0))/10^3</f>
        <v>237699.4044105979</v>
      </c>
      <c r="BK92" s="33">
        <f>BI92-BJ92</f>
        <v>329592.85458940221</v>
      </c>
      <c r="BL92" s="33">
        <f t="shared" si="22"/>
        <v>0</v>
      </c>
      <c r="BM92" s="33">
        <f t="shared" si="23"/>
        <v>329592.85458940221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10523</v>
      </c>
      <c r="AY93" s="18" t="str">
        <f>IF(IFERROR(比較地域マスタ!$AE28,"")=0,"",IFERROR(比較地域マスタ!$AE28,""))</f>
        <v>千代田町</v>
      </c>
      <c r="AZ93" s="16"/>
      <c r="BA93" s="22">
        <v>22</v>
      </c>
      <c r="BB93" s="22">
        <v>1</v>
      </c>
      <c r="BC93" s="18" t="str">
        <f t="shared" si="24"/>
        <v>10523</v>
      </c>
      <c r="BD93" s="18" t="str">
        <f t="shared" si="25"/>
        <v>千代田町</v>
      </c>
      <c r="BE93" s="33">
        <f>VLOOKUP(BC93&amp;"_"&amp;$AZ$9,データシート3!A:AB,MATCH("ea_"&amp;"太陽光（建物系）"&amp;"_年間発電",データシート3!$A$1:$AB$1,0),0)/10^3+VLOOKUP(BC93&amp;"_"&amp;$AZ$9,データシート3!A:AB,MATCH("ea_"&amp;"太陽光（土地系）"&amp;"_年間発電",データシート3!$A$1:$AB$1,0),0)/10^3</f>
        <v>299315.52800000005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299315.52800000005</v>
      </c>
      <c r="BJ93" s="33">
        <f>(VLOOKUP($BC93&amp;"_"&amp;$AZ$8,データシート3!$A:$AN,MATCH("da_合計",データシート3!$A$1:$AN$1,0),0))/10^3</f>
        <v>189710.31262097889</v>
      </c>
      <c r="BK93" s="33">
        <f t="shared" si="21"/>
        <v>109605.21537902116</v>
      </c>
      <c r="BL93" s="33">
        <f t="shared" si="22"/>
        <v>0</v>
      </c>
      <c r="BM93" s="33">
        <f t="shared" si="23"/>
        <v>109605.21537902116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10425</v>
      </c>
      <c r="AY94" s="18" t="str">
        <f>IF(IFERROR(比較地域マスタ!$AE29,"")=0,"",IFERROR(比較地域マスタ!$AE29,""))</f>
        <v>嬬恋村</v>
      </c>
      <c r="AZ94" s="16"/>
      <c r="BA94" s="22">
        <v>23</v>
      </c>
      <c r="BB94" s="22">
        <v>1</v>
      </c>
      <c r="BC94" s="18" t="str">
        <f t="shared" si="24"/>
        <v>10425</v>
      </c>
      <c r="BD94" s="18" t="str">
        <f t="shared" si="25"/>
        <v>嬬恋村</v>
      </c>
      <c r="BE94" s="33">
        <f>VLOOKUP(BC94&amp;"_"&amp;$AZ$9,データシート3!A:AB,MATCH("ea_"&amp;"太陽光（建物系）"&amp;"_年間発電",データシート3!$A$1:$AB$1,0),0)/10^3+VLOOKUP(BC94&amp;"_"&amp;$AZ$9,データシート3!A:AB,MATCH("ea_"&amp;"太陽光（土地系）"&amp;"_年間発電",データシート3!$A$1:$AB$1,0),0)/10^3</f>
        <v>2131512.4750000001</v>
      </c>
      <c r="BF94" s="33">
        <f>VLOOKUP(BC94&amp;"_"&amp;$AZ$9,データシート3!A:AB,MATCH("ea_"&amp;"風力（陸上）"&amp;"_年間発電",データシート3!$A$1:$AB$1,0),0)/10^3</f>
        <v>330.73700000000002</v>
      </c>
      <c r="BG94" s="33">
        <f>VLOOKUP(BC94&amp;"_"&amp;$AZ$9,データシート3!A:AB,MATCH("ea_"&amp;"中小水（河川）"&amp;"_年間発電",データシート3!$A$1:$AB$1,0),0)/10^3+VLOOKUP(BC94&amp;"_"&amp;$AZ$9,データシート3!A:AB,MATCH("ea_"&amp;"中小水（農業用水路）"&amp;"_年間発電",データシート3!$A$1:$AB$1,0),0)/10^3</f>
        <v>257940.02999999997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4293719.5039999997</v>
      </c>
      <c r="BI94" s="33">
        <f t="shared" si="26"/>
        <v>6683502.7459999993</v>
      </c>
      <c r="BJ94" s="33">
        <f>(VLOOKUP($BC94&amp;"_"&amp;$AZ$8,データシート3!$A:$AN,MATCH("da_合計",データシート3!$A$1:$AN$1,0),0))/10^3</f>
        <v>41676.298095257465</v>
      </c>
      <c r="BK94" s="33">
        <f t="shared" si="21"/>
        <v>6641826.4479047423</v>
      </c>
      <c r="BL94" s="33">
        <f t="shared" si="22"/>
        <v>0</v>
      </c>
      <c r="BM94" s="33">
        <f t="shared" si="23"/>
        <v>6641826.4479047423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10210</v>
      </c>
      <c r="AY95" s="18" t="str">
        <f>IF(IFERROR(比較地域マスタ!$AE30,"")=0,"",IFERROR(比較地域マスタ!$AE30,""))</f>
        <v>富岡市</v>
      </c>
      <c r="AZ95" s="16"/>
      <c r="BA95" s="22">
        <v>24</v>
      </c>
      <c r="BB95" s="22">
        <v>1</v>
      </c>
      <c r="BC95" s="18" t="str">
        <f t="shared" si="24"/>
        <v>10210</v>
      </c>
      <c r="BD95" s="18" t="str">
        <f t="shared" si="25"/>
        <v>富岡市</v>
      </c>
      <c r="BE95" s="33">
        <f>VLOOKUP(BC95&amp;"_"&amp;$AZ$9,データシート3!A:AB,MATCH("ea_"&amp;"太陽光（建物系）"&amp;"_年間発電",データシート3!$A$1:$AB$1,0),0)/10^3+VLOOKUP(BC95&amp;"_"&amp;$AZ$9,データシート3!A:AB,MATCH("ea_"&amp;"太陽光（土地系）"&amp;"_年間発電",データシート3!$A$1:$AB$1,0),0)/10^3</f>
        <v>1126429.2149999999</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6629.1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1133058.3149999999</v>
      </c>
      <c r="BJ95" s="33">
        <f>(VLOOKUP($BC95&amp;"_"&amp;$AZ$8,データシート3!$A:$AN,MATCH("da_合計",データシート3!$A$1:$AN$1,0),0))/10^3</f>
        <v>435890.41835608747</v>
      </c>
      <c r="BK95" s="33">
        <f t="shared" si="21"/>
        <v>697167.89664391242</v>
      </c>
      <c r="BL95" s="33">
        <f t="shared" si="22"/>
        <v>0</v>
      </c>
      <c r="BM95" s="33">
        <f t="shared" si="23"/>
        <v>697167.89664391242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10421</v>
      </c>
      <c r="AY96" s="18" t="str">
        <f>IF(IFERROR(比較地域マスタ!$AE31,"")=0,"",IFERROR(比較地域マスタ!$AE31,""))</f>
        <v>中之条町</v>
      </c>
      <c r="AZ96" s="16"/>
      <c r="BA96" s="22">
        <v>25</v>
      </c>
      <c r="BB96" s="22">
        <v>1</v>
      </c>
      <c r="BC96" s="18" t="str">
        <f t="shared" si="24"/>
        <v>10421</v>
      </c>
      <c r="BD96" s="18" t="str">
        <f t="shared" si="25"/>
        <v>中之条町</v>
      </c>
      <c r="BE96" s="33">
        <f>VLOOKUP(BC96&amp;"_"&amp;$AZ$9,データシート3!A:AB,MATCH("ea_"&amp;"太陽光（建物系）"&amp;"_年間発電",データシート3!$A$1:$AB$1,0),0)/10^3+VLOOKUP(BC96&amp;"_"&amp;$AZ$9,データシート3!A:AB,MATCH("ea_"&amp;"太陽光（土地系）"&amp;"_年間発電",データシート3!$A$1:$AB$1,0),0)/10^3</f>
        <v>561820.82199999993</v>
      </c>
      <c r="BF96" s="33">
        <f>VLOOKUP(BC96&amp;"_"&amp;$AZ$9,データシート3!A:AB,MATCH("ea_"&amp;"風力（陸上）"&amp;"_年間発電",データシート3!$A$1:$AB$1,0),0)/10^3</f>
        <v>12166.233</v>
      </c>
      <c r="BG96" s="33">
        <f>VLOOKUP(BC96&amp;"_"&amp;$AZ$9,データシート3!A:AB,MATCH("ea_"&amp;"中小水（河川）"&amp;"_年間発電",データシート3!$A$1:$AB$1,0),0)/10^3+VLOOKUP(BC96&amp;"_"&amp;$AZ$9,データシート3!A:AB,MATCH("ea_"&amp;"中小水（農業用水路）"&amp;"_年間発電",データシート3!$A$1:$AB$1,0),0)/10^3</f>
        <v>197728.24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222562.72500000001</v>
      </c>
      <c r="BI96" s="33">
        <f t="shared" si="26"/>
        <v>994278.0199999999</v>
      </c>
      <c r="BJ96" s="33">
        <f>(VLOOKUP($BC96&amp;"_"&amp;$AZ$8,データシート3!$A:$AN,MATCH("da_合計",データシート3!$A$1:$AN$1,0),0))/10^3</f>
        <v>72869.041331681627</v>
      </c>
      <c r="BK96" s="33">
        <f t="shared" si="21"/>
        <v>921408.97866831825</v>
      </c>
      <c r="BL96" s="33">
        <f t="shared" si="22"/>
        <v>0</v>
      </c>
      <c r="BM96" s="33">
        <f t="shared" si="23"/>
        <v>921408.97866831825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10424</v>
      </c>
      <c r="AY97" s="18" t="str">
        <f>IF(IFERROR(比較地域マスタ!$AE32,"")=0,"",IFERROR(比較地域マスタ!$AE32,""))</f>
        <v>長野原町</v>
      </c>
      <c r="AZ97" s="16"/>
      <c r="BA97" s="22">
        <v>26</v>
      </c>
      <c r="BB97" s="22">
        <v>1</v>
      </c>
      <c r="BC97" s="18" t="str">
        <f t="shared" si="24"/>
        <v>10424</v>
      </c>
      <c r="BD97" s="18" t="str">
        <f t="shared" si="25"/>
        <v>長野原町</v>
      </c>
      <c r="BE97" s="33">
        <f>VLOOKUP(BC97&amp;"_"&amp;$AZ$9,データシート3!A:AB,MATCH("ea_"&amp;"太陽光（建物系）"&amp;"_年間発電",データシート3!$A$1:$AB$1,0),0)/10^3+VLOOKUP(BC97&amp;"_"&amp;$AZ$9,データシート3!A:AB,MATCH("ea_"&amp;"太陽光（土地系）"&amp;"_年間発電",データシート3!$A$1:$AB$1,0),0)/10^3</f>
        <v>653618.18400000001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57385.186999999991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600738.353</v>
      </c>
      <c r="BI97" s="33">
        <f t="shared" si="26"/>
        <v>1311741.7239999999</v>
      </c>
      <c r="BJ97" s="33">
        <f>(VLOOKUP($BC97&amp;"_"&amp;$AZ$8,データシート3!$A:$AN,MATCH("da_合計",データシート3!$A$1:$AN$1,0),0))/10^3</f>
        <v>29587.971003740331</v>
      </c>
      <c r="BK97" s="33">
        <f t="shared" si="21"/>
        <v>1282153.7529962596</v>
      </c>
      <c r="BL97" s="33">
        <f t="shared" si="22"/>
        <v>0</v>
      </c>
      <c r="BM97" s="33">
        <f t="shared" si="23"/>
        <v>1282153.7529962596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10383</v>
      </c>
      <c r="AY98" s="18" t="str">
        <f>IF(IFERROR(比較地域マスタ!$AE33,"")=0,"",IFERROR(比較地域マスタ!$AE33,""))</f>
        <v>南牧村</v>
      </c>
      <c r="AZ98" s="16"/>
      <c r="BA98" s="22">
        <v>27</v>
      </c>
      <c r="BB98" s="22">
        <v>1</v>
      </c>
      <c r="BC98" s="18" t="str">
        <f t="shared" si="24"/>
        <v>10383</v>
      </c>
      <c r="BD98" s="18" t="str">
        <f t="shared" si="25"/>
        <v>南牧村</v>
      </c>
      <c r="BE98" s="33">
        <f>VLOOKUP(BC98&amp;"_"&amp;$AZ$9,データシート3!A:AB,MATCH("ea_"&amp;"太陽光（建物系）"&amp;"_年間発電",データシート3!$A$1:$AB$1,0),0)/10^3+VLOOKUP(BC98&amp;"_"&amp;$AZ$9,データシート3!A:AB,MATCH("ea_"&amp;"太陽光（土地系）"&amp;"_年間発電",データシート3!$A$1:$AB$1,0),0)/10^3</f>
        <v>51702.006000000001</v>
      </c>
      <c r="BF98" s="33">
        <f>VLOOKUP(BC98&amp;"_"&amp;$AZ$9,データシート3!A:AB,MATCH("ea_"&amp;"風力（陸上）"&amp;"_年間発電",データシート3!$A$1:$AB$1,0),0)/10^3</f>
        <v>8246.9459999999999</v>
      </c>
      <c r="BG98" s="33">
        <f>VLOOKUP(BC98&amp;"_"&amp;$AZ$9,データシート3!A:AB,MATCH("ea_"&amp;"中小水（河川）"&amp;"_年間発電",データシート3!$A$1:$AB$1,0),0)/10^3+VLOOKUP(BC98&amp;"_"&amp;$AZ$9,データシート3!A:AB,MATCH("ea_"&amp;"中小水（農業用水路）"&amp;"_年間発電",データシート3!$A$1:$AB$1,0),0)/10^3</f>
        <v>39438.910000000011</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99387.862000000023</v>
      </c>
      <c r="BJ98" s="33">
        <f>(VLOOKUP($BC98&amp;"_"&amp;$AZ$8,データシート3!$A:$AN,MATCH("da_合計",データシート3!$A$1:$AN$1,0),0))/10^3</f>
        <v>8510.0233268866414</v>
      </c>
      <c r="BK98" s="33">
        <f t="shared" si="21"/>
        <v>90877.83867311338</v>
      </c>
      <c r="BL98" s="33">
        <f t="shared" si="22"/>
        <v>0</v>
      </c>
      <c r="BM98" s="33">
        <f t="shared" si="23"/>
        <v>90877.83867311338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10206</v>
      </c>
      <c r="AY99" s="18" t="str">
        <f>IF(IFERROR(比較地域マスタ!$AE34,"")=0,"",IFERROR(比較地域マスタ!$AE34,""))</f>
        <v>沼田市</v>
      </c>
      <c r="AZ99" s="16"/>
      <c r="BA99" s="22">
        <v>28</v>
      </c>
      <c r="BB99" s="22">
        <v>1</v>
      </c>
      <c r="BC99" s="18" t="str">
        <f t="shared" si="24"/>
        <v>10206</v>
      </c>
      <c r="BD99" s="18" t="str">
        <f t="shared" si="25"/>
        <v>沼田市</v>
      </c>
      <c r="BE99" s="33">
        <f>VLOOKUP(BC99&amp;"_"&amp;$AZ$9,データシート3!A:AB,MATCH("ea_"&amp;"太陽光（建物系）"&amp;"_年間発電",データシート3!$A$1:$AB$1,0),0)/10^3+VLOOKUP(BC99&amp;"_"&amp;$AZ$9,データシート3!A:AB,MATCH("ea_"&amp;"太陽光（土地系）"&amp;"_年間発電",データシート3!$A$1:$AB$1,0),0)/10^3</f>
        <v>1813804.5620000002</v>
      </c>
      <c r="BF99" s="33">
        <f>VLOOKUP(BC99&amp;"_"&amp;$AZ$9,データシート3!A:AB,MATCH("ea_"&amp;"風力（陸上）"&amp;"_年間発電",データシート3!$A$1:$AB$1,0),0)/10^3</f>
        <v>252816.315</v>
      </c>
      <c r="BG99" s="33">
        <f>VLOOKUP(BC99&amp;"_"&amp;$AZ$9,データシート3!A:AB,MATCH("ea_"&amp;"中小水（河川）"&amp;"_年間発電",データシート3!$A$1:$AB$1,0),0)/10^3+VLOOKUP(BC99&amp;"_"&amp;$AZ$9,データシート3!A:AB,MATCH("ea_"&amp;"中小水（農業用水路）"&amp;"_年間発電",データシート3!$A$1:$AB$1,0),0)/10^3</f>
        <v>352303.57299999997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7050.0830000000005</v>
      </c>
      <c r="BI99" s="33">
        <f t="shared" si="26"/>
        <v>2425974.5330000003</v>
      </c>
      <c r="BJ99" s="33">
        <f>(VLOOKUP($BC99&amp;"_"&amp;$AZ$8,データシート3!$A:$AN,MATCH("da_合計",データシート3!$A$1:$AN$1,0),0))/10^3</f>
        <v>265657.69916306151</v>
      </c>
      <c r="BK99" s="33">
        <f t="shared" si="21"/>
        <v>2160316.8338369387</v>
      </c>
      <c r="BL99" s="33">
        <f t="shared" si="22"/>
        <v>0</v>
      </c>
      <c r="BM99" s="33">
        <f t="shared" si="23"/>
        <v>2160316.8338369387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10429</v>
      </c>
      <c r="AY100" s="18" t="str">
        <f>IF(IFERROR(比較地域マスタ!$AE35,"")=0,"",IFERROR(比較地域マスタ!$AE35,""))</f>
        <v>東吾妻町</v>
      </c>
      <c r="AZ100" s="16"/>
      <c r="BA100" s="22">
        <v>29</v>
      </c>
      <c r="BB100" s="22">
        <v>1</v>
      </c>
      <c r="BC100" s="18" t="str">
        <f t="shared" si="24"/>
        <v>10429</v>
      </c>
      <c r="BD100" s="18" t="str">
        <f t="shared" si="25"/>
        <v>東吾妻町</v>
      </c>
      <c r="BE100" s="33">
        <f>VLOOKUP(BC100&amp;"_"&amp;$AZ$9,データシート3!A:AB,MATCH("ea_"&amp;"太陽光（建物系）"&amp;"_年間発電",データシート3!$A$1:$AB$1,0),0)/10^3+VLOOKUP(BC100&amp;"_"&amp;$AZ$9,データシート3!A:AB,MATCH("ea_"&amp;"太陽光（土地系）"&amp;"_年間発電",データシート3!$A$1:$AB$1,0),0)/10^3</f>
        <v>731787.88100000005</v>
      </c>
      <c r="BF100" s="33">
        <f>VLOOKUP(BC100&amp;"_"&amp;$AZ$9,データシート3!A:AB,MATCH("ea_"&amp;"風力（陸上）"&amp;"_年間発電",データシート3!$A$1:$AB$1,0),0)/10^3</f>
        <v>37288.410000000011</v>
      </c>
      <c r="BG100" s="33">
        <f>VLOOKUP(BC100&amp;"_"&amp;$AZ$9,データシート3!A:AB,MATCH("ea_"&amp;"中小水（河川）"&amp;"_年間発電",データシート3!$A$1:$AB$1,0),0)/10^3+VLOOKUP(BC100&amp;"_"&amp;$AZ$9,データシート3!A:AB,MATCH("ea_"&amp;"中小水（農業用水路）"&amp;"_年間発電",データシート3!$A$1:$AB$1,0),0)/10^3</f>
        <v>115394.78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5567.8559999999998</v>
      </c>
      <c r="BI100" s="33">
        <f t="shared" si="26"/>
        <v>890038.92700000014</v>
      </c>
      <c r="BJ100" s="33">
        <f>(VLOOKUP($BC100&amp;"_"&amp;$AZ$8,データシート3!$A:$AN,MATCH("da_合計",データシート3!$A$1:$AN$1,0),0))/10^3</f>
        <v>78958.856529613375</v>
      </c>
      <c r="BK100" s="33">
        <f t="shared" si="21"/>
        <v>811080.07047038677</v>
      </c>
      <c r="BL100" s="33">
        <f t="shared" si="22"/>
        <v>0</v>
      </c>
      <c r="BM100" s="33">
        <f t="shared" si="23"/>
        <v>811080.07047038677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10209</v>
      </c>
      <c r="AY101" s="18" t="str">
        <f>IF(IFERROR(比較地域マスタ!$AE36,"")=0,"",IFERROR(比較地域マスタ!$AE36,""))</f>
        <v>藤岡市</v>
      </c>
      <c r="AZ101" s="16"/>
      <c r="BA101" s="22">
        <v>30</v>
      </c>
      <c r="BB101" s="22">
        <v>1</v>
      </c>
      <c r="BC101" s="18" t="str">
        <f t="shared" si="24"/>
        <v>10209</v>
      </c>
      <c r="BD101" s="18" t="str">
        <f t="shared" si="25"/>
        <v>藤岡市</v>
      </c>
      <c r="BE101" s="33">
        <f>VLOOKUP(BC101&amp;"_"&amp;$AZ$9,データシート3!A:AB,MATCH("ea_"&amp;"太陽光（建物系）"&amp;"_年間発電",データシート3!$A$1:$AB$1,0),0)/10^3+VLOOKUP(BC101&amp;"_"&amp;$AZ$9,データシート3!A:AB,MATCH("ea_"&amp;"太陽光（土地系）"&amp;"_年間発電",データシート3!$A$1:$AB$1,0),0)/10^3</f>
        <v>1136976.5090000001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6711.2780000000002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1143687.787</v>
      </c>
      <c r="BJ101" s="33">
        <f>(VLOOKUP($BC101&amp;"_"&amp;$AZ$8,データシート3!$A:$AN,MATCH("da_合計",データシート3!$A$1:$AN$1,0),0))/10^3</f>
        <v>409849.5977058516</v>
      </c>
      <c r="BK101" s="33">
        <f t="shared" si="21"/>
        <v>733838.18929414847</v>
      </c>
      <c r="BL101" s="33">
        <f t="shared" si="22"/>
        <v>0</v>
      </c>
      <c r="BM101" s="33">
        <f t="shared" si="23"/>
        <v>733838.18929414847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10201</v>
      </c>
      <c r="AY102" s="18" t="str">
        <f>IF(IFERROR(比較地域マスタ!$AE37,"")=0,"",IFERROR(比較地域マスタ!$AE37,""))</f>
        <v>前橋市</v>
      </c>
      <c r="AZ102" s="16"/>
      <c r="BA102" s="22">
        <v>31</v>
      </c>
      <c r="BB102" s="22">
        <v>1</v>
      </c>
      <c r="BC102" s="18" t="str">
        <f t="shared" si="24"/>
        <v>10201</v>
      </c>
      <c r="BD102" s="18" t="str">
        <f t="shared" si="25"/>
        <v>前橋市</v>
      </c>
      <c r="BE102" s="33">
        <f>VLOOKUP(BC102&amp;"_"&amp;$AZ$9,データシート3!A:AB,MATCH("ea_"&amp;"太陽光（建物系）"&amp;"_年間発電",データシート3!$A$1:$AB$1,0),0)/10^3+VLOOKUP(BC102&amp;"_"&amp;$AZ$9,データシート3!A:AB,MATCH("ea_"&amp;"太陽光（土地系）"&amp;"_年間発電",データシート3!$A$1:$AB$1,0),0)/10^3</f>
        <v>5670683.7460000003</v>
      </c>
      <c r="BF102" s="33">
        <f>VLOOKUP(BC102&amp;"_"&amp;$AZ$9,データシート3!A:AB,MATCH("ea_"&amp;"風力（陸上）"&amp;"_年間発電",データシート3!$A$1:$AB$1,0),0)/10^3</f>
        <v>2167.3240000000005</v>
      </c>
      <c r="BG102" s="33">
        <f>VLOOKUP(BC102&amp;"_"&amp;$AZ$9,データシート3!A:AB,MATCH("ea_"&amp;"中小水（河川）"&amp;"_年間発電",データシート3!$A$1:$AB$1,0),0)/10^3+VLOOKUP(BC102&amp;"_"&amp;$AZ$9,データシート3!A:AB,MATCH("ea_"&amp;"中小水（農業用水路）"&amp;"_年間発電",データシート3!$A$1:$AB$1,0),0)/10^3</f>
        <v>100323.307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260716.99400000001</v>
      </c>
      <c r="BI102" s="33">
        <f t="shared" si="26"/>
        <v>6033891.3710000003</v>
      </c>
      <c r="BJ102" s="33">
        <f>(VLOOKUP($BC102&amp;"_"&amp;$AZ$8,データシート3!$A:$AN,MATCH("da_合計",データシート3!$A$1:$AN$1,0),0))/10^3</f>
        <v>1978080.0370217853</v>
      </c>
      <c r="BK102" s="33">
        <f t="shared" si="21"/>
        <v>4055811.3339782152</v>
      </c>
      <c r="BL102" s="33">
        <f t="shared" si="22"/>
        <v>0</v>
      </c>
      <c r="BM102" s="33">
        <f t="shared" si="23"/>
        <v>4055811.3339782152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10212</v>
      </c>
      <c r="AY103" s="18" t="str">
        <f>IF(IFERROR(比較地域マスタ!$AE38,"")=0,"",IFERROR(比較地域マスタ!$AE38,""))</f>
        <v>みどり市</v>
      </c>
      <c r="AZ103" s="16"/>
      <c r="BA103" s="22">
        <v>32</v>
      </c>
      <c r="BB103" s="22">
        <v>1</v>
      </c>
      <c r="BC103" s="18" t="str">
        <f t="shared" si="24"/>
        <v>10212</v>
      </c>
      <c r="BD103" s="18" t="str">
        <f t="shared" si="25"/>
        <v>みどり市</v>
      </c>
      <c r="BE103" s="33">
        <f>VLOOKUP(BC103&amp;"_"&amp;$AZ$9,データシート3!A:AB,MATCH("ea_"&amp;"太陽光（建物系）"&amp;"_年間発電",データシート3!$A$1:$AB$1,0),0)/10^3+VLOOKUP(BC103&amp;"_"&amp;$AZ$9,データシート3!A:AB,MATCH("ea_"&amp;"太陽光（土地系）"&amp;"_年間発電",データシート3!$A$1:$AB$1,0),0)/10^3</f>
        <v>728677.0120000001</v>
      </c>
      <c r="BF103" s="33">
        <f>VLOOKUP(BC103&amp;"_"&amp;$AZ$9,データシート3!A:AB,MATCH("ea_"&amp;"風力（陸上）"&amp;"_年間発電",データシート3!$A$1:$AB$1,0),0)/10^3</f>
        <v>19296.076000000001</v>
      </c>
      <c r="BG103" s="33">
        <f>VLOOKUP(BC103&amp;"_"&amp;$AZ$9,データシート3!A:AB,MATCH("ea_"&amp;"中小水（河川）"&amp;"_年間発電",データシート3!$A$1:$AB$1,0),0)/10^3+VLOOKUP(BC103&amp;"_"&amp;$AZ$9,データシート3!A:AB,MATCH("ea_"&amp;"中小水（農業用水路）"&amp;"_年間発電",データシート3!$A$1:$AB$1,0),0)/10^3</f>
        <v>81548.221000000005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86.338999999999999</v>
      </c>
      <c r="BI103" s="33">
        <f t="shared" si="26"/>
        <v>829607.64800000016</v>
      </c>
      <c r="BJ103" s="33">
        <f>(VLOOKUP($BC103&amp;"_"&amp;$AZ$8,データシート3!$A:$AN,MATCH("da_合計",データシート3!$A$1:$AN$1,0),0))/10^3</f>
        <v>268212.88121933723</v>
      </c>
      <c r="BK103" s="33">
        <f t="shared" si="21"/>
        <v>561394.76678066293</v>
      </c>
      <c r="BL103" s="33">
        <f t="shared" si="22"/>
        <v>0</v>
      </c>
      <c r="BM103" s="33">
        <f t="shared" si="23"/>
        <v>561394.76678066293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10449</v>
      </c>
      <c r="AY104" s="18" t="str">
        <f>IF(IFERROR(比較地域マスタ!$AE39,"")=0,"",IFERROR(比較地域マスタ!$AE39,""))</f>
        <v>みなかみ町</v>
      </c>
      <c r="AZ104" s="16"/>
      <c r="BA104" s="22">
        <v>33</v>
      </c>
      <c r="BB104" s="22">
        <v>1</v>
      </c>
      <c r="BC104" s="18" t="str">
        <f t="shared" si="24"/>
        <v>10449</v>
      </c>
      <c r="BD104" s="18" t="str">
        <f t="shared" si="25"/>
        <v>みなかみ町</v>
      </c>
      <c r="BE104" s="33">
        <f>VLOOKUP(BC104&amp;"_"&amp;$AZ$9,データシート3!A:AB,MATCH("ea_"&amp;"太陽光（建物系）"&amp;"_年間発電",データシート3!$A$1:$AB$1,0),0)/10^3+VLOOKUP(BC104&amp;"_"&amp;$AZ$9,データシート3!A:AB,MATCH("ea_"&amp;"太陽光（土地系）"&amp;"_年間発電",データシート3!$A$1:$AB$1,0),0)/10^3</f>
        <v>788913.52300000004</v>
      </c>
      <c r="BF104" s="33">
        <f>VLOOKUP(BC104&amp;"_"&amp;$AZ$9,データシート3!A:AB,MATCH("ea_"&amp;"風力（陸上）"&amp;"_年間発電",データシート3!$A$1:$AB$1,0),0)/10^3</f>
        <v>733235.16399999999</v>
      </c>
      <c r="BG104" s="33">
        <f>VLOOKUP(BC104&amp;"_"&amp;$AZ$9,データシート3!A:AB,MATCH("ea_"&amp;"中小水（河川）"&amp;"_年間発電",データシート3!$A$1:$AB$1,0),0)/10^3+VLOOKUP(BC104&amp;"_"&amp;$AZ$9,データシート3!A:AB,MATCH("ea_"&amp;"中小水（農業用水路）"&amp;"_年間発電",データシート3!$A$1:$AB$1,0),0)/10^3</f>
        <v>310987.25900000002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2614.44</v>
      </c>
      <c r="BI104" s="33">
        <f t="shared" si="26"/>
        <v>1835750.3859999999</v>
      </c>
      <c r="BJ104" s="33">
        <f>(VLOOKUP($BC104&amp;"_"&amp;$AZ$8,データシート3!$A:$AN,MATCH("da_合計",データシート3!$A$1:$AN$1,0),0))/10^3</f>
        <v>133283.63900927309</v>
      </c>
      <c r="BK104" s="33">
        <f t="shared" ref="BK104:BK135" si="27">BI104-BJ104</f>
        <v>1702466.7469907268</v>
      </c>
      <c r="BL104" s="33">
        <f t="shared" ref="BL104:BL135" si="28">IF(BK104&gt;0,0,BK104)</f>
        <v>0</v>
      </c>
      <c r="BM104" s="33">
        <f t="shared" ref="BM104:BM135" si="29">IF(BK104&gt;0,BK104,0)</f>
        <v>1702466.7469907268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10522</v>
      </c>
      <c r="AY105" s="18" t="str">
        <f>IF(IFERROR(比較地域マスタ!$AE40,"")=0,"",IFERROR(比較地域マスタ!$AE40,""))</f>
        <v>明和町</v>
      </c>
      <c r="AZ105" s="16"/>
      <c r="BA105" s="22">
        <v>34</v>
      </c>
      <c r="BB105" s="22">
        <v>1</v>
      </c>
      <c r="BC105" s="18" t="str">
        <f t="shared" si="24"/>
        <v>10522</v>
      </c>
      <c r="BD105" s="18" t="str">
        <f t="shared" si="25"/>
        <v>明和町</v>
      </c>
      <c r="BE105" s="33">
        <f>VLOOKUP(BC105&amp;"_"&amp;$AZ$9,データシート3!A:AB,MATCH("ea_"&amp;"太陽光（建物系）"&amp;"_年間発電",データシート3!$A$1:$AB$1,0),0)/10^3+VLOOKUP(BC105&amp;"_"&amp;$AZ$9,データシート3!A:AB,MATCH("ea_"&amp;"太陽光（土地系）"&amp;"_年間発電",データシート3!$A$1:$AB$1,0),0)/10^3</f>
        <v>242105.84699999998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242105.84699999998</v>
      </c>
      <c r="BJ105" s="33">
        <f>(VLOOKUP($BC105&amp;"_"&amp;$AZ$8,データシート3!$A:$AN,MATCH("da_合計",データシート3!$A$1:$AN$1,0),0))/10^3</f>
        <v>95722.363294539595</v>
      </c>
      <c r="BK105" s="33">
        <f t="shared" si="27"/>
        <v>146383.48370546038</v>
      </c>
      <c r="BL105" s="33">
        <f t="shared" si="28"/>
        <v>0</v>
      </c>
      <c r="BM105" s="33">
        <f t="shared" si="29"/>
        <v>146383.48370546038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10345</v>
      </c>
      <c r="AY106" s="18" t="str">
        <f>IF(IFERROR(比較地域マスタ!$AE41,"")=0,"",IFERROR(比較地域マスタ!$AE41,""))</f>
        <v>吉岡町</v>
      </c>
      <c r="AZ106" s="16"/>
      <c r="BA106" s="22">
        <v>35</v>
      </c>
      <c r="BB106" s="22">
        <v>1</v>
      </c>
      <c r="BC106" s="18" t="str">
        <f t="shared" si="24"/>
        <v>10345</v>
      </c>
      <c r="BD106" s="18" t="str">
        <f t="shared" si="25"/>
        <v>吉岡町</v>
      </c>
      <c r="BE106" s="33">
        <f>VLOOKUP(BC106&amp;"_"&amp;$AZ$9,データシート3!A:AB,MATCH("ea_"&amp;"太陽光（建物系）"&amp;"_年間発電",データシート3!$A$1:$AB$1,0),0)/10^3+VLOOKUP(BC106&amp;"_"&amp;$AZ$9,データシート3!A:AB,MATCH("ea_"&amp;"太陽光（土地系）"&amp;"_年間発電",データシート3!$A$1:$AB$1,0),0)/10^3</f>
        <v>338913.49400000001</v>
      </c>
      <c r="BF106" s="33">
        <f>VLOOKUP(BC106&amp;"_"&amp;$AZ$9,データシート3!A:AB,MATCH("ea_"&amp;"風力（陸上）"&amp;"_年間発電",データシート3!$A$1:$AB$1,0),0)/10^3</f>
        <v>10132.496999999998</v>
      </c>
      <c r="BG106" s="33">
        <f>VLOOKUP(BC106&amp;"_"&amp;$AZ$9,データシート3!A:AB,MATCH("ea_"&amp;"中小水（河川）"&amp;"_年間発電",データシート3!$A$1:$AB$1,0),0)/10^3+VLOOKUP(BC106&amp;"_"&amp;$AZ$9,データシート3!A:AB,MATCH("ea_"&amp;"中小水（農業用水路）"&amp;"_年間発電",データシート3!$A$1:$AB$1,0),0)/10^3</f>
        <v>12884.763000000003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4704.4700000000012</v>
      </c>
      <c r="BI106" s="33">
        <f t="shared" si="26"/>
        <v>366635.22399999993</v>
      </c>
      <c r="BJ106" s="33">
        <f>(VLOOKUP($BC106&amp;"_"&amp;$AZ$8,データシート3!$A:$AN,MATCH("da_合計",データシート3!$A$1:$AN$1,0),0))/10^3</f>
        <v>95308.052606606507</v>
      </c>
      <c r="BK106" s="33">
        <f t="shared" si="27"/>
        <v>271327.17139339342</v>
      </c>
      <c r="BL106" s="33">
        <f t="shared" si="28"/>
        <v>0</v>
      </c>
      <c r="BM106" s="33">
        <f t="shared" si="29"/>
        <v>271327.17139339342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榛東村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10344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2</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4.7919999999999998</v>
      </c>
      <c r="S7" s="910">
        <f t="shared" si="0"/>
        <v>5.7780000000000005</v>
      </c>
      <c r="T7" s="910">
        <f t="shared" si="0"/>
        <v>4.22</v>
      </c>
      <c r="U7" s="910">
        <f t="shared" si="0"/>
        <v>4.0170000000000003</v>
      </c>
      <c r="V7" s="910">
        <f t="shared" si="0"/>
        <v>4.7649999999999997</v>
      </c>
      <c r="W7" s="910">
        <f t="shared" si="0"/>
        <v>4.78</v>
      </c>
      <c r="X7" s="910">
        <f t="shared" si="0"/>
        <v>4.7629999999999999</v>
      </c>
      <c r="Y7" s="910">
        <f t="shared" si="0"/>
        <v>4.891</v>
      </c>
      <c r="Z7" s="910">
        <f>SUM(Z8:Z13)</f>
        <v>4.8479999999999999</v>
      </c>
      <c r="AA7" s="910">
        <f>SUM(AA8:AA13)</f>
        <v>3.9590000000000001</v>
      </c>
      <c r="AB7" s="911">
        <f t="shared" si="0"/>
        <v>4.1079999999999997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2.5939999999999999</v>
      </c>
      <c r="S10" s="916">
        <f>VLOOKUP($D$3&amp;"_"&amp;S$3,データシート1!$A:$BU,MATCH($R$2&amp;"_"&amp;$C10,データシート1!$A$1:$BU$1,0),0)</f>
        <v>3.9430000000000001</v>
      </c>
      <c r="T10" s="916">
        <f>VLOOKUP($D$3&amp;"_"&amp;T$3,データシート1!$A:$BU,MATCH($R$2&amp;"_"&amp;$C10,データシート1!$A$1:$BU$1,0),0)</f>
        <v>4.22</v>
      </c>
      <c r="U10" s="916">
        <f>VLOOKUP($D$3&amp;"_"&amp;U$3,データシート1!$A:$BU,MATCH($R$2&amp;"_"&amp;$C10,データシート1!$A$1:$BU$1,0),0)</f>
        <v>4.0170000000000003</v>
      </c>
      <c r="V10" s="916">
        <f>VLOOKUP($D$3&amp;"_"&amp;V$3,データシート1!$A:$BU,MATCH($R$2&amp;"_"&amp;$C10,データシート1!$A$1:$BU$1,0),0)</f>
        <v>4.7649999999999997</v>
      </c>
      <c r="W10" s="916">
        <f>VLOOKUP($D$3&amp;"_"&amp;W$3,データシート1!$A:$BU,MATCH($R$2&amp;"_"&amp;$C10,データシート1!$A$1:$BU$1,0),0)</f>
        <v>4.78</v>
      </c>
      <c r="X10" s="916">
        <f>VLOOKUP($D$3&amp;"_"&amp;X$3,データシート1!$A:$BU,MATCH($R$2&amp;"_"&amp;$C10,データシート1!$A$1:$BU$1,0),0)</f>
        <v>4.7629999999999999</v>
      </c>
      <c r="Y10" s="916">
        <f>VLOOKUP($D$3&amp;"_"&amp;Y$3,データシート1!$A:$BU,MATCH($R$2&amp;"_"&amp;$C10,データシート1!$A$1:$BU$1,0),0)</f>
        <v>4.891</v>
      </c>
      <c r="Z10" s="916">
        <f>VLOOKUP($D$3&amp;"_"&amp;Z$3,データシート1!$A:$BU,MATCH($R$2&amp;"_"&amp;$C10,データシート1!$A$1:$BU$1,0),0)</f>
        <v>4.8479999999999999</v>
      </c>
      <c r="AA10" s="916">
        <f>VLOOKUP($D$3&amp;"_"&amp;AA$3,データシート1!$A:$BU,MATCH($R$2&amp;"_"&amp;$C10,データシート1!$A$1:$BU$1,0),0)</f>
        <v>3.9590000000000001</v>
      </c>
      <c r="AB10" s="917">
        <f>VLOOKUP($D$3&amp;"_"&amp;AB$3,データシート1!$A:$BU,MATCH($R$2&amp;"_"&amp;$C10,データシート1!$A$1:$BU$1,0),0)</f>
        <v>4.1079999999999997</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2.198</v>
      </c>
      <c r="S11" s="916">
        <f>VLOOKUP($D$3&amp;"_"&amp;S$3,データシート1!$A:$BU,MATCH($R$2&amp;"_"&amp;$C11,データシート1!$A$1:$BU$1,0),0)</f>
        <v>1.835</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2.5939999999999999</v>
      </c>
      <c r="S26" s="925">
        <f>VLOOKUP($D$3&amp;"_"&amp;S$3,データシート2!$A:$SI,MATCH($R$2&amp;"_"&amp;$B26,データシート2!$A$1:$SI$1,0),0)</f>
        <v>3.9430000000000001</v>
      </c>
      <c r="T26" s="925">
        <f>VLOOKUP($D$3&amp;"_"&amp;T$3,データシート2!$A:$SI,MATCH($R$2&amp;"_"&amp;$B26,データシート2!$A$1:$SI$1,0),0)</f>
        <v>4.22</v>
      </c>
      <c r="U26" s="925">
        <f>VLOOKUP($D$3&amp;"_"&amp;U$3,データシート2!$A:$SI,MATCH($R$2&amp;"_"&amp;$B26,データシート2!$A$1:$SI$1,0),0)</f>
        <v>4.0170000000000003</v>
      </c>
      <c r="V26" s="925">
        <f>VLOOKUP($D$3&amp;"_"&amp;V$3,データシート2!$A:$SI,MATCH($R$2&amp;"_"&amp;$B26,データシート2!$A$1:$SI$1,0),0)</f>
        <v>4.7649999999999997</v>
      </c>
      <c r="W26" s="925">
        <f>VLOOKUP($D$3&amp;"_"&amp;W$3,データシート2!$A:$SI,MATCH($R$2&amp;"_"&amp;$B26,データシート2!$A$1:$SI$1,0),0)</f>
        <v>4.78</v>
      </c>
      <c r="X26" s="925">
        <f>VLOOKUP($D$3&amp;"_"&amp;X$3,データシート2!$A:$SI,MATCH($R$2&amp;"_"&amp;$B26,データシート2!$A$1:$SI$1,0),0)</f>
        <v>4.7629999999999999</v>
      </c>
      <c r="Y26" s="925">
        <f>VLOOKUP($D$3&amp;"_"&amp;Y$3,データシート2!$A:$SI,MATCH($R$2&amp;"_"&amp;$B26,データシート2!$A$1:$SI$1,0),0)</f>
        <v>4.891</v>
      </c>
      <c r="Z26" s="925">
        <f>VLOOKUP($D$3&amp;"_"&amp;Z$3,データシート2!$A:$SI,MATCH($R$2&amp;"_"&amp;$B26,データシート2!$A$1:$SI$1,0),0)</f>
        <v>4.8479999999999999</v>
      </c>
      <c r="AA26" s="925">
        <f>VLOOKUP($D$3&amp;"_"&amp;AA$3,データシート2!$A:$SI,MATCH($R$2&amp;"_"&amp;$B26,データシート2!$A$1:$SI$1,0),0)</f>
        <v>3.9590000000000001</v>
      </c>
      <c r="AB26" s="926">
        <f>VLOOKUP($D$3&amp;"_"&amp;AB$3,データシート2!$A:$SI,MATCH($R$2&amp;"_"&amp;$B26,データシート2!$A$1:$SI$1,0),0)</f>
        <v>4.1079999999999997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2.5939999999999999</v>
      </c>
      <c r="S51" s="938">
        <f>VLOOKUP($D$3&amp;"_"&amp;S$3,データシート2!$A:$SI,MATCH($R$2&amp;"_"&amp;$C51,データシート2!$A$1:$SI$1,0),0)</f>
        <v>3.9430000000000001</v>
      </c>
      <c r="T51" s="938">
        <f>VLOOKUP($D$3&amp;"_"&amp;T$3,データシート2!$A:$SI,MATCH($R$2&amp;"_"&amp;$C51,データシート2!$A$1:$SI$1,0),0)</f>
        <v>4.22</v>
      </c>
      <c r="U51" s="938">
        <f>VLOOKUP($D$3&amp;"_"&amp;U$3,データシート2!$A:$SI,MATCH($R$2&amp;"_"&amp;$C51,データシート2!$A$1:$SI$1,0),0)</f>
        <v>4.0170000000000003</v>
      </c>
      <c r="V51" s="938">
        <f>VLOOKUP($D$3&amp;"_"&amp;V$3,データシート2!$A:$SI,MATCH($R$2&amp;"_"&amp;$C51,データシート2!$A$1:$SI$1,0),0)</f>
        <v>4.7649999999999997</v>
      </c>
      <c r="W51" s="938">
        <f>VLOOKUP($D$3&amp;"_"&amp;W$3,データシート2!$A:$SI,MATCH($R$2&amp;"_"&amp;$C51,データシート2!$A$1:$SI$1,0),0)</f>
        <v>4.78</v>
      </c>
      <c r="X51" s="938">
        <f>VLOOKUP($D$3&amp;"_"&amp;X$3,データシート2!$A:$SI,MATCH($R$2&amp;"_"&amp;$C51,データシート2!$A$1:$SI$1,0),0)</f>
        <v>4.7629999999999999</v>
      </c>
      <c r="Y51" s="938">
        <f>VLOOKUP($D$3&amp;"_"&amp;Y$3,データシート2!$A:$SI,MATCH($R$2&amp;"_"&amp;$C51,データシート2!$A$1:$SI$1,0),0)</f>
        <v>4.891</v>
      </c>
      <c r="Z51" s="938">
        <f>VLOOKUP($D$3&amp;"_"&amp;Z$3,データシート2!$A:$SI,MATCH($R$2&amp;"_"&amp;$C51,データシート2!$A$1:$SI$1,0),0)</f>
        <v>4.8479999999999999</v>
      </c>
      <c r="AA51" s="938">
        <f>VLOOKUP($D$3&amp;"_"&amp;AA$3,データシート2!$A:$SI,MATCH($R$2&amp;"_"&amp;$C51,データシート2!$A$1:$SI$1,0),0)</f>
        <v>3.9590000000000001</v>
      </c>
      <c r="AB51" s="939">
        <f>VLOOKUP($D$3&amp;"_"&amp;AB$3,データシート2!$A:$SI,MATCH($R$2&amp;"_"&amp;$C51,データシート2!$A$1:$SI$1,0),0)</f>
        <v>4.1079999999999997</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2.198</v>
      </c>
      <c r="S133" s="925">
        <f>VLOOKUP($D$3&amp;"_"&amp;S$3,データシート2!$A:$SI,MATCH($R$2&amp;"_"&amp;$B133,データシート2!$A$1:$SI$1,0),0)</f>
        <v>1.835</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2.198</v>
      </c>
      <c r="S135" s="938">
        <f>VLOOKUP($D$3&amp;"_"&amp;S$3,データシート2!$A:$SI,MATCH($R$2&amp;"_"&amp;$C135,データシート2!$A$1:$SI$1,0),0)</f>
        <v>1.835</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2025-03-04T09:22:52Z</dcterms:created>
  <dcterms:modified xsi:type="dcterms:W3CDTF">2025-03-04T09:22:53Z</dcterms:modified>
  <cp:category/>
  <cp:contentStatus/>
</cp:coreProperties>
</file>