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407C4141-E850-4D5E-AB9B-923675DD9708}"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<sst xmlns="http://schemas.openxmlformats.org/spreadsheetml/2006/main" count="16742" uniqueCount="2460">
  <si>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</si>
  <si>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</si>
  <si>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</si>
  <si>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</si>
  <si>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</si>
  <si>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</si>
  <si>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</si>
  <si>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</si>
  <si>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</si>
  <si>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</si>
  <si>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</si>
  <si>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</si>
  <si>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</si>
  <si>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</si>
  <si>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</si>
  <si>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</si>
  <si>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</si>
  <si>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</si>
  <si>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</si>
  <si>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</si>
  <si>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</si>
  <si>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</si>
  <si>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</si>
  <si>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</si>
  <si>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</si>
  <si>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</si>
  <si>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</si>
  <si>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</si>
  <si>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</si>
  <si>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</si>
  <si>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</si>
  <si>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</si>
  <si>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</si>
  <si>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</si>
  <si>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</si>
  <si>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</si>
  <si>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</si>
  <si>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</si>
  <si>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</si>
  <si>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</si>
  <si>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</si>
  <si>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</si>
  <si>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</si>
  <si>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</si>
  <si>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</si>
  <si>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</si>
  <si>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</si>
  <si>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</si>
  <si>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</si>
  <si>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</si>
  <si>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</si>
  <si>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</si>
  <si>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</si>
  <si>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</si>
  <si>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</si>
  <si>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</si>
  <si>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</si>
  <si>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</si>
  <si>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</si>
  <si>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</si>
  <si>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</si>
  <si>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</si>
  <si>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</si>
  <si>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</si>
  <si>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</si>
  <si>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</si>
  <si>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</si>
  <si>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</si>
  <si>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</si>
  <si>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</si>
  <si>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</si>
  <si>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</si>
  <si>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</si>
  <si>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</si>
  <si>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</si>
  <si>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</si>
  <si>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</si>
  <si>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</si>
  <si>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</si>
  <si>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</si>
  <si>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</si>
  <si>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</si>
  <si>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</si>
  <si>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</si>
  <si>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</si>
  <si>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</si>
  <si>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</si>
  <si>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</si>
  <si>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</si>
  <si>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</si>
  <si>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</si>
  <si>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</si>
  <si>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</si>
  <si>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</si>
  <si>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</si>
  <si>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</si>
  <si>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</si>
  <si>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</si>
  <si>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</si>
  <si>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</si>
  <si>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</si>
  <si>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</si>
  <si>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</si>
  <si>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</si>
  <si>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</si>
  <si>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</si>
  <si>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</si>
  <si>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</si>
  <si>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</si>
  <si>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</si>
  <si>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</si>
  <si>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</si>
  <si>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</si>
  <si>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</si>
  <si>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</si>
  <si>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</si>
  <si>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</si>
  <si>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</si>
  <si>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</si>
  <si>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</si>
  <si>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</si>
  <si>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</si>
  <si>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</si>
  <si>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</si>
  <si>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</si>
  <si>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</si>
  <si>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</si>
  <si>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</si>
  <si>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</si>
  <si>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</si>
  <si>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</si>
  <si>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</si>
  <si>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</si>
  <si>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</si>
  <si>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</si>
  <si>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</si>
  <si>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</si>
  <si>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</si>
  <si>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</si>
  <si>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</si>
  <si>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</si>
  <si>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</si>
  <si>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</si>
  <si>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</si>
  <si>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</si>
  <si>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</si>
  <si>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</si>
  <si>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</si>
  <si>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</si>
  <si>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</si>
  <si>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</si>
  <si>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</si>
  <si>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</si>
  <si>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</si>
  <si>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</si>
  <si>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</si>
  <si>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</si>
  <si>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</si>
  <si>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</si>
  <si>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</si>
  <si>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</si>
  <si>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</si>
  <si>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</si>
  <si>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</si>
  <si>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</si>
  <si>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</si>
  <si>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</si>
  <si>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</si>
  <si>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</si>
  <si>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</si>
  <si>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</si>
  <si>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</si>
  <si>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</si>
  <si>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</si>
  <si>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</si>
  <si>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</si>
  <si>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</si>
  <si>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</si>
  <si>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</si>
  <si>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</si>
  <si>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</si>
  <si>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</si>
  <si>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</si>
  <si>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</si>
  <si>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</si>
  <si>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</si>
  <si>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</si>
  <si>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</si>
  <si>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</si>
  <si>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</si>
  <si>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</si>
  <si>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</si>
  <si>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</si>
  <si>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</si>
  <si>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</si>
  <si>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</si>
  <si>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</si>
  <si>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</si>
  <si>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</si>
  <si>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</si>
  <si>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</si>
  <si>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</si>
  <si>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</si>
  <si>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</si>
  <si>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</si>
  <si>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</si>
  <si>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</si>
  <si>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</si>
  <si>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</si>
  <si>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</si>
  <si>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</si>
  <si>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</si>
  <si>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</si>
  <si>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</si>
  <si>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</si>
  <si>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</si>
  <si>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</si>
  <si>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</si>
  <si>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</si>
  <si>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</si>
  <si>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</si>
  <si>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</si>
  <si>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</si>
  <si>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</si>
  <si>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</si>
  <si>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</si>
  <si>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</si>
  <si>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</si>
  <si>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</si>
  <si>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</si>
  <si>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</si>
  <si>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</si>
  <si>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</si>
  <si>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</si>
  <si>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</si>
  <si>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</si>
  <si>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</si>
  <si>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</si>
  <si>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</si>
  <si>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</si>
  <si>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</si>
  <si>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</si>
  <si>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</si>
  <si>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</si>
  <si>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</si>
  <si>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</si>
  <si>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</si>
  <si>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</si>
  <si>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</si>
  <si>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</si>
  <si>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</si>
  <si>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</si>
  <si>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</si>
  <si>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</si>
  <si>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</si>
  <si>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</si>
  <si>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</si>
  <si>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</si>
  <si>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</si>
  <si>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</si>
  <si>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</si>
  <si>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</si>
  <si>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</si>
  <si>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</si>
  <si>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</si>
  <si>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</si>
  <si>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</si>
  <si>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</si>
  <si>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</si>
  <si>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</si>
  <si>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</si>
  <si>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</si>
  <si>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</si>
  <si>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</si>
  <si>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</si>
  <si>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</si>
  <si>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</si>
  <si>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</si>
  <si>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</si>
  <si>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</si>
  <si>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</si>
  <si>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</si>
  <si>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</si>
  <si>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</si>
  <si>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</si>
  <si>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</si>
  <si>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</si>
  <si>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</si>
  <si>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</si>
  <si>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</si>
  <si>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</si>
  <si>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</si>
  <si>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</si>
  <si>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</si>
  <si>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</si>
  <si>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</si>
  <si>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</si>
  <si>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</si>
  <si>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</si>
  <si>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</si>
  <si>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</si>
  <si>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</si>
  <si>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</si>
  <si>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</si>
  <si>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</si>
  <si>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</si>
  <si>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</si>
  <si>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</si>
  <si>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</si>
  <si>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</si>
  <si>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</si>
  <si>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</si>
  <si>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</si>
  <si>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</si>
  <si>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</si>
  <si>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</si>
  <si>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</si>
  <si>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</si>
  <si>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</si>
  <si>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</si>
  <si>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</si>
  <si>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</si>
  <si>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</si>
  <si>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</si>
  <si>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</si>
  <si>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</si>
  <si>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</si>
  <si>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</si>
  <si>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</si>
  <si>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</si>
  <si>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</si>
  <si>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</si>
  <si>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</si>
  <si>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</si>
  <si>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</si>
  <si>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</si>
  <si>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</si>
  <si>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</si>
  <si>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</si>
  <si>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</si>
  <si>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</si>
  <si>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</si>
  <si>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</si>
  <si>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</si>
  <si>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</si>
  <si>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</si>
  <si>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</si>
  <si>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</si>
  <si>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</si>
  <si>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</si>
  <si>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</si>
  <si>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</si>
  <si>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</si>
  <si>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</si>
  <si>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</si>
  <si>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</si>
  <si>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</si>
  <si>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</si>
  <si>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</si>
  <si>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</si>
  <si>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</si>
  <si>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</si>
  <si>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</si>
  <si>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</si>
  <si>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</si>
  <si>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</si>
  <si>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</si>
  <si>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</si>
  <si>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</si>
  <si>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</si>
  <si>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</si>
  <si>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</si>
  <si>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</si>
  <si>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</si>
  <si>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</si>
  <si>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</si>
  <si>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</si>
  <si>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</si>
  <si>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</si>
  <si>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</si>
  <si>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</si>
  <si>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</si>
  <si>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</si>
  <si>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</si>
  <si>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</si>
  <si>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</si>
  <si>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</si>
  <si>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</si>
  <si>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</si>
  <si>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</si>
  <si>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</si>
  <si>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</si>
  <si>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</si>
  <si>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</si>
  <si>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</si>
  <si>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</si>
  <si>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</si>
  <si>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</si>
  <si>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</si>
  <si>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</si>
  <si>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</si>
  <si>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</si>
  <si>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</si>
  <si>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</si>
  <si>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</si>
  <si>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</si>
  <si>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</si>
  <si>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</si>
  <si>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</si>
  <si>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</si>
  <si>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</si>
  <si>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</si>
  <si>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</si>
  <si>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</si>
  <si>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</si>
  <si>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</si>
  <si>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</si>
  <si>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</si>
  <si>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</si>
  <si>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</si>
  <si>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</si>
  <si>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</si>
  <si>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</si>
  <si>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</si>
  <si>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</si>
  <si>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</si>
  <si>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</si>
  <si>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</si>
  <si>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</si>
  <si>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</si>
  <si>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</si>
  <si>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</si>
  <si>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</si>
  <si>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</si>
  <si>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</si>
  <si>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</si>
  <si>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</si>
  <si>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</si>
  <si>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</si>
  <si>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</si>
  <si>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</si>
  <si>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</si>
  <si>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</si>
  <si>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</si>
  <si>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</si>
  <si>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</si>
  <si>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</si>
  <si>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</si>
  <si>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</si>
  <si>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</si>
  <si>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</si>
  <si>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</si>
  <si>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</si>
  <si>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</si>
  <si>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</si>
  <si>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</si>
  <si>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</si>
  <si>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</si>
  <si>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</si>
  <si>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</si>
  <si>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</si>
  <si>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</si>
  <si>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</si>
  <si>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</si>
  <si>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</si>
  <si>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</si>
  <si>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</si>
  <si>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</si>
  <si>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</si>
  <si>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</si>
  <si>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</si>
  <si>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</si>
  <si>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</si>
  <si>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</si>
  <si>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</si>
  <si>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</si>
  <si>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</si>
  <si>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</si>
  <si>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</si>
  <si>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</si>
  <si>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</si>
  <si>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</si>
  <si>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</si>
  <si>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</si>
  <si>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</si>
  <si>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</si>
  <si>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</si>
  <si>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</si>
  <si>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</si>
  <si>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</si>
  <si>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</si>
  <si>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</si>
  <si>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</si>
  <si>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</si>
  <si>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</si>
  <si>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</si>
  <si>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</si>
  <si>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</si>
  <si>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</si>
  <si>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</si>
  <si>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</si>
  <si>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</si>
  <si>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</si>
  <si>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</si>
  <si>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</si>
  <si>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</si>
  <si>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</si>
  <si>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</si>
  <si>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</si>
  <si>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</si>
  <si>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</si>
  <si>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</si>
  <si>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</si>
  <si>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</si>
  <si>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</si>
  <si>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</si>
  <si>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</si>
  <si>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</si>
  <si>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</si>
  <si>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</si>
  <si>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</si>
  <si>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</si>
  <si>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</si>
  <si>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</si>
  <si>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</si>
  <si>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</si>
  <si>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</si>
  <si>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</si>
  <si>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</si>
  <si>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</si>
  <si>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</si>
  <si>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</si>
  <si>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</si>
  <si>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</si>
  <si>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</si>
  <si>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</si>
  <si>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</si>
  <si>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</si>
  <si>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</si>
  <si>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</si>
  <si>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</si>
  <si>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</si>
  <si>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</si>
  <si>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</si>
  <si>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</si>
  <si>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</si>
  <si>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</si>
  <si>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</si>
  <si>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</si>
  <si>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</si>
  <si>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</si>
  <si>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</si>
  <si>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</si>
  <si>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</si>
  <si>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</si>
  <si>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</si>
  <si>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</si>
  <si>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</si>
  <si>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</si>
  <si>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</si>
  <si>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</si>
  <si>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</si>
  <si>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</si>
  <si>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</si>
  <si>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</si>
  <si>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</si>
  <si>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</si>
  <si>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</si>
  <si>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</si>
  <si>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</si>
  <si>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</si>
  <si>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</si>
  <si>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</si>
  <si>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</si>
  <si>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</si>
  <si>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</si>
  <si>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</si>
  <si>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</si>
  <si>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</si>
  <si>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</si>
  <si>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</si>
  <si>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</si>
  <si>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</si>
  <si>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</si>
  <si>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</si>
  <si>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</si>
  <si>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</si>
  <si>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</si>
  <si>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</si>
  <si>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</si>
  <si>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</si>
  <si>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</si>
  <si>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</si>
  <si>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</si>
  <si>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</si>
  <si>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</si>
  <si>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</si>
  <si>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</si>
  <si>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</si>
  <si>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</si>
  <si>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</si>
  <si>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</si>
  <si>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</si>
  <si>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</si>
  <si>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</si>
  <si>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</si>
  <si>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</si>
  <si>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</si>
  <si>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</si>
  <si>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</si>
  <si>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</si>
  <si>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</si>
  <si>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</si>
  <si>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</si>
  <si>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</si>
  <si>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</si>
  <si>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</si>
  <si>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</si>
  <si>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</si>
  <si>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</si>
  <si>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</si>
  <si>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</si>
  <si>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</si>
  <si>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</si>
  <si>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</si>
  <si>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</si>
  <si>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</si>
  <si>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</si>
  <si>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</si>
  <si>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</si>
  <si>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</si>
  <si>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</si>
  <si>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</si>
  <si>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</si>
  <si>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</si>
  <si>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</si>
  <si>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</si>
  <si>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</si>
  <si>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</si>
  <si>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</si>
  <si>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</si>
  <si>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</si>
  <si>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</si>
  <si>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</si>
  <si>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</si>
  <si>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</si>
  <si>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</si>
  <si>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</si>
  <si>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</si>
  <si>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</si>
  <si>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</si>
  <si>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</si>
  <si>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</si>
  <si>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</si>
  <si>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</si>
  <si>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</si>
  <si>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</si>
  <si>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</si>
  <si>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</si>
  <si>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</si>
  <si>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</si>
  <si>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</si>
  <si>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</si>
  <si>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</si>
  <si>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</si>
  <si>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</si>
  <si>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</si>
  <si>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</si>
  <si>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</si>
  <si>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</si>
  <si>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</si>
  <si>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</si>
  <si>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</si>
  <si>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</si>
  <si>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</si>
  <si>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</si>
  <si>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</si>
  <si>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</si>
  <si>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</si>
  <si>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</si>
  <si>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</si>
  <si>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</si>
  <si>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</si>
  <si>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</si>
  <si>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</si>
  <si>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</si>
  <si>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</si>
  <si>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</si>
  <si>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</si>
  <si>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</si>
  <si>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</si>
  <si>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</si>
  <si>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</si>
  <si>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</si>
  <si>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</si>
  <si>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</si>
  <si>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</si>
  <si>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</si>
  <si>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</si>
  <si>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</si>
  <si>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</si>
  <si>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</si>
  <si>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</si>
  <si>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</si>
  <si>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</si>
  <si>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</si>
  <si>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</si>
  <si>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</si>
  <si>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</si>
  <si>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</si>
  <si>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</si>
  <si>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</si>
  <si>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</si>
  <si>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</si>
  <si>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</si>
  <si>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</si>
  <si>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</si>
  <si>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</si>
  <si>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</si>
  <si>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</si>
  <si>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</si>
  <si>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</si>
  <si>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</si>
  <si>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</si>
  <si>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</si>
  <si>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</si>
  <si>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</si>
  <si>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</si>
  <si>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</si>
  <si>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</si>
  <si>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</si>
  <si>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</si>
  <si>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</si>
  <si>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</si>
  <si>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</si>
  <si>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</si>
  <si>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</si>
  <si>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</si>
  <si>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</si>
  <si>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</si>
  <si>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</si>
  <si>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</si>
  <si>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</si>
  <si>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</si>
  <si>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</si>
  <si>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</si>
  <si>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</si>
  <si>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</si>
  <si>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</si>
  <si>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</si>
  <si>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</si>
  <si>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</si>
  <si>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</si>
  <si>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</si>
  <si>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</si>
  <si>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</si>
  <si>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</si>
  <si>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</si>
  <si>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</si>
  <si>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</si>
  <si>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</si>
  <si>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</si>
  <si>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</si>
  <si>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</si>
  <si>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</si>
  <si>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</si>
  <si>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</si>
  <si>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</si>
  <si>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</si>
  <si>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</si>
  <si>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</si>
  <si>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</si>
  <si>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</si>
  <si>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</si>
  <si>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</si>
  <si>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</si>
  <si>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</si>
  <si>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</si>
  <si>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</si>
  <si>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</si>
  <si>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</si>
  <si>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</si>
  <si>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</si>
  <si>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</si>
  <si>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</si>
  <si>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</si>
  <si>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</si>
  <si>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</si>
  <si>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</si>
  <si>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</si>
  <si>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</si>
  <si>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</si>
  <si>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</si>
  <si>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</si>
  <si>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</si>
  <si>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</si>
  <si>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</si>
  <si>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</si>
  <si>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</si>
  <si>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</si>
  <si>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</si>
  <si>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</si>
  <si>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</si>
  <si>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</si>
  <si>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</si>
  <si>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</si>
  <si>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</si>
  <si>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</si>
  <si>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</si>
  <si>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</si>
  <si>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</si>
  <si>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</si>
  <si>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</si>
  <si>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</si>
  <si>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</si>
  <si>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</si>
  <si>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</si>
  <si>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</si>
  <si>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</si>
  <si>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</si>
  <si>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</si>
  <si>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</si>
  <si>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</si>
  <si>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</si>
  <si>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</si>
  <si>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</si>
  <si>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</si>
  <si>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</si>
  <si>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</si>
  <si>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</si>
  <si>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</si>
  <si>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</si>
  <si>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</si>
  <si>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</si>
  <si>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</si>
  <si>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</si>
  <si>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</si>
  <si>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</si>
  <si>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</si>
  <si>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</si>
  <si>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</si>
  <si>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</si>
  <si>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</si>
  <si>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</si>
  <si>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</si>
  <si>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</si>
  <si>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</si>
  <si>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</si>
  <si>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</si>
  <si>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</si>
  <si>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</si>
  <si>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</si>
  <si>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</si>
  <si>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</si>
  <si>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</si>
  <si>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</si>
  <si>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</si>
  <si>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</si>
  <si>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</si>
  <si>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</si>
  <si>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</si>
  <si>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</si>
  <si>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</si>
  <si>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</si>
  <si>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</si>
  <si>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</si>
  <si>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</si>
  <si>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</si>
  <si>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</si>
  <si>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</si>
  <si>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</si>
  <si>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</si>
  <si>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</si>
  <si>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</si>
  <si>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</si>
  <si>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</si>
  <si>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</si>
  <si>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</si>
  <si>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</si>
  <si>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</si>
  <si>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</si>
  <si>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</si>
  <si>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</si>
  <si>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</si>
  <si>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</si>
  <si>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</si>
  <si>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</si>
  <si>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</si>
  <si>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</si>
  <si>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</si>
  <si>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</si>
  <si>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</si>
  <si>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</si>
  <si>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</si>
  <si>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</si>
  <si>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</si>
  <si>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</si>
  <si>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</si>
  <si>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</si>
  <si>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</si>
  <si>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</si>
  <si>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</si>
  <si>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</si>
  <si>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</si>
  <si>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</si>
  <si>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</si>
  <si>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</si>
  <si>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</si>
  <si>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</si>
  <si>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</si>
  <si>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</si>
  <si>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</si>
  <si>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</si>
  <si>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</si>
  <si>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</si>
  <si>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</si>
  <si>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</si>
  <si>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</si>
  <si>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</si>
  <si>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</si>
  <si>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</si>
  <si>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</si>
  <si>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</si>
  <si>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</si>
  <si>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</si>
  <si>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</si>
  <si>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</si>
  <si>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</si>
  <si>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</si>
  <si>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</si>
  <si>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</si>
  <si>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</si>
  <si>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</si>
  <si>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</si>
  <si>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</si>
  <si>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</si>
  <si>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</si>
  <si>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</si>
  <si>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</si>
  <si>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</si>
  <si>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</si>
  <si>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</si>
  <si>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</si>
  <si>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</si>
  <si>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</si>
  <si>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</si>
  <si>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</si>
  <si>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</si>
  <si>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</si>
  <si>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</si>
  <si>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</si>
  <si>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</si>
  <si>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</si>
  <si>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</si>
  <si>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</si>
  <si>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</si>
  <si>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</si>
  <si>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</si>
  <si>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</si>
  <si>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</si>
  <si>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</si>
  <si>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</si>
  <si>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</si>
  <si>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</si>
  <si>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</si>
  <si>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</si>
  <si>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</si>
  <si>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</si>
  <si>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</si>
  <si>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</si>
  <si>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</si>
  <si>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</si>
  <si>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</si>
  <si>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</si>
  <si>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</si>
  <si>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</si>
  <si>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</si>
  <si>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</si>
  <si>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</si>
  <si>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</si>
  <si>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</si>
  <si>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</si>
  <si>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</si>
  <si>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</si>
  <si>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</si>
  <si>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</si>
  <si>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</si>
  <si>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</si>
  <si>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</si>
  <si>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</si>
  <si>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</si>
  <si>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</si>
  <si>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</si>
  <si>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</si>
  <si>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</si>
  <si>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</si>
  <si>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</si>
  <si>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</si>
  <si>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</si>
  <si>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</si>
  <si>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</si>
  <si>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</si>
  <si>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</si>
  <si>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</si>
  <si>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</si>
  <si>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</si>
  <si>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</si>
  <si>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</si>
  <si>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</si>
  <si>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</si>
  <si>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</si>
  <si>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</si>
  <si>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</si>
  <si>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</si>
  <si>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</si>
  <si>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</si>
  <si>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</si>
  <si>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</si>
  <si>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</si>
  <si>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</si>
  <si>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</si>
  <si>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</si>
  <si>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</si>
  <si>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</si>
  <si>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</si>
  <si>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</si>
  <si>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</si>
  <si>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</si>
  <si>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</si>
  <si>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</si>
  <si>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</si>
  <si>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</si>
  <si>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</si>
  <si>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</si>
  <si>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</si>
  <si>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</si>
  <si>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</si>
  <si>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</si>
  <si>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</si>
  <si>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</si>
  <si>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</si>
  <si>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</si>
  <si>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</si>
  <si>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</si>
  <si>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</si>
  <si>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</si>
  <si>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</si>
  <si>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</si>
  <si>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</si>
  <si>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</si>
  <si>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</si>
  <si>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</si>
  <si>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</si>
  <si>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</si>
  <si>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</si>
  <si>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</si>
  <si>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</si>
  <si>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</si>
  <si>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</si>
  <si>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</si>
  <si>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</si>
  <si>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</si>
  <si>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</si>
  <si>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</si>
  <si>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</si>
  <si>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</si>
  <si>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</si>
  <si>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</si>
  <si>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</si>
  <si>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</si>
  <si>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</si>
  <si>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</si>
  <si>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</si>
  <si>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</si>
  <si>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</si>
  <si>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</si>
  <si>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</si>
  <si>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</si>
  <si>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</si>
  <si>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</si>
  <si>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</si>
  <si>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</si>
  <si>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</si>
  <si>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</si>
  <si>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</si>
  <si>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</si>
  <si>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</si>
  <si>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</si>
  <si>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</si>
  <si>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</si>
  <si>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</si>
  <si>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</si>
  <si>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</si>
  <si>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</si>
  <si>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</si>
  <si>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</si>
  <si>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</si>
  <si>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</si>
  <si>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</si>
  <si>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</si>
  <si>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</si>
  <si>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</si>
  <si>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</si>
  <si>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</si>
  <si>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</si>
  <si>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</si>
  <si>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</si>
  <si>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</si>
  <si>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</si>
  <si>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</si>
  <si>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</si>
  <si>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</si>
  <si>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</si>
  <si>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</si>
  <si>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</si>
  <si>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</si>
  <si>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</si>
  <si>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</si>
  <si>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</si>
  <si>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</si>
  <si>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</si>
  <si>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</si>
  <si>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</si>
  <si>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</si>
  <si>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</si>
  <si>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</si>
  <si>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</si>
  <si>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</si>
  <si>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</si>
  <si>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</si>
  <si>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</si>
  <si>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</si>
  <si>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</si>
  <si>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</si>
  <si>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</si>
  <si>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</si>
  <si>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</si>
  <si>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</si>
  <si>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</si>
  <si>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</si>
  <si>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</si>
  <si>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</si>
  <si>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</si>
  <si>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</si>
  <si>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</si>
  <si>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</si>
  <si>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</si>
  <si>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</si>
  <si>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</si>
  <si>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</si>
  <si>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</si>
  <si>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</si>
  <si>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</si>
  <si>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</si>
  <si>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</si>
  <si>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</si>
  <si>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</si>
  <si>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</si>
  <si>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</si>
  <si>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</si>
  <si>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</si>
  <si>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</si>
  <si>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</si>
  <si>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</si>
  <si>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</si>
  <si>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</si>
  <si>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</si>
  <si>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</si>
  <si>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</si>
  <si>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</si>
  <si>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</si>
  <si>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</si>
  <si>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</si>
  <si>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</si>
  <si>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</si>
  <si>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</si>
  <si>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</si>
  <si>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</si>
  <si>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</si>
  <si>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</si>
  <si>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</si>
  <si>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</si>
  <si>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</si>
  <si>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</si>
  <si>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</si>
  <si>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</si>
  <si>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</si>
  <si>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</si>
  <si>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</si>
  <si>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</si>
  <si>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</si>
  <si>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</si>
  <si>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</si>
  <si>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</si>
  <si>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</si>
  <si>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</si>
  <si>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</si>
  <si>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</si>
  <si>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</si>
  <si>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</si>
  <si>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</si>
  <si>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</si>
  <si>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</si>
  <si>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</si>
  <si>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</si>
  <si>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</si>
  <si>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</si>
  <si>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</si>
  <si>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</si>
  <si>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</si>
  <si>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</si>
  <si>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</si>
  <si>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</si>
  <si>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</si>
  <si>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</si>
  <si>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</si>
  <si>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</si>
  <si>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</si>
  <si>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</si>
  <si>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</si>
  <si>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</si>
  <si>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</si>
  <si>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</si>
  <si>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</si>
  <si>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</si>
  <si>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</si>
  <si>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</si>
  <si>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</si>
  <si>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</si>
  <si>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</si>
  <si>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</si>
  <si>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</si>
  <si>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</si>
  <si>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</si>
  <si>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</si>
  <si>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</si>
  <si>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</si>
  <si>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</si>
  <si>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</si>
  <si>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</si>
  <si>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</si>
  <si>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</si>
  <si>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</si>
  <si>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</si>
  <si>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</si>
  <si>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</si>
  <si>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</si>
  <si>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</si>
  <si>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</si>
  <si>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</si>
  <si>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</si>
  <si>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</si>
  <si>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</si>
  <si>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</si>
  <si>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</si>
  <si>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</si>
  <si>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</si>
  <si>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</si>
  <si>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</si>
  <si>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</si>
  <si>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</si>
  <si>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</si>
  <si>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</si>
  <si>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</si>
  <si>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</si>
  <si>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</si>
  <si>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</si>
  <si>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</si>
  <si>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</si>
  <si>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</si>
  <si>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</si>
  <si>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</si>
  <si>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</si>
  <si>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</si>
  <si>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</si>
  <si>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</si>
  <si>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</si>
  <si>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</si>
  <si>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</si>
  <si>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</si>
  <si>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</si>
  <si>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</si>
  <si>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</si>
  <si>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</si>
  <si>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</si>
  <si>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</si>
  <si>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</si>
  <si>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</si>
  <si>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</si>
  <si>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</si>
  <si>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</si>
  <si>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</si>
  <si>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</si>
  <si>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</si>
  <si>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</si>
  <si>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</si>
  <si>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</si>
  <si>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</si>
  <si>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</si>
  <si>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</si>
  <si>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</si>
  <si>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</si>
  <si>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</si>
  <si>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</si>
  <si>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</si>
  <si>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</si>
  <si>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</si>
  <si>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</si>
  <si>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</si>
  <si>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</si>
  <si>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</si>
  <si>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</si>
  <si>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</si>
  <si>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</si>
  <si>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</si>
  <si>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</si>
  <si>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</si>
  <si>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</si>
  <si>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</si>
  <si>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</si>
  <si>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</si>
  <si>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</si>
  <si>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</si>
  <si>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</si>
  <si>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</si>
  <si>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</si>
  <si>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</si>
  <si>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</si>
  <si>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</si>
  <si>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</si>
  <si>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</si>
  <si>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</si>
  <si>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</si>
  <si>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</si>
  <si>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</si>
  <si>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</si>
  <si>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</si>
  <si>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</si>
  <si>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</si>
  <si>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</si>
  <si>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</si>
  <si>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</si>
  <si>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</si>
  <si>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</si>
  <si>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</si>
  <si>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</si>
  <si>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</si>
  <si>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</si>
  <si>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</si>
  <si>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</si>
  <si>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</si>
  <si>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</si>
  <si>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</si>
  <si>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</si>
  <si>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</si>
  <si>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</si>
  <si>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</si>
  <si>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</si>
  <si>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</si>
  <si>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</si>
  <si>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</si>
  <si>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</si>
  <si>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</si>
  <si>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</si>
  <si>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</si>
  <si>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</si>
  <si>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</si>
  <si>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</si>
  <si>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</si>
  <si>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</si>
  <si>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</si>
  <si>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</si>
  <si>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</si>
  <si>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</si>
  <si>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</si>
  <si>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</si>
  <si>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</si>
  <si>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</si>
  <si>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</si>
  <si>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</si>
  <si>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</si>
  <si>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</si>
  <si>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</si>
  <si>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</si>
  <si>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</si>
  <si>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</si>
  <si>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</si>
  <si>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</si>
  <si>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</si>
  <si>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</si>
  <si>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</si>
  <si>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</si>
  <si>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</si>
  <si>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</si>
  <si>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</si>
  <si>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</si>
  <si>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</si>
  <si>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</si>
  <si>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</si>
  <si>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</si>
  <si>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</si>
  <si>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</si>
  <si>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</si>
  <si>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</si>
  <si>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</si>
  <si>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</si>
  <si>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</si>
  <si>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</si>
  <si>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</si>
  <si>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</si>
  <si>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</si>
  <si>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</si>
  <si>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</si>
  <si>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</si>
  <si>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</si>
  <si>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</si>
  <si>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</si>
  <si>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</si>
  <si>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</si>
  <si>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</si>
  <si>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</si>
  <si>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</si>
  <si>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</si>
  <si>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</si>
  <si>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</si>
  <si>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</si>
  <si>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</si>
  <si>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</si>
  <si>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</si>
  <si>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</si>
  <si>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</si>
  <si>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</si>
  <si>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</si>
  <si>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</si>
  <si>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</si>
  <si>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</si>
  <si>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</si>
  <si>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</si>
  <si>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</si>
  <si>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</si>
  <si>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</si>
  <si>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</si>
  <si>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</si>
  <si>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</si>
  <si>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</si>
  <si>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</si>
  <si>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</si>
  <si>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</si>
  <si>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</si>
  <si>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</si>
  <si>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</si>
  <si>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</si>
  <si>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</si>
  <si>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</si>
  <si>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</si>
  <si>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</si>
  <si>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</si>
  <si>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</si>
  <si>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</si>
  <si>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</si>
  <si>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</si>
  <si>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</si>
  <si>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</si>
  <si>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</si>
  <si>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</si>
  <si>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</si>
  <si>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</si>
  <si>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</si>
  <si>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</si>
  <si>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</si>
  <si>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</si>
  <si>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</si>
  <si>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</si>
  <si>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</si>
  <si>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</si>
  <si>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</si>
  <si>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</si>
  <si>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</si>
  <si>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</si>
  <si>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</si>
  <si>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</si>
  <si>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</si>
  <si>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</si>
  <si>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</si>
  <si>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</si>
  <si>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</si>
  <si>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</si>
  <si>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</si>
  <si>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</si>
  <si>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</si>
  <si>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</si>
  <si>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</si>
  <si>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</si>
  <si>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</si>
  <si>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</si>
  <si>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</si>
  <si>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</si>
  <si>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</si>
  <si>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</si>
  <si>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</si>
  <si>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</si>
  <si>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</si>
  <si>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</si>
  <si>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</si>
  <si>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</si>
  <si>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</si>
  <si>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</si>
  <si>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</si>
  <si>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</si>
  <si>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</si>
  <si>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</si>
  <si>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</si>
  <si>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</si>
  <si>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</si>
  <si>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</si>
  <si>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</si>
  <si>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</si>
  <si>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</si>
  <si>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</si>
  <si>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</si>
  <si>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</si>
  <si>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</si>
  <si>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</si>
  <si>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</si>
  <si>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</si>
  <si>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</si>
  <si>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</si>
  <si>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</si>
  <si>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</si>
  <si>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</si>
  <si>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</si>
  <si>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</si>
  <si>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</si>
  <si>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</si>
  <si>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</si>
  <si>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</si>
  <si>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</si>
  <si>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</si>
  <si>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</si>
  <si>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</si>
  <si>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</si>
  <si>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</si>
  <si>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</si>
  <si>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</si>
  <si>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</si>
  <si>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</si>
  <si>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</si>
  <si>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</si>
  <si>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</si>
  <si>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</si>
  <si>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</si>
  <si>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</si>
  <si>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</si>
  <si>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</si>
  <si>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</si>
  <si>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</si>
  <si>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</si>
  <si>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</si>
  <si>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</si>
  <si>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</si>
  <si>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</si>
  <si>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</si>
  <si>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</si>
  <si>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</si>
  <si>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</si>
  <si>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</si>
  <si>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</si>
  <si>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</si>
  <si>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</si>
  <si>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01210_令和6年度</t>
  </si>
  <si>
    <t>01210</t>
  </si>
  <si>
    <t>岩見沢市</t>
  </si>
  <si>
    <t>_令和6年度</t>
  </si>
  <si>
    <t>市区町村コード_令和4年度</t>
  </si>
  <si>
    <t>01210_令和4年度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</si>
  <si>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</si>
  <si>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</si>
  <si>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</si>
  <si>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</si>
  <si>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</si>
  <si>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</si>
  <si>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</si>
  <si>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</si>
  <si>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</si>
  <si>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</si>
  <si>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</si>
  <si>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</si>
  <si>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</si>
  <si>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</si>
  <si>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</si>
  <si>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</si>
  <si>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</si>
  <si>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</si>
  <si>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</si>
  <si>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</si>
  <si>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</si>
  <si>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</si>
  <si>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</si>
  <si>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</si>
  <si>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</si>
  <si>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</si>
  <si>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</si>
  <si>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</si>
  <si>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</si>
  <si>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</si>
  <si>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</si>
  <si>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</si>
  <si>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</si>
  <si>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</si>
  <si>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</si>
  <si>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</si>
  <si>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</si>
  <si>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</si>
  <si>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</si>
  <si>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</si>
  <si>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</si>
  <si>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</si>
  <si>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</si>
  <si>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</si>
  <si>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</si>
  <si>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</si>
  <si>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</si>
  <si>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</si>
  <si>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</si>
  <si>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</si>
  <si>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</si>
  <si>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</si>
  <si>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</si>
  <si>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</si>
  <si>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</si>
  <si>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</si>
  <si>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</si>
  <si>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01205_令和6年度</t>
  </si>
  <si>
    <t>01205</t>
  </si>
  <si>
    <t>室蘭市</t>
  </si>
  <si>
    <t>01205_令和4年度</t>
  </si>
  <si>
    <t>10203</t>
  </si>
  <si>
    <t>桐生市</t>
  </si>
  <si>
    <t>10203_令和4年度</t>
  </si>
  <si>
    <t>10203_令和6年度</t>
  </si>
  <si>
    <t>10202</t>
  </si>
  <si>
    <t>高崎市</t>
  </si>
  <si>
    <t>10202_令和4年度</t>
  </si>
  <si>
    <t>10202_令和6年度</t>
  </si>
  <si>
    <t>10201</t>
  </si>
  <si>
    <t>前橋市</t>
  </si>
  <si>
    <t>10201_令和4年度</t>
  </si>
  <si>
    <t>10201_令和6年度</t>
  </si>
  <si>
    <t>23214_平成2年度</t>
  </si>
  <si>
    <t>23214</t>
  </si>
  <si>
    <t>蒲郡市</t>
  </si>
  <si>
    <t>23214_平成17年度</t>
  </si>
  <si>
    <t>23214_平成18年度</t>
  </si>
  <si>
    <t>23214_平成19年度</t>
  </si>
  <si>
    <t>23214_平成20年度</t>
  </si>
  <si>
    <t>23214_平成21年度</t>
  </si>
  <si>
    <t>23214_平成22年度</t>
  </si>
  <si>
    <t>23214_平成23年度</t>
  </si>
  <si>
    <t>23214_平成24年度</t>
  </si>
  <si>
    <t>23214_平成25年度</t>
  </si>
  <si>
    <t>23214_平成26年度</t>
  </si>
  <si>
    <t>23214_平成27年度</t>
  </si>
  <si>
    <t>23214_平成28年度</t>
  </si>
  <si>
    <t>23214_平成29年度</t>
  </si>
  <si>
    <t>23214_平成30年度</t>
  </si>
  <si>
    <t>23214_令和元年度</t>
  </si>
  <si>
    <t>23214_令和2年度</t>
  </si>
  <si>
    <t>23214_令和3年度</t>
  </si>
  <si>
    <t>23214_令和4年度</t>
  </si>
  <si>
    <t>23214_令和5年度</t>
  </si>
  <si>
    <t>23214_令和6年度</t>
  </si>
  <si>
    <t>15205_平成2年度</t>
  </si>
  <si>
    <t>15205</t>
  </si>
  <si>
    <t>柏崎市</t>
  </si>
  <si>
    <t>15205_平成17年度</t>
  </si>
  <si>
    <t>15205_平成18年度</t>
  </si>
  <si>
    <t>15205_平成19年度</t>
  </si>
  <si>
    <t>15205_平成20年度</t>
  </si>
  <si>
    <t>15205_平成21年度</t>
  </si>
  <si>
    <t>15205_平成22年度</t>
  </si>
  <si>
    <t>15205_平成23年度</t>
  </si>
  <si>
    <t>15205_平成24年度</t>
  </si>
  <si>
    <t>15205_平成25年度</t>
  </si>
  <si>
    <t>15205_平成26年度</t>
  </si>
  <si>
    <t>15205_平成27年度</t>
  </si>
  <si>
    <t>15205_平成28年度</t>
  </si>
  <si>
    <t>15205_平成29年度</t>
  </si>
  <si>
    <t>15205_平成30年度</t>
  </si>
  <si>
    <t>15205_令和元年度</t>
  </si>
  <si>
    <t>15205_令和2年度</t>
  </si>
  <si>
    <t>15205_令和3年度</t>
  </si>
  <si>
    <t>15205_令和4年度</t>
  </si>
  <si>
    <t>15205_令和5年度</t>
  </si>
  <si>
    <t>15205_令和6年度</t>
  </si>
  <si>
    <t>11211_平成2年度</t>
  </si>
  <si>
    <t>11211</t>
  </si>
  <si>
    <t>本庄市</t>
  </si>
  <si>
    <t>11211_平成17年度</t>
  </si>
  <si>
    <t>11211_平成18年度</t>
  </si>
  <si>
    <t>11211_平成19年度</t>
  </si>
  <si>
    <t>11211_平成20年度</t>
  </si>
  <si>
    <t>11211_平成21年度</t>
  </si>
  <si>
    <t>11211_平成22年度</t>
  </si>
  <si>
    <t>11211_平成23年度</t>
  </si>
  <si>
    <t>11211_平成24年度</t>
  </si>
  <si>
    <t>11211_平成25年度</t>
  </si>
  <si>
    <t>11211_平成26年度</t>
  </si>
  <si>
    <t>11211_平成27年度</t>
  </si>
  <si>
    <t>11211_平成28年度</t>
  </si>
  <si>
    <t>11211_平成29年度</t>
  </si>
  <si>
    <t>11211_平成30年度</t>
  </si>
  <si>
    <t>11211_令和元年度</t>
  </si>
  <si>
    <t>11211_令和2年度</t>
  </si>
  <si>
    <t>11211_令和3年度</t>
  </si>
  <si>
    <t>11211_令和4年度</t>
  </si>
  <si>
    <t>11211_令和5年度</t>
  </si>
  <si>
    <t>11211_令和6年度</t>
  </si>
  <si>
    <t>27230_平成2年度</t>
  </si>
  <si>
    <t>27230</t>
  </si>
  <si>
    <t>交野市</t>
  </si>
  <si>
    <t>27230_平成17年度</t>
  </si>
  <si>
    <t>27230_平成18年度</t>
  </si>
  <si>
    <t>27230_平成19年度</t>
  </si>
  <si>
    <t>27230_平成20年度</t>
  </si>
  <si>
    <t>27230_平成21年度</t>
  </si>
  <si>
    <t>27230_平成22年度</t>
  </si>
  <si>
    <t>27230_平成23年度</t>
  </si>
  <si>
    <t>27230_平成24年度</t>
  </si>
  <si>
    <t>27230_平成25年度</t>
  </si>
  <si>
    <t>27230_平成26年度</t>
  </si>
  <si>
    <t>27230_平成27年度</t>
  </si>
  <si>
    <t>27230_平成28年度</t>
  </si>
  <si>
    <t>27230_平成29年度</t>
  </si>
  <si>
    <t>27230_平成30年度</t>
  </si>
  <si>
    <t>27230_令和元年度</t>
  </si>
  <si>
    <t>27230_令和2年度</t>
  </si>
  <si>
    <t>27230_令和3年度</t>
  </si>
  <si>
    <t>27230_令和4年度</t>
  </si>
  <si>
    <t>27230_令和5年度</t>
  </si>
  <si>
    <t>27230_令和6年度</t>
  </si>
  <si>
    <t>26202_平成2年度</t>
  </si>
  <si>
    <t>26202</t>
  </si>
  <si>
    <t>舞鶴市</t>
  </si>
  <si>
    <t>26202_平成17年度</t>
  </si>
  <si>
    <t>26202_平成18年度</t>
  </si>
  <si>
    <t>26202_平成19年度</t>
  </si>
  <si>
    <t>26202_平成20年度</t>
  </si>
  <si>
    <t>26202_平成21年度</t>
  </si>
  <si>
    <t>26202_平成22年度</t>
  </si>
  <si>
    <t>26202_平成23年度</t>
  </si>
  <si>
    <t>26202_平成24年度</t>
  </si>
  <si>
    <t>26202_平成25年度</t>
  </si>
  <si>
    <t>26202_平成26年度</t>
  </si>
  <si>
    <t>26202_平成27年度</t>
  </si>
  <si>
    <t>26202_平成28年度</t>
  </si>
  <si>
    <t>26202_平成29年度</t>
  </si>
  <si>
    <t>26202_平成30年度</t>
  </si>
  <si>
    <t>26202_令和元年度</t>
  </si>
  <si>
    <t>26202_令和2年度</t>
  </si>
  <si>
    <t>26202_令和3年度</t>
  </si>
  <si>
    <t>26202_令和4年度</t>
  </si>
  <si>
    <t>26202_令和5年度</t>
  </si>
  <si>
    <t>26202_令和6年度</t>
  </si>
  <si>
    <t>15213_平成2年度</t>
  </si>
  <si>
    <t>15213</t>
  </si>
  <si>
    <t>燕市</t>
  </si>
  <si>
    <t>15213_平成17年度</t>
  </si>
  <si>
    <t>15213_平成18年度</t>
  </si>
  <si>
    <t>15213_平成19年度</t>
  </si>
  <si>
    <t>15213_平成20年度</t>
  </si>
  <si>
    <t>15213_平成21年度</t>
  </si>
  <si>
    <t>15213_平成22年度</t>
  </si>
  <si>
    <t>15213_平成23年度</t>
  </si>
  <si>
    <t>15213_平成24年度</t>
  </si>
  <si>
    <t>15213_平成25年度</t>
  </si>
  <si>
    <t>15213_平成26年度</t>
  </si>
  <si>
    <t>15213_平成27年度</t>
  </si>
  <si>
    <t>15213_平成28年度</t>
  </si>
  <si>
    <t>15213_平成29年度</t>
  </si>
  <si>
    <t>15213_平成30年度</t>
  </si>
  <si>
    <t>15213_令和元年度</t>
  </si>
  <si>
    <t>15213_令和2年度</t>
  </si>
  <si>
    <t>15213_令和3年度</t>
  </si>
  <si>
    <t>15213_令和4年度</t>
  </si>
  <si>
    <t>15213_令和5年度</t>
  </si>
  <si>
    <t>15213_令和6年度</t>
  </si>
  <si>
    <t>28209_平成2年度</t>
  </si>
  <si>
    <t>28209</t>
  </si>
  <si>
    <t>豊岡市</t>
  </si>
  <si>
    <t>28209_平成17年度</t>
  </si>
  <si>
    <t>28209_平成18年度</t>
  </si>
  <si>
    <t>28209_平成19年度</t>
  </si>
  <si>
    <t>28209_平成20年度</t>
  </si>
  <si>
    <t>28209_平成21年度</t>
  </si>
  <si>
    <t>28209_平成22年度</t>
  </si>
  <si>
    <t>28209_平成23年度</t>
  </si>
  <si>
    <t>28209_平成24年度</t>
  </si>
  <si>
    <t>28209_平成25年度</t>
  </si>
  <si>
    <t>28209_平成26年度</t>
  </si>
  <si>
    <t>28209_平成27年度</t>
  </si>
  <si>
    <t>28209_平成28年度</t>
  </si>
  <si>
    <t>28209_平成29年度</t>
  </si>
  <si>
    <t>28209_平成30年度</t>
  </si>
  <si>
    <t>28209_令和元年度</t>
  </si>
  <si>
    <t>28209_令和2年度</t>
  </si>
  <si>
    <t>28209_令和3年度</t>
  </si>
  <si>
    <t>28209_令和4年度</t>
  </si>
  <si>
    <t>28209_令和5年度</t>
  </si>
  <si>
    <t>28209_令和6年度</t>
  </si>
  <si>
    <t>01205_平成2年度</t>
  </si>
  <si>
    <t>01205_平成17年度</t>
  </si>
  <si>
    <t>01205_平成18年度</t>
  </si>
  <si>
    <t>01205_平成19年度</t>
  </si>
  <si>
    <t>01205_平成20年度</t>
  </si>
  <si>
    <t>01205_平成21年度</t>
  </si>
  <si>
    <t>01205_平成22年度</t>
  </si>
  <si>
    <t>01205_平成23年度</t>
  </si>
  <si>
    <t>01205_平成24年度</t>
  </si>
  <si>
    <t>01205_平成25年度</t>
  </si>
  <si>
    <t>01205_平成26年度</t>
  </si>
  <si>
    <t>01205_平成27年度</t>
  </si>
  <si>
    <t>01205_平成28年度</t>
  </si>
  <si>
    <t>01205_平成29年度</t>
  </si>
  <si>
    <t>01205_平成30年度</t>
  </si>
  <si>
    <t>01205_令和元年度</t>
  </si>
  <si>
    <t>01205_令和2年度</t>
  </si>
  <si>
    <t>01205_令和3年度</t>
  </si>
  <si>
    <t>01205_令和5年度</t>
  </si>
  <si>
    <t>19210_平成2年度</t>
  </si>
  <si>
    <t>19210</t>
  </si>
  <si>
    <t>甲斐市</t>
  </si>
  <si>
    <t>19210_平成17年度</t>
  </si>
  <si>
    <t>19210_平成18年度</t>
  </si>
  <si>
    <t>19210_平成19年度</t>
  </si>
  <si>
    <t>19210_平成20年度</t>
  </si>
  <si>
    <t>19210_平成21年度</t>
  </si>
  <si>
    <t>19210_平成22年度</t>
  </si>
  <si>
    <t>19210_平成23年度</t>
  </si>
  <si>
    <t>19210_平成24年度</t>
  </si>
  <si>
    <t>19210_平成25年度</t>
  </si>
  <si>
    <t>19210_平成26年度</t>
  </si>
  <si>
    <t>19210_平成27年度</t>
  </si>
  <si>
    <t>19210_平成28年度</t>
  </si>
  <si>
    <t>19210_平成29年度</t>
  </si>
  <si>
    <t>19210_平成30年度</t>
  </si>
  <si>
    <t>19210_令和元年度</t>
  </si>
  <si>
    <t>19210_令和2年度</t>
  </si>
  <si>
    <t>19210_令和3年度</t>
  </si>
  <si>
    <t>19210_令和4年度</t>
  </si>
  <si>
    <t>19210_令和5年度</t>
  </si>
  <si>
    <t>19210_令和6年度</t>
  </si>
  <si>
    <t>09206_平成2年度</t>
  </si>
  <si>
    <t>09206</t>
  </si>
  <si>
    <t>日光市</t>
  </si>
  <si>
    <t>09206_平成17年度</t>
  </si>
  <si>
    <t>09206_平成18年度</t>
  </si>
  <si>
    <t>09206_平成19年度</t>
  </si>
  <si>
    <t>09206_平成20年度</t>
  </si>
  <si>
    <t>09206_平成21年度</t>
  </si>
  <si>
    <t>09206_平成22年度</t>
  </si>
  <si>
    <t>09206_平成23年度</t>
  </si>
  <si>
    <t>09206_平成24年度</t>
  </si>
  <si>
    <t>09206_平成25年度</t>
  </si>
  <si>
    <t>09206_平成26年度</t>
  </si>
  <si>
    <t>09206_平成27年度</t>
  </si>
  <si>
    <t>09206_平成28年度</t>
  </si>
  <si>
    <t>09206_平成29年度</t>
  </si>
  <si>
    <t>09206_平成30年度</t>
  </si>
  <si>
    <t>09206_令和元年度</t>
  </si>
  <si>
    <t>09206_令和2年度</t>
  </si>
  <si>
    <t>09206_令和3年度</t>
  </si>
  <si>
    <t>09206_令和4年度</t>
  </si>
  <si>
    <t>09206_令和5年度</t>
  </si>
  <si>
    <t>09206_令和6年度</t>
  </si>
  <si>
    <t>11228_平成2年度</t>
  </si>
  <si>
    <t>11228</t>
  </si>
  <si>
    <t>志木市</t>
  </si>
  <si>
    <t>11228_平成17年度</t>
  </si>
  <si>
    <t>11228_平成18年度</t>
  </si>
  <si>
    <t>11228_平成19年度</t>
  </si>
  <si>
    <t>11228_平成20年度</t>
  </si>
  <si>
    <t>11228_平成21年度</t>
  </si>
  <si>
    <t>11228_平成22年度</t>
  </si>
  <si>
    <t>11228_平成23年度</t>
  </si>
  <si>
    <t>11228_平成24年度</t>
  </si>
  <si>
    <t>11228_平成25年度</t>
  </si>
  <si>
    <t>11228_平成26年度</t>
  </si>
  <si>
    <t>11228_平成27年度</t>
  </si>
  <si>
    <t>11228_平成28年度</t>
  </si>
  <si>
    <t>11228_平成29年度</t>
  </si>
  <si>
    <t>11228_平成30年度</t>
  </si>
  <si>
    <t>11228_令和元年度</t>
  </si>
  <si>
    <t>11228_令和2年度</t>
  </si>
  <si>
    <t>11228_令和3年度</t>
  </si>
  <si>
    <t>11228_令和4年度</t>
  </si>
  <si>
    <t>11228_令和5年度</t>
  </si>
  <si>
    <t>11228_令和6年度</t>
  </si>
  <si>
    <t>13215_平成2年度</t>
  </si>
  <si>
    <t>13215</t>
  </si>
  <si>
    <t>国立市</t>
  </si>
  <si>
    <t>13215_平成17年度</t>
  </si>
  <si>
    <t>13215_平成18年度</t>
  </si>
  <si>
    <t>13215_平成19年度</t>
  </si>
  <si>
    <t>13215_平成20年度</t>
  </si>
  <si>
    <t>13215_平成21年度</t>
  </si>
  <si>
    <t>13215_平成22年度</t>
  </si>
  <si>
    <t>13215_平成23年度</t>
  </si>
  <si>
    <t>13215_平成24年度</t>
  </si>
  <si>
    <t>13215_平成25年度</t>
  </si>
  <si>
    <t>13215_平成26年度</t>
  </si>
  <si>
    <t>13215_平成27年度</t>
  </si>
  <si>
    <t>13215_平成28年度</t>
  </si>
  <si>
    <t>13215_平成29年度</t>
  </si>
  <si>
    <t>13215_平成30年度</t>
  </si>
  <si>
    <t>13215_令和元年度</t>
  </si>
  <si>
    <t>13215_令和2年度</t>
  </si>
  <si>
    <t>13215_令和3年度</t>
  </si>
  <si>
    <t>13215_令和4年度</t>
  </si>
  <si>
    <t>13215_令和5年度</t>
  </si>
  <si>
    <t>13215_令和6年度</t>
  </si>
  <si>
    <t>06202_平成2年度</t>
  </si>
  <si>
    <t>06202</t>
  </si>
  <si>
    <t>米沢市</t>
  </si>
  <si>
    <t>06202_平成17年度</t>
  </si>
  <si>
    <t>06202_平成18年度</t>
  </si>
  <si>
    <t>06202_平成19年度</t>
  </si>
  <si>
    <t>06202_平成20年度</t>
  </si>
  <si>
    <t>06202_平成21年度</t>
  </si>
  <si>
    <t>06202_平成22年度</t>
  </si>
  <si>
    <t>06202_平成23年度</t>
  </si>
  <si>
    <t>06202_平成24年度</t>
  </si>
  <si>
    <t>06202_平成25年度</t>
  </si>
  <si>
    <t>06202_平成26年度</t>
  </si>
  <si>
    <t>06202_平成27年度</t>
  </si>
  <si>
    <t>06202_平成28年度</t>
  </si>
  <si>
    <t>06202_平成29年度</t>
  </si>
  <si>
    <t>06202_平成30年度</t>
  </si>
  <si>
    <t>06202_令和元年度</t>
  </si>
  <si>
    <t>06202_令和2年度</t>
  </si>
  <si>
    <t>06202_令和3年度</t>
  </si>
  <si>
    <t>06202_令和4年度</t>
  </si>
  <si>
    <t>06202_令和5年度</t>
  </si>
  <si>
    <t>06202_令和6年度</t>
  </si>
  <si>
    <t>11223_平成2年度</t>
  </si>
  <si>
    <t>11223</t>
  </si>
  <si>
    <t>蕨市</t>
  </si>
  <si>
    <t>11223_平成17年度</t>
  </si>
  <si>
    <t>11223_平成18年度</t>
  </si>
  <si>
    <t>11223_平成19年度</t>
  </si>
  <si>
    <t>11223_平成20年度</t>
  </si>
  <si>
    <t>11223_平成21年度</t>
  </si>
  <si>
    <t>11223_平成22年度</t>
  </si>
  <si>
    <t>11223_平成23年度</t>
  </si>
  <si>
    <t>11223_平成24年度</t>
  </si>
  <si>
    <t>11223_平成25年度</t>
  </si>
  <si>
    <t>11223_平成26年度</t>
  </si>
  <si>
    <t>11223_平成27年度</t>
  </si>
  <si>
    <t>11223_平成28年度</t>
  </si>
  <si>
    <t>11223_平成29年度</t>
  </si>
  <si>
    <t>11223_平成30年度</t>
  </si>
  <si>
    <t>11223_令和元年度</t>
  </si>
  <si>
    <t>11223_令和2年度</t>
  </si>
  <si>
    <t>11223_令和3年度</t>
  </si>
  <si>
    <t>11223_令和4年度</t>
  </si>
  <si>
    <t>11223_令和5年度</t>
  </si>
  <si>
    <t>11223_令和6年度</t>
  </si>
  <si>
    <t>01210_平成2年度</t>
  </si>
  <si>
    <t>01210_平成17年度</t>
  </si>
  <si>
    <t>01210_平成18年度</t>
  </si>
  <si>
    <t>01210_平成19年度</t>
  </si>
  <si>
    <t>01210_平成20年度</t>
  </si>
  <si>
    <t>01210_平成21年度</t>
  </si>
  <si>
    <t>01210_平成22年度</t>
  </si>
  <si>
    <t>01210_平成23年度</t>
  </si>
  <si>
    <t>01210_平成24年度</t>
  </si>
  <si>
    <t>01210_平成25年度</t>
  </si>
  <si>
    <t>01210_平成26年度</t>
  </si>
  <si>
    <t>01210_平成27年度</t>
  </si>
  <si>
    <t>01210_平成28年度</t>
  </si>
  <si>
    <t>01210_平成29年度</t>
  </si>
  <si>
    <t>01210_平成30年度</t>
  </si>
  <si>
    <t>01210_令和元年度</t>
  </si>
  <si>
    <t>01210_令和2年度</t>
  </si>
  <si>
    <t>01210_令和3年度</t>
  </si>
  <si>
    <t>01210_令和5年度</t>
  </si>
  <si>
    <t>08208_平成2年度</t>
  </si>
  <si>
    <t>08208</t>
  </si>
  <si>
    <t>龍ケ崎市</t>
  </si>
  <si>
    <t>08208_平成17年度</t>
  </si>
  <si>
    <t>08208_平成18年度</t>
  </si>
  <si>
    <t>08208_平成19年度</t>
  </si>
  <si>
    <t>08208_平成20年度</t>
  </si>
  <si>
    <t>08208_平成21年度</t>
  </si>
  <si>
    <t>08208_平成22年度</t>
  </si>
  <si>
    <t>08208_平成23年度</t>
  </si>
  <si>
    <t>08208_平成24年度</t>
  </si>
  <si>
    <t>08208_平成25年度</t>
  </si>
  <si>
    <t>08208_平成26年度</t>
  </si>
  <si>
    <t>08208_平成27年度</t>
  </si>
  <si>
    <t>08208_平成28年度</t>
  </si>
  <si>
    <t>08208_平成29年度</t>
  </si>
  <si>
    <t>08208_平成30年度</t>
  </si>
  <si>
    <t>08208_令和元年度</t>
  </si>
  <si>
    <t>08208_令和2年度</t>
  </si>
  <si>
    <t>08208_令和3年度</t>
  </si>
  <si>
    <t>08208_令和4年度</t>
  </si>
  <si>
    <t>08208_令和5年度</t>
  </si>
  <si>
    <t>08208_令和6年度</t>
  </si>
  <si>
    <t>26201_平成2年度</t>
  </si>
  <si>
    <t>26201</t>
  </si>
  <si>
    <t>福知山市</t>
  </si>
  <si>
    <t>26201_平成17年度</t>
  </si>
  <si>
    <t>26201_平成18年度</t>
  </si>
  <si>
    <t>26201_平成19年度</t>
  </si>
  <si>
    <t>26201_平成20年度</t>
  </si>
  <si>
    <t>26201_平成21年度</t>
  </si>
  <si>
    <t>26201_平成22年度</t>
  </si>
  <si>
    <t>26201_平成23年度</t>
  </si>
  <si>
    <t>26201_平成24年度</t>
  </si>
  <si>
    <t>26201_平成25年度</t>
  </si>
  <si>
    <t>26201_平成26年度</t>
  </si>
  <si>
    <t>26201_平成27年度</t>
  </si>
  <si>
    <t>26201_平成28年度</t>
  </si>
  <si>
    <t>26201_平成29年度</t>
  </si>
  <si>
    <t>26201_平成30年度</t>
  </si>
  <si>
    <t>26201_令和元年度</t>
  </si>
  <si>
    <t>26201_令和2年度</t>
  </si>
  <si>
    <t>26201_令和3年度</t>
  </si>
  <si>
    <t>26201_令和4年度</t>
  </si>
  <si>
    <t>26201_令和5年度</t>
  </si>
  <si>
    <t>26201_令和6年度</t>
  </si>
  <si>
    <t>24208_平成2年度</t>
  </si>
  <si>
    <t>24208</t>
  </si>
  <si>
    <t>名張市</t>
  </si>
  <si>
    <t>24208_平成17年度</t>
  </si>
  <si>
    <t>24208_平成18年度</t>
  </si>
  <si>
    <t>24208_平成19年度</t>
  </si>
  <si>
    <t>24208_平成20年度</t>
  </si>
  <si>
    <t>24208_平成21年度</t>
  </si>
  <si>
    <t>24208_平成22年度</t>
  </si>
  <si>
    <t>24208_平成23年度</t>
  </si>
  <si>
    <t>24208_平成24年度</t>
  </si>
  <si>
    <t>24208_平成25年度</t>
  </si>
  <si>
    <t>24208_平成26年度</t>
  </si>
  <si>
    <t>24208_平成27年度</t>
  </si>
  <si>
    <t>24208_平成28年度</t>
  </si>
  <si>
    <t>24208_平成29年度</t>
  </si>
  <si>
    <t>24208_平成30年度</t>
  </si>
  <si>
    <t>24208_令和元年度</t>
  </si>
  <si>
    <t>24208_令和2年度</t>
  </si>
  <si>
    <t>24208_令和3年度</t>
  </si>
  <si>
    <t>24208_令和4年度</t>
  </si>
  <si>
    <t>24208_令和5年度</t>
  </si>
  <si>
    <t>24208_令和6年度</t>
  </si>
  <si>
    <t>05212_平成2年度</t>
  </si>
  <si>
    <t>05212</t>
  </si>
  <si>
    <t>大仙市</t>
  </si>
  <si>
    <t>05212_平成17年度</t>
  </si>
  <si>
    <t>05212_平成18年度</t>
  </si>
  <si>
    <t>05212_平成19年度</t>
  </si>
  <si>
    <t>05212_平成20年度</t>
  </si>
  <si>
    <t>05212_平成21年度</t>
  </si>
  <si>
    <t>05212_平成22年度</t>
  </si>
  <si>
    <t>05212_平成23年度</t>
  </si>
  <si>
    <t>05212_平成24年度</t>
  </si>
  <si>
    <t>05212_平成25年度</t>
  </si>
  <si>
    <t>05212_平成26年度</t>
  </si>
  <si>
    <t>05212_平成27年度</t>
  </si>
  <si>
    <t>05212_平成28年度</t>
  </si>
  <si>
    <t>05212_平成29年度</t>
  </si>
  <si>
    <t>05212_平成30年度</t>
  </si>
  <si>
    <t>05212_令和元年度</t>
  </si>
  <si>
    <t>05212_令和2年度</t>
  </si>
  <si>
    <t>05212_令和3年度</t>
  </si>
  <si>
    <t>05212_令和4年度</t>
  </si>
  <si>
    <t>05212_令和5年度</t>
  </si>
  <si>
    <t>05212_令和6年度</t>
  </si>
  <si>
    <t>13221_平成2年度</t>
  </si>
  <si>
    <t>13221</t>
  </si>
  <si>
    <t>清瀬市</t>
  </si>
  <si>
    <t>13221_平成17年度</t>
  </si>
  <si>
    <t>13221_平成18年度</t>
  </si>
  <si>
    <t>13221_平成19年度</t>
  </si>
  <si>
    <t>13221_平成20年度</t>
  </si>
  <si>
    <t>13221_平成21年度</t>
  </si>
  <si>
    <t>13221_平成22年度</t>
  </si>
  <si>
    <t>13221_平成23年度</t>
  </si>
  <si>
    <t>13221_平成24年度</t>
  </si>
  <si>
    <t>13221_平成25年度</t>
  </si>
  <si>
    <t>13221_平成26年度</t>
  </si>
  <si>
    <t>13221_平成27年度</t>
  </si>
  <si>
    <t>13221_平成28年度</t>
  </si>
  <si>
    <t>13221_平成29年度</t>
  </si>
  <si>
    <t>13221_平成30年度</t>
  </si>
  <si>
    <t>13221_令和元年度</t>
  </si>
  <si>
    <t>13221_令和2年度</t>
  </si>
  <si>
    <t>13221_令和3年度</t>
  </si>
  <si>
    <t>13221_令和4年度</t>
  </si>
  <si>
    <t>13221_令和5年度</t>
  </si>
  <si>
    <t>13221_令和6年度</t>
  </si>
  <si>
    <t>21206_平成2年度</t>
  </si>
  <si>
    <t>21206</t>
  </si>
  <si>
    <t>中津川市</t>
  </si>
  <si>
    <t>21206_平成17年度</t>
  </si>
  <si>
    <t>21206_平成18年度</t>
  </si>
  <si>
    <t>21206_平成19年度</t>
  </si>
  <si>
    <t>21206_平成20年度</t>
  </si>
  <si>
    <t>21206_平成21年度</t>
  </si>
  <si>
    <t>21206_平成22年度</t>
  </si>
  <si>
    <t>21206_平成23年度</t>
  </si>
  <si>
    <t>21206_平成24年度</t>
  </si>
  <si>
    <t>21206_平成25年度</t>
  </si>
  <si>
    <t>21206_平成26年度</t>
  </si>
  <si>
    <t>21206_平成27年度</t>
  </si>
  <si>
    <t>21206_平成28年度</t>
  </si>
  <si>
    <t>21206_平成29年度</t>
  </si>
  <si>
    <t>21206_平成30年度</t>
  </si>
  <si>
    <t>21206_令和元年度</t>
  </si>
  <si>
    <t>21206_令和2年度</t>
  </si>
  <si>
    <t>21206_令和3年度</t>
  </si>
  <si>
    <t>21206_令和4年度</t>
  </si>
  <si>
    <t>21206_令和5年度</t>
  </si>
  <si>
    <t>21206_令和6年度</t>
  </si>
  <si>
    <t>41203_平成2年度</t>
  </si>
  <si>
    <t>41203</t>
  </si>
  <si>
    <t>鳥栖市</t>
  </si>
  <si>
    <t>41203_平成17年度</t>
  </si>
  <si>
    <t>41203_平成18年度</t>
  </si>
  <si>
    <t>41203_平成19年度</t>
  </si>
  <si>
    <t>41203_平成20年度</t>
  </si>
  <si>
    <t>41203_平成21年度</t>
  </si>
  <si>
    <t>41203_平成22年度</t>
  </si>
  <si>
    <t>41203_平成23年度</t>
  </si>
  <si>
    <t>41203_平成24年度</t>
  </si>
  <si>
    <t>41203_平成25年度</t>
  </si>
  <si>
    <t>41203_平成26年度</t>
  </si>
  <si>
    <t>41203_平成27年度</t>
  </si>
  <si>
    <t>41203_平成28年度</t>
  </si>
  <si>
    <t>41203_平成29年度</t>
  </si>
  <si>
    <t>41203_平成30年度</t>
  </si>
  <si>
    <t>41203_令和元年度</t>
  </si>
  <si>
    <t>41203_令和2年度</t>
  </si>
  <si>
    <t>41203_令和3年度</t>
  </si>
  <si>
    <t>41203_令和4年度</t>
  </si>
  <si>
    <t>41203_令和5年度</t>
  </si>
  <si>
    <t>41203_令和6年度</t>
  </si>
  <si>
    <t>11231_平成2年度</t>
  </si>
  <si>
    <t>11231</t>
  </si>
  <si>
    <t>桶川市</t>
  </si>
  <si>
    <t>11231_平成17年度</t>
  </si>
  <si>
    <t>11231_平成18年度</t>
  </si>
  <si>
    <t>11231_平成19年度</t>
  </si>
  <si>
    <t>11231_平成20年度</t>
  </si>
  <si>
    <t>11231_平成21年度</t>
  </si>
  <si>
    <t>11231_平成22年度</t>
  </si>
  <si>
    <t>11231_平成23年度</t>
  </si>
  <si>
    <t>11231_平成24年度</t>
  </si>
  <si>
    <t>11231_平成25年度</t>
  </si>
  <si>
    <t>11231_平成26年度</t>
  </si>
  <si>
    <t>11231_平成27年度</t>
  </si>
  <si>
    <t>11231_平成28年度</t>
  </si>
  <si>
    <t>11231_平成29年度</t>
  </si>
  <si>
    <t>11231_平成30年度</t>
  </si>
  <si>
    <t>11231_令和元年度</t>
  </si>
  <si>
    <t>11231_令和2年度</t>
  </si>
  <si>
    <t>11231_令和3年度</t>
  </si>
  <si>
    <t>11231_令和4年度</t>
  </si>
  <si>
    <t>11231_令和5年度</t>
  </si>
  <si>
    <t>11231_令和6年度</t>
  </si>
  <si>
    <t>10207_平成2年度</t>
  </si>
  <si>
    <t>10207</t>
  </si>
  <si>
    <t>館林市</t>
  </si>
  <si>
    <t>10207_平成17年度</t>
  </si>
  <si>
    <t>10207_平成18年度</t>
  </si>
  <si>
    <t>10207_平成19年度</t>
  </si>
  <si>
    <t>10207_平成20年度</t>
  </si>
  <si>
    <t>10207_平成21年度</t>
  </si>
  <si>
    <t>10207_平成22年度</t>
  </si>
  <si>
    <t>10207_平成23年度</t>
  </si>
  <si>
    <t>10207_平成24年度</t>
  </si>
  <si>
    <t>10207_平成25年度</t>
  </si>
  <si>
    <t>10207_平成26年度</t>
  </si>
  <si>
    <t>10207_平成27年度</t>
  </si>
  <si>
    <t>10207_平成28年度</t>
  </si>
  <si>
    <t>10207_平成29年度</t>
  </si>
  <si>
    <t>10207_平成30年度</t>
  </si>
  <si>
    <t>10207_令和元年度</t>
  </si>
  <si>
    <t>10207_令和2年度</t>
  </si>
  <si>
    <t>10207_令和3年度</t>
  </si>
  <si>
    <t>10207_令和4年度</t>
  </si>
  <si>
    <t>10207_令和5年度</t>
  </si>
  <si>
    <t>10207_令和6年度</t>
  </si>
  <si>
    <t>26207_平成2年度</t>
  </si>
  <si>
    <t>26207</t>
  </si>
  <si>
    <t>城陽市</t>
  </si>
  <si>
    <t>26207_平成17年度</t>
  </si>
  <si>
    <t>26207_平成18年度</t>
  </si>
  <si>
    <t>26207_平成19年度</t>
  </si>
  <si>
    <t>26207_平成20年度</t>
  </si>
  <si>
    <t>26207_平成21年度</t>
  </si>
  <si>
    <t>26207_平成22年度</t>
  </si>
  <si>
    <t>26207_平成23年度</t>
  </si>
  <si>
    <t>26207_平成24年度</t>
  </si>
  <si>
    <t>26207_平成25年度</t>
  </si>
  <si>
    <t>26207_平成26年度</t>
  </si>
  <si>
    <t>26207_平成27年度</t>
  </si>
  <si>
    <t>26207_平成28年度</t>
  </si>
  <si>
    <t>26207_平成29年度</t>
  </si>
  <si>
    <t>26207_平成30年度</t>
  </si>
  <si>
    <t>26207_令和元年度</t>
  </si>
  <si>
    <t>26207_令和2年度</t>
  </si>
  <si>
    <t>26207_令和3年度</t>
  </si>
  <si>
    <t>26207_令和4年度</t>
  </si>
  <si>
    <t>26207_令和5年度</t>
  </si>
  <si>
    <t>26207_令和6年度</t>
  </si>
  <si>
    <t>28215_平成2年度</t>
  </si>
  <si>
    <t>28215</t>
  </si>
  <si>
    <t>三木市</t>
  </si>
  <si>
    <t>28215_平成17年度</t>
  </si>
  <si>
    <t>28215_平成18年度</t>
  </si>
  <si>
    <t>28215_平成19年度</t>
  </si>
  <si>
    <t>28215_平成20年度</t>
  </si>
  <si>
    <t>28215_平成21年度</t>
  </si>
  <si>
    <t>28215_平成22年度</t>
  </si>
  <si>
    <t>28215_平成23年度</t>
  </si>
  <si>
    <t>28215_平成24年度</t>
  </si>
  <si>
    <t>28215_平成25年度</t>
  </si>
  <si>
    <t>28215_平成26年度</t>
  </si>
  <si>
    <t>28215_平成27年度</t>
  </si>
  <si>
    <t>28215_平成28年度</t>
  </si>
  <si>
    <t>28215_平成29年度</t>
  </si>
  <si>
    <t>28215_平成30年度</t>
  </si>
  <si>
    <t>28215_令和元年度</t>
  </si>
  <si>
    <t>28215_令和2年度</t>
  </si>
  <si>
    <t>28215_令和3年度</t>
  </si>
  <si>
    <t>28215_令和4年度</t>
  </si>
  <si>
    <t>28215_令和5年度</t>
  </si>
  <si>
    <t>28215_令和6年度</t>
  </si>
  <si>
    <t>07207_平成2年度</t>
  </si>
  <si>
    <t>07207</t>
  </si>
  <si>
    <t>須賀川市</t>
  </si>
  <si>
    <t>07207_平成17年度</t>
  </si>
  <si>
    <t>07207_平成18年度</t>
  </si>
  <si>
    <t>07207_平成19年度</t>
  </si>
  <si>
    <t>07207_平成20年度</t>
  </si>
  <si>
    <t>07207_平成21年度</t>
  </si>
  <si>
    <t>07207_平成22年度</t>
  </si>
  <si>
    <t>07207_平成23年度</t>
  </si>
  <si>
    <t>07207_平成24年度</t>
  </si>
  <si>
    <t>07207_平成25年度</t>
  </si>
  <si>
    <t>07207_平成26年度</t>
  </si>
  <si>
    <t>07207_平成27年度</t>
  </si>
  <si>
    <t>07207_平成28年度</t>
  </si>
  <si>
    <t>07207_平成29年度</t>
  </si>
  <si>
    <t>07207_平成30年度</t>
  </si>
  <si>
    <t>07207_令和元年度</t>
  </si>
  <si>
    <t>07207_令和2年度</t>
  </si>
  <si>
    <t>07207_令和3年度</t>
  </si>
  <si>
    <t>07207_令和4年度</t>
  </si>
  <si>
    <t>07207_令和5年度</t>
  </si>
  <si>
    <t>07207_令和6年度</t>
  </si>
  <si>
    <t>43215_平成2年度</t>
  </si>
  <si>
    <t>43215</t>
  </si>
  <si>
    <t>天草市</t>
  </si>
  <si>
    <t>43215_平成17年度</t>
  </si>
  <si>
    <t>43215_平成18年度</t>
  </si>
  <si>
    <t>43215_平成19年度</t>
  </si>
  <si>
    <t>43215_平成20年度</t>
  </si>
  <si>
    <t>43215_平成21年度</t>
  </si>
  <si>
    <t>43215_平成22年度</t>
  </si>
  <si>
    <t>43215_平成23年度</t>
  </si>
  <si>
    <t>43215_平成24年度</t>
  </si>
  <si>
    <t>43215_平成25年度</t>
  </si>
  <si>
    <t>43215_平成26年度</t>
  </si>
  <si>
    <t>43215_平成27年度</t>
  </si>
  <si>
    <t>43215_平成28年度</t>
  </si>
  <si>
    <t>43215_平成29年度</t>
  </si>
  <si>
    <t>43215_平成30年度</t>
  </si>
  <si>
    <t>43215_令和元年度</t>
  </si>
  <si>
    <t>43215_令和2年度</t>
  </si>
  <si>
    <t>43215_令和3年度</t>
  </si>
  <si>
    <t>43215_令和4年度</t>
  </si>
  <si>
    <t>43215_令和5年度</t>
  </si>
  <si>
    <t>43215_令和6年度</t>
  </si>
  <si>
    <t>04212_平成2年度</t>
  </si>
  <si>
    <t>04212</t>
  </si>
  <si>
    <t>登米市</t>
  </si>
  <si>
    <t>04212_平成17年度</t>
  </si>
  <si>
    <t>04212_平成18年度</t>
  </si>
  <si>
    <t>04212_平成19年度</t>
  </si>
  <si>
    <t>04212_平成20年度</t>
  </si>
  <si>
    <t>04212_平成21年度</t>
  </si>
  <si>
    <t>04212_平成22年度</t>
  </si>
  <si>
    <t>04212_平成23年度</t>
  </si>
  <si>
    <t>04212_平成24年度</t>
  </si>
  <si>
    <t>04212_平成25年度</t>
  </si>
  <si>
    <t>04212_平成26年度</t>
  </si>
  <si>
    <t>04212_平成27年度</t>
  </si>
  <si>
    <t>04212_平成28年度</t>
  </si>
  <si>
    <t>04212_平成29年度</t>
  </si>
  <si>
    <t>04212_平成30年度</t>
  </si>
  <si>
    <t>04212_令和元年度</t>
  </si>
  <si>
    <t>04212_令和2年度</t>
  </si>
  <si>
    <t>04212_令和3年度</t>
  </si>
  <si>
    <t>04212_令和4年度</t>
  </si>
  <si>
    <t>04212_令和5年度</t>
  </si>
  <si>
    <t>04212_令和6年度</t>
  </si>
  <si>
    <t>高山村</t>
  </si>
  <si>
    <t>10449</t>
  </si>
  <si>
    <t>みなかみ町</t>
  </si>
  <si>
    <t>10449_令和4年度</t>
  </si>
  <si>
    <t>10449_令和6年度</t>
  </si>
  <si>
    <t>10525</t>
  </si>
  <si>
    <t>邑楽町</t>
  </si>
  <si>
    <t>10525_令和4年度</t>
  </si>
  <si>
    <t>10525_令和6年度</t>
  </si>
  <si>
    <t>明和町</t>
  </si>
  <si>
    <t>10464</t>
  </si>
  <si>
    <t>玉村町</t>
  </si>
  <si>
    <t>10464_令和4年度</t>
  </si>
  <si>
    <t>10464_令和6年度</t>
  </si>
  <si>
    <t>10210</t>
  </si>
  <si>
    <t>富岡市</t>
  </si>
  <si>
    <t>10210_令和4年度</t>
  </si>
  <si>
    <t>10210_令和6年度</t>
  </si>
  <si>
    <t>10206</t>
  </si>
  <si>
    <t>沼田市</t>
  </si>
  <si>
    <t>10206_令和4年度</t>
  </si>
  <si>
    <t>10206_令和6年度</t>
  </si>
  <si>
    <t>10208</t>
  </si>
  <si>
    <t>渋川市</t>
  </si>
  <si>
    <t>10208_令和4年度</t>
  </si>
  <si>
    <t>10208_令和6年度</t>
  </si>
  <si>
    <t>10211</t>
  </si>
  <si>
    <t>安中市</t>
  </si>
  <si>
    <t>10211_令和4年度</t>
  </si>
  <si>
    <t>10211_令和6年度</t>
  </si>
  <si>
    <t>10382</t>
  </si>
  <si>
    <t>下仁田町</t>
  </si>
  <si>
    <t>10382_令和4年度</t>
  </si>
  <si>
    <t>10382_令和6年度</t>
  </si>
  <si>
    <t>10426</t>
  </si>
  <si>
    <t>草津町</t>
  </si>
  <si>
    <t>10426_令和4年度</t>
  </si>
  <si>
    <t>10426_令和6年度</t>
  </si>
  <si>
    <t>10428</t>
  </si>
  <si>
    <t>10428_令和4年度</t>
  </si>
  <si>
    <t>10428_令和6年度</t>
  </si>
  <si>
    <t>10444</t>
  </si>
  <si>
    <t>川場村</t>
  </si>
  <si>
    <t>10444_令和4年度</t>
  </si>
  <si>
    <t>10444_令和6年度</t>
  </si>
  <si>
    <t>南牧村</t>
  </si>
  <si>
    <t>10443</t>
  </si>
  <si>
    <t>片品村</t>
  </si>
  <si>
    <t>10443_令和4年度</t>
  </si>
  <si>
    <t>10443_令和6年度</t>
  </si>
  <si>
    <t>10521</t>
  </si>
  <si>
    <t>板倉町</t>
  </si>
  <si>
    <t>10521_令和4年度</t>
  </si>
  <si>
    <t>10521_令和6年度</t>
  </si>
  <si>
    <t>10344</t>
  </si>
  <si>
    <t>榛東村</t>
  </si>
  <si>
    <t>10344_令和4年度</t>
  </si>
  <si>
    <t>10344_令和6年度</t>
  </si>
  <si>
    <t>10421</t>
  </si>
  <si>
    <t>中之条町</t>
  </si>
  <si>
    <t>10421_令和4年度</t>
  </si>
  <si>
    <t>10421_令和6年度</t>
  </si>
  <si>
    <t>10448</t>
  </si>
  <si>
    <t>昭和村</t>
  </si>
  <si>
    <t>10448_令和4年度</t>
  </si>
  <si>
    <t>10448_令和6年度</t>
  </si>
  <si>
    <t>10366</t>
  </si>
  <si>
    <t>上野村</t>
  </si>
  <si>
    <t>10366_令和4年度</t>
  </si>
  <si>
    <t>10366_令和6年度</t>
  </si>
  <si>
    <t>10424</t>
  </si>
  <si>
    <t>長野原町</t>
  </si>
  <si>
    <t>10424_令和4年度</t>
  </si>
  <si>
    <t>10424_令和6年度</t>
  </si>
  <si>
    <t>10367</t>
  </si>
  <si>
    <t>神流町</t>
  </si>
  <si>
    <t>10367_令和4年度</t>
  </si>
  <si>
    <t>10367_令和6年度</t>
  </si>
  <si>
    <t>10383</t>
  </si>
  <si>
    <t>10383_令和4年度</t>
  </si>
  <si>
    <t>10383_令和6年度</t>
  </si>
  <si>
    <t>10523</t>
  </si>
  <si>
    <t>千代田町</t>
  </si>
  <si>
    <t>10523_令和4年度</t>
  </si>
  <si>
    <t>10523_令和6年度</t>
  </si>
  <si>
    <t>10522</t>
  </si>
  <si>
    <t>10522_令和4年度</t>
  </si>
  <si>
    <t>10522_令和6年度</t>
  </si>
  <si>
    <t>10425</t>
  </si>
  <si>
    <t>嬬恋村</t>
  </si>
  <si>
    <t>10425_令和4年度</t>
  </si>
  <si>
    <t>10425_令和6年度</t>
  </si>
  <si>
    <t>10345</t>
  </si>
  <si>
    <t>吉岡町</t>
  </si>
  <si>
    <t>10345_令和4年度</t>
  </si>
  <si>
    <t>10345_令和6年度</t>
  </si>
  <si>
    <t>10205</t>
  </si>
  <si>
    <t>太田市</t>
  </si>
  <si>
    <t>10205_令和4年度</t>
  </si>
  <si>
    <t>10205_令和6年度</t>
  </si>
  <si>
    <t>10204</t>
  </si>
  <si>
    <t>伊勢崎市</t>
  </si>
  <si>
    <t>10204_令和4年度</t>
  </si>
  <si>
    <t>10204_令和6年度</t>
  </si>
  <si>
    <t>10384</t>
  </si>
  <si>
    <t>甘楽町</t>
  </si>
  <si>
    <t>10384_令和4年度</t>
  </si>
  <si>
    <t>10384_令和6年度</t>
  </si>
  <si>
    <t>10429</t>
  </si>
  <si>
    <t>東吾妻町</t>
  </si>
  <si>
    <t>10429_令和4年度</t>
  </si>
  <si>
    <t>10429_令和6年度</t>
  </si>
  <si>
    <t>10209</t>
  </si>
  <si>
    <t>藤岡市</t>
  </si>
  <si>
    <t>10209_令和4年度</t>
  </si>
  <si>
    <t>10209_令和6年度</t>
  </si>
  <si>
    <t>10212</t>
  </si>
  <si>
    <t>みどり市</t>
  </si>
  <si>
    <t>10212_令和4年度</t>
  </si>
  <si>
    <t>10212_令和6年度</t>
  </si>
  <si>
    <t>10524</t>
  </si>
  <si>
    <t>大泉町</t>
  </si>
  <si>
    <t>10524_令和4年度</t>
  </si>
  <si>
    <t>10524_令和6年度</t>
  </si>
  <si>
    <t>10_平成2年度</t>
  </si>
  <si>
    <t>10</t>
  </si>
  <si>
    <t>群馬県</t>
  </si>
  <si>
    <t>10_平成17年度</t>
  </si>
  <si>
    <t>10_平成18年度</t>
  </si>
  <si>
    <t>10_平成19年度</t>
  </si>
  <si>
    <t>10_平成20年度</t>
  </si>
  <si>
    <t>10_平成21年度</t>
  </si>
  <si>
    <t>10_平成22年度</t>
  </si>
  <si>
    <t>10_平成23年度</t>
  </si>
  <si>
    <t>10_平成24年度</t>
  </si>
  <si>
    <t>10_平成25年度</t>
  </si>
  <si>
    <t>10_平成26年度</t>
  </si>
  <si>
    <t>10_平成27年度</t>
  </si>
  <si>
    <t>10_平成28年度</t>
  </si>
  <si>
    <t>10_平成29年度</t>
  </si>
  <si>
    <t>10_平成30年度</t>
  </si>
  <si>
    <t>10_令和元年度</t>
  </si>
  <si>
    <t>10_令和2年度</t>
  </si>
  <si>
    <t>10_令和3年度</t>
  </si>
  <si>
    <t>10_令和4年度</t>
  </si>
  <si>
    <t>10_令和5年度</t>
  </si>
  <si>
    <t>10_令和6年度</t>
  </si>
  <si>
    <t>10207_令和7年度</t>
  </si>
  <si>
    <t>10207_令和8年度</t>
  </si>
  <si>
    <t>10207_令和9年度</t>
  </si>
  <si>
    <t>10207_令和10年度</t>
  </si>
  <si>
    <t>10207_令和11年度</t>
  </si>
  <si>
    <t>10207_令和12年度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</si>
</sst>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8.9351028991600003</c:v>
                </c:pt>
                <c:pt idx="1">
                  <c:v>8.2550463968000027</c:v>
                </c:pt>
                <c:pt idx="2">
                  <c:v>9.7323583950000003</c:v>
                </c:pt>
                <c:pt idx="3">
                  <c:v>10.092615886080001</c:v>
                </c:pt>
                <c:pt idx="4">
                  <c:v>8.9302729272400025</c:v>
                </c:pt>
                <c:pt idx="5">
                  <c:v>7.7778922377000006</c:v>
                </c:pt>
                <c:pt idx="6">
                  <c:v>7.1708457826000016</c:v>
                </c:pt>
                <c:pt idx="7">
                  <c:v>8.231271811610398</c:v>
                </c:pt>
                <c:pt idx="8">
                  <c:v>7.8883303269754981</c:v>
                </c:pt>
                <c:pt idx="9">
                  <c:v>9.7916575801759755</c:v>
                </c:pt>
                <c:pt idx="10">
                  <c:v>8.3681032111830866</c:v>
                </c:pt>
                <c:pt idx="11">
                  <c:v>10.84756819886427</c:v>
                </c:pt>
                <c:pt idx="12">
                  <c:v>12.38791755683825</c:v>
                </c:pt>
                <c:pt idx="13">
                  <c:v>9.0858413871383998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159.70102252225365</c:v>
                </c:pt>
                <c:pt idx="1">
                  <c:v>160.71057040582616</c:v>
                </c:pt>
                <c:pt idx="2">
                  <c:v>158.08964323720437</c:v>
                </c:pt>
                <c:pt idx="3">
                  <c:v>158.93274657118769</c:v>
                </c:pt>
                <c:pt idx="4">
                  <c:v>155.85849066797954</c:v>
                </c:pt>
                <c:pt idx="5">
                  <c:v>151.67701122561567</c:v>
                </c:pt>
                <c:pt idx="6">
                  <c:v>150.7506196606993</c:v>
                </c:pt>
                <c:pt idx="7">
                  <c:v>147.78408994336252</c:v>
                </c:pt>
                <c:pt idx="8">
                  <c:v>144.91796868920162</c:v>
                </c:pt>
                <c:pt idx="9">
                  <c:v>142.47393498876477</c:v>
                </c:pt>
                <c:pt idx="10">
                  <c:v>140.69308991943498</c:v>
                </c:pt>
                <c:pt idx="11">
                  <c:v>126.32152176986956</c:v>
                </c:pt>
                <c:pt idx="12">
                  <c:v>124.57883694838196</c:v>
                </c:pt>
                <c:pt idx="13">
                  <c:v>128.14053894536843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93.885125102646583</c:v>
                </c:pt>
                <c:pt idx="1">
                  <c:v>100.4322246834448</c:v>
                </c:pt>
                <c:pt idx="2">
                  <c:v>107.15638771159129</c:v>
                </c:pt>
                <c:pt idx="3">
                  <c:v>129.44082428018419</c:v>
                </c:pt>
                <c:pt idx="4">
                  <c:v>107.4046520708564</c:v>
                </c:pt>
                <c:pt idx="5">
                  <c:v>111.7487333336673</c:v>
                </c:pt>
                <c:pt idx="6">
                  <c:v>103.76468279185789</c:v>
                </c:pt>
                <c:pt idx="7">
                  <c:v>102.99559447087465</c:v>
                </c:pt>
                <c:pt idx="8">
                  <c:v>99.670668931201888</c:v>
                </c:pt>
                <c:pt idx="9">
                  <c:v>104.47625818103707</c:v>
                </c:pt>
                <c:pt idx="10">
                  <c:v>92.470444329682536</c:v>
                </c:pt>
                <c:pt idx="11">
                  <c:v>88.098579389352679</c:v>
                </c:pt>
                <c:pt idx="12">
                  <c:v>96.974668940164349</c:v>
                </c:pt>
                <c:pt idx="13">
                  <c:v>104.80417260488011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120.21471314236931</c:v>
                </c:pt>
                <c:pt idx="1">
                  <c:v>124.4490478948848</c:v>
                </c:pt>
                <c:pt idx="2">
                  <c:v>146.88294643477869</c:v>
                </c:pt>
                <c:pt idx="3">
                  <c:v>149.72518317991501</c:v>
                </c:pt>
                <c:pt idx="4">
                  <c:v>142.3273939308381</c:v>
                </c:pt>
                <c:pt idx="5">
                  <c:v>129.56774913831561</c:v>
                </c:pt>
                <c:pt idx="6">
                  <c:v>128.8127442395936</c:v>
                </c:pt>
                <c:pt idx="7">
                  <c:v>107.87844194519108</c:v>
                </c:pt>
                <c:pt idx="8">
                  <c:v>101.863459336193</c:v>
                </c:pt>
                <c:pt idx="9">
                  <c:v>100.44991070069561</c:v>
                </c:pt>
                <c:pt idx="10">
                  <c:v>94.954092337084361</c:v>
                </c:pt>
                <c:pt idx="11">
                  <c:v>89.891997970446482</c:v>
                </c:pt>
                <c:pt idx="12">
                  <c:v>100.06812595857487</c:v>
                </c:pt>
                <c:pt idx="13">
                  <c:v>96.210399745075094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159.7749584923497</c:v>
                </c:pt>
                <c:pt idx="1">
                  <c:v>165.79159405520389</c:v>
                </c:pt>
                <c:pt idx="2">
                  <c:v>179.53142273303033</c:v>
                </c:pt>
                <c:pt idx="3">
                  <c:v>173.64709650769578</c:v>
                </c:pt>
                <c:pt idx="4">
                  <c:v>181.49943154395544</c:v>
                </c:pt>
                <c:pt idx="5">
                  <c:v>155.98493016464349</c:v>
                </c:pt>
                <c:pt idx="6">
                  <c:v>139.04119432021423</c:v>
                </c:pt>
                <c:pt idx="7">
                  <c:v>141.43124790070857</c:v>
                </c:pt>
                <c:pt idx="8">
                  <c:v>136.21937931014725</c:v>
                </c:pt>
                <c:pt idx="9">
                  <c:v>148.00994488817383</c:v>
                </c:pt>
                <c:pt idx="10">
                  <c:v>139.11904320804439</c:v>
                </c:pt>
                <c:pt idx="11">
                  <c:v>157.22435669368684</c:v>
                </c:pt>
                <c:pt idx="12">
                  <c:v>155.79806148111868</c:v>
                </c:pt>
                <c:pt idx="13">
                  <c:v>145.82956292254386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49474</c:v>
                </c:pt>
                <c:pt idx="1">
                  <c:v>50029</c:v>
                </c:pt>
                <c:pt idx="2">
                  <c:v>50477</c:v>
                </c:pt>
                <c:pt idx="3">
                  <c:v>51259</c:v>
                </c:pt>
                <c:pt idx="4">
                  <c:v>51938</c:v>
                </c:pt>
                <c:pt idx="5">
                  <c:v>52614</c:v>
                </c:pt>
                <c:pt idx="6">
                  <c:v>52686</c:v>
                </c:pt>
                <c:pt idx="7">
                  <c:v>52958</c:v>
                </c:pt>
                <c:pt idx="8">
                  <c:v>52875</c:v>
                </c:pt>
                <c:pt idx="9">
                  <c:v>52953</c:v>
                </c:pt>
                <c:pt idx="10">
                  <c:v>53134</c:v>
                </c:pt>
                <c:pt idx="11">
                  <c:v>53224</c:v>
                </c:pt>
                <c:pt idx="12">
                  <c:v>53159</c:v>
                </c:pt>
                <c:pt idx="13">
                  <c:v>53323</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11527</c:v>
                </c:pt>
                <c:pt idx="1">
                  <c:v>11276</c:v>
                </c:pt>
                <c:pt idx="2">
                  <c:v>11189</c:v>
                </c:pt>
                <c:pt idx="3">
                  <c:v>11035</c:v>
                </c:pt>
                <c:pt idx="4">
                  <c:v>10955</c:v>
                </c:pt>
                <c:pt idx="5">
                  <c:v>10844</c:v>
                </c:pt>
                <c:pt idx="6">
                  <c:v>10828</c:v>
                </c:pt>
                <c:pt idx="7">
                  <c:v>10761</c:v>
                </c:pt>
                <c:pt idx="8">
                  <c:v>10615</c:v>
                </c:pt>
                <c:pt idx="9">
                  <c:v>10615</c:v>
                </c:pt>
                <c:pt idx="10">
                  <c:v>10620</c:v>
                </c:pt>
                <c:pt idx="11">
                  <c:v>10460</c:v>
                </c:pt>
                <c:pt idx="12">
                  <c:v>10320</c:v>
                </c:pt>
                <c:pt idx="13">
                  <c:v>10374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30460</c:v>
                </c:pt>
                <c:pt idx="1">
                  <c:v>30619</c:v>
                </c:pt>
                <c:pt idx="2">
                  <c:v>30784</c:v>
                </c:pt>
                <c:pt idx="3">
                  <c:v>31683</c:v>
                </c:pt>
                <c:pt idx="4">
                  <c:v>31841</c:v>
                </c:pt>
                <c:pt idx="5">
                  <c:v>32042</c:v>
                </c:pt>
                <c:pt idx="6">
                  <c:v>32291</c:v>
                </c:pt>
                <c:pt idx="7">
                  <c:v>32469</c:v>
                </c:pt>
                <c:pt idx="8">
                  <c:v>32678</c:v>
                </c:pt>
                <c:pt idx="9">
                  <c:v>32972</c:v>
                </c:pt>
                <c:pt idx="10">
                  <c:v>33337</c:v>
                </c:pt>
                <c:pt idx="11">
                  <c:v>33695</c:v>
                </c:pt>
                <c:pt idx="12">
                  <c:v>33938</c:v>
                </c:pt>
                <c:pt idx="13">
                  <c:v>34094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152</c:v>
                </c:pt>
                <c:pt idx="1">
                  <c:v>152</c:v>
                </c:pt>
                <c:pt idx="2">
                  <c:v>152</c:v>
                </c:pt>
                <c:pt idx="3">
                  <c:v>152</c:v>
                </c:pt>
                <c:pt idx="4">
                  <c:v>152</c:v>
                </c:pt>
                <c:pt idx="5">
                  <c:v>217</c:v>
                </c:pt>
                <c:pt idx="6">
                  <c:v>217</c:v>
                </c:pt>
                <c:pt idx="7">
                  <c:v>217</c:v>
                </c:pt>
                <c:pt idx="8">
                  <c:v>217</c:v>
                </c:pt>
                <c:pt idx="9">
                  <c:v>217</c:v>
                </c:pt>
                <c:pt idx="10">
                  <c:v>217</c:v>
                </c:pt>
                <c:pt idx="11">
                  <c:v>264</c:v>
                </c:pt>
                <c:pt idx="12">
                  <c:v>264</c:v>
                </c:pt>
                <c:pt idx="13">
                  <c:v>264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1928</c:v>
                </c:pt>
                <c:pt idx="1">
                  <c:v>1928</c:v>
                </c:pt>
                <c:pt idx="2">
                  <c:v>1928</c:v>
                </c:pt>
                <c:pt idx="3">
                  <c:v>1928</c:v>
                </c:pt>
                <c:pt idx="4">
                  <c:v>1928</c:v>
                </c:pt>
                <c:pt idx="5">
                  <c:v>1711</c:v>
                </c:pt>
                <c:pt idx="6">
                  <c:v>1711</c:v>
                </c:pt>
                <c:pt idx="7">
                  <c:v>1711</c:v>
                </c:pt>
                <c:pt idx="8">
                  <c:v>1711</c:v>
                </c:pt>
                <c:pt idx="9">
                  <c:v>1711</c:v>
                </c:pt>
                <c:pt idx="10">
                  <c:v>1711</c:v>
                </c:pt>
                <c:pt idx="11">
                  <c:v>1574</c:v>
                </c:pt>
                <c:pt idx="12">
                  <c:v>1574</c:v>
                </c:pt>
                <c:pt idx="13">
                  <c:v>1574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2583.0947000000001</c:v>
                </c:pt>
                <c:pt idx="1">
                  <c:v>2886.1397999999999</c:v>
                </c:pt>
                <c:pt idx="2">
                  <c:v>2732.6682000000001</c:v>
                </c:pt>
                <c:pt idx="3">
                  <c:v>2499.1559999999999</c:v>
                </c:pt>
                <c:pt idx="4">
                  <c:v>2533.1475</c:v>
                </c:pt>
                <c:pt idx="5">
                  <c:v>2592.8726999999999</c:v>
                </c:pt>
                <c:pt idx="6">
                  <c:v>2628.5065</c:v>
                </c:pt>
                <c:pt idx="7">
                  <c:v>2597.4555999999998</c:v>
                </c:pt>
                <c:pt idx="8">
                  <c:v>2638.4014000000002</c:v>
                </c:pt>
                <c:pt idx="9">
                  <c:v>2863.6821</c:v>
                </c:pt>
                <c:pt idx="10">
                  <c:v>2805.2390999999998</c:v>
                </c:pt>
                <c:pt idx="11">
                  <c:v>2867.9002999999998</c:v>
                </c:pt>
                <c:pt idx="12">
                  <c:v>3012.0603000000001</c:v>
                </c:pt>
                <c:pt idx="13">
                  <c:v>3311.2791000000002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8.5820000000000007</c:v>
                </c:pt>
                <c:pt idx="1">
                  <c:v>9.4030000000000005</c:v>
                </c:pt>
                <c:pt idx="2">
                  <c:v>9.4269999999999996</c:v>
                </c:pt>
                <c:pt idx="3">
                  <c:v>8.6219999999999999</c:v>
                </c:pt>
                <c:pt idx="4">
                  <c:v>7.7869999999999999</c:v>
                </c:pt>
                <c:pt idx="5">
                  <c:v>6.1280000000000001</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195.52799999999999</c:v>
                </c:pt>
                <c:pt idx="1">
                  <c:v>236.12899999999999</c:v>
                </c:pt>
                <c:pt idx="2">
                  <c:v>244.98500000000001</c:v>
                </c:pt>
                <c:pt idx="3">
                  <c:v>230.899</c:v>
                </c:pt>
                <c:pt idx="4">
                  <c:v>212.31100000000001</c:v>
                </c:pt>
                <c:pt idx="5">
                  <c:v>234.07599999999999</c:v>
                </c:pt>
                <c:pt idx="6">
                  <c:v>228.577</c:v>
                </c:pt>
                <c:pt idx="7">
                  <c:v>241.03</c:v>
                </c:pt>
                <c:pt idx="8">
                  <c:v>230.82599999999999</c:v>
                </c:pt>
                <c:pt idx="9">
                  <c:v>223.011</c:v>
                </c:pt>
                <c:pt idx="10">
                  <c:v>224.78399999999999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5.6059999999999999</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61.042000000000002</c:v>
                </c:pt>
                <c:pt idx="1">
                  <c:v>74.42</c:v>
                </c:pt>
                <c:pt idx="2">
                  <c:v>82.282000000000011</c:v>
                </c:pt>
                <c:pt idx="3">
                  <c:v>76.528999999999996</c:v>
                </c:pt>
                <c:pt idx="4">
                  <c:v>70.650000000000006</c:v>
                </c:pt>
                <c:pt idx="5">
                  <c:v>67.521999999999991</c:v>
                </c:pt>
                <c:pt idx="6">
                  <c:v>53.902000000000001</c:v>
                </c:pt>
                <c:pt idx="7">
                  <c:v>52.301000000000002</c:v>
                </c:pt>
                <c:pt idx="8">
                  <c:v>50.27</c:v>
                </c:pt>
                <c:pt idx="9">
                  <c:v>47.226999999999997</c:v>
                </c:pt>
                <c:pt idx="10">
                  <c:v>43.694999999999993</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137.46199999999999</c:v>
                </c:pt>
                <c:pt idx="1">
                  <c:v>171.11199999999999</c:v>
                </c:pt>
                <c:pt idx="2">
                  <c:v>172.13</c:v>
                </c:pt>
                <c:pt idx="3">
                  <c:v>162.99199999999999</c:v>
                </c:pt>
                <c:pt idx="4">
                  <c:v>149.44800000000001</c:v>
                </c:pt>
                <c:pt idx="5">
                  <c:v>172.68199999999999</c:v>
                </c:pt>
                <c:pt idx="6">
                  <c:v>174.67500000000001</c:v>
                </c:pt>
                <c:pt idx="7">
                  <c:v>188.72900000000001</c:v>
                </c:pt>
                <c:pt idx="8">
                  <c:v>180.55600000000001</c:v>
                </c:pt>
                <c:pt idx="9">
                  <c:v>175.78399999999999</c:v>
                </c:pt>
                <c:pt idx="10">
                  <c:v>181.089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146.88294643477869</c:v>
                </c:pt>
                <c:pt idx="1">
                  <c:v>149.72518317991501</c:v>
                </c:pt>
                <c:pt idx="2">
                  <c:v>142.3273939308381</c:v>
                </c:pt>
                <c:pt idx="3">
                  <c:v>129.56774913831561</c:v>
                </c:pt>
                <c:pt idx="4">
                  <c:v>128.8127442395936</c:v>
                </c:pt>
                <c:pt idx="5">
                  <c:v>107.87844194519108</c:v>
                </c:pt>
                <c:pt idx="6">
                  <c:v>101.863459336193</c:v>
                </c:pt>
                <c:pt idx="7">
                  <c:v>100.44991070069561</c:v>
                </c:pt>
                <c:pt idx="8">
                  <c:v>94.954092337084361</c:v>
                </c:pt>
                <c:pt idx="9">
                  <c:v>89.891997970446482</c:v>
                </c:pt>
                <c:pt idx="10">
                  <c:v>100.06812595857487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179.53142273303033</c:v>
                </c:pt>
                <c:pt idx="1">
                  <c:v>173.64709650769578</c:v>
                </c:pt>
                <c:pt idx="2">
                  <c:v>181.49943154395544</c:v>
                </c:pt>
                <c:pt idx="3">
                  <c:v>155.98493016464349</c:v>
                </c:pt>
                <c:pt idx="4">
                  <c:v>139.04119432021423</c:v>
                </c:pt>
                <c:pt idx="5">
                  <c:v>141.43124790070857</c:v>
                </c:pt>
                <c:pt idx="6">
                  <c:v>136.21937931014725</c:v>
                </c:pt>
                <c:pt idx="7">
                  <c:v>148.00994488817383</c:v>
                </c:pt>
                <c:pt idx="8">
                  <c:v>139.11904320804439</c:v>
                </c:pt>
                <c:pt idx="9">
                  <c:v>157.22435669368684</c:v>
                </c:pt>
                <c:pt idx="10">
                  <c:v>155.79806148111868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0.76567097785667815</c:v>
                </c:pt>
                <c:pt idx="1">
                  <c:v>0.98540087016321964</c:v>
                </c:pt>
                <c:pt idx="2">
                  <c:v>0.94837762595588981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0.41558262195608153</c:v>
                </c:pt>
                <c:pt idx="1">
                  <c:v>0.49704397362849995</c:v>
                </c:pt>
                <c:pt idx="2">
                  <c:v>0.57811780099046661</c:v>
                </c:pt>
                <c:pt idx="3">
                  <c:v>0.5906485256474131</c:v>
                </c:pt>
                <c:pt idx="4">
                  <c:v>0.54847057577307701</c:v>
                </c:pt>
                <c:pt idx="5">
                  <c:v>0.62590818686744976</c:v>
                </c:pt>
                <c:pt idx="6">
                  <c:v>0.5291593310423548</c:v>
                </c:pt>
                <c:pt idx="7">
                  <c:v>0.52066746137622821</c:v>
                </c:pt>
                <c:pt idx="8">
                  <c:v>0.52941372786275409</c:v>
                </c:pt>
                <c:pt idx="9">
                  <c:v>0.52537490617937621</c:v>
                </c:pt>
                <c:pt idx="10">
                  <c:v>0.43665252628082973</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181.089</c:v>
                </c:pt>
                <c:pt idx="2">
                  <c:v>0</c:v>
                </c:pt>
                <c:pt idx="3">
                  <c:v>0</c:v>
                </c:pt>
                <c:pt idx="4">
                  <c:v>43.694999999999993</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181.089</c:v>
                </c:pt>
                <c:pt idx="4" formatCode="#,##0">
                  <c:v>43.694999999999993</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14：パルプ・紙・紙加工品製造業(N=1)</c:v>
                </c:pt>
                <c:pt idx="1">
                  <c:v>16：化学工業(N=2)</c:v>
                </c:pt>
                <c:pt idx="2">
                  <c:v>17：石油製品・石炭製品製造業(N=0)</c:v>
                </c:pt>
                <c:pt idx="3">
                  <c:v>21：窯業・土石製品製造業(N=0)</c:v>
                </c:pt>
                <c:pt idx="4">
                  <c:v>22：鉄鋼業(N=0)</c:v>
                </c:pt>
                <c:pt idx="5">
                  <c:v>9：食料品製造業(N=5)</c:v>
                </c:pt>
                <c:pt idx="6">
                  <c:v>10：飲料・たばこ・飼料製造業(N=1)</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23：非鉄金属製造業(N=0)</c:v>
                </c:pt>
                <c:pt idx="15">
                  <c:v>24：金属製品製造業(N=1)</c:v>
                </c:pt>
                <c:pt idx="16">
                  <c:v>25：はん用機械器具製造業(N=0)</c:v>
                </c:pt>
                <c:pt idx="17">
                  <c:v>26：生産用機械器具製造業(N=1)</c:v>
                </c:pt>
                <c:pt idx="18">
                  <c:v>27：業務用機械器具製造業(N=2)</c:v>
                </c:pt>
                <c:pt idx="19">
                  <c:v>28：電子部品等製造業(N=0)</c:v>
                </c:pt>
                <c:pt idx="20">
                  <c:v>29：電気機械器具製造業(N=0)</c:v>
                </c:pt>
                <c:pt idx="21">
                  <c:v>30：情報通信機械器具製造業(N=0)</c:v>
                </c:pt>
                <c:pt idx="22">
                  <c:v>31：輸送用機械器具製造業(N=3)</c:v>
                </c:pt>
                <c:pt idx="23">
                  <c:v>32：その他の製造業(N=0)</c:v>
                </c:pt>
                <c:pt idx="24">
                  <c:v>F：電気・ガス・熱供給・水道業(N=0)</c:v>
                </c:pt>
                <c:pt idx="25">
                  <c:v>G：情報通信業(N=1)</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8.4009999999999998</c:v>
                </c:pt>
                <c:pt idx="1">
                  <c:v>5.7190000000000003</c:v>
                </c:pt>
                <c:pt idx="2">
                  <c:v>0</c:v>
                </c:pt>
                <c:pt idx="3">
                  <c:v>0</c:v>
                </c:pt>
                <c:pt idx="4">
                  <c:v>0</c:v>
                </c:pt>
                <c:pt idx="5">
                  <c:v>60.683</c:v>
                </c:pt>
                <c:pt idx="6">
                  <c:v>39.886000000000003</c:v>
                </c:pt>
                <c:pt idx="7">
                  <c:v>0</c:v>
                </c:pt>
                <c:pt idx="8">
                  <c:v>0</c:v>
                </c:pt>
                <c:pt idx="9">
                  <c:v>0</c:v>
                </c:pt>
                <c:pt idx="10">
                  <c:v>0</c:v>
                </c:pt>
                <c:pt idx="11">
                  <c:v>3</c:v>
                </c:pt>
                <c:pt idx="12">
                  <c:v>0</c:v>
                </c:pt>
                <c:pt idx="13">
                  <c:v>0</c:v>
                </c:pt>
                <c:pt idx="14">
                  <c:v>0</c:v>
                </c:pt>
                <c:pt idx="15">
                  <c:v>15.714</c:v>
                </c:pt>
                <c:pt idx="16">
                  <c:v>0</c:v>
                </c:pt>
                <c:pt idx="17">
                  <c:v>5.3259999999999996</c:v>
                </c:pt>
                <c:pt idx="18">
                  <c:v>15.039</c:v>
                </c:pt>
                <c:pt idx="19">
                  <c:v>0</c:v>
                </c:pt>
                <c:pt idx="20">
                  <c:v>0</c:v>
                </c:pt>
                <c:pt idx="21">
                  <c:v>0</c:v>
                </c:pt>
                <c:pt idx="22">
                  <c:v>27.321000000000002</c:v>
                </c:pt>
                <c:pt idx="23">
                  <c:v>0</c:v>
                </c:pt>
                <c:pt idx="24">
                  <c:v>0</c:v>
                </c:pt>
                <c:pt idx="25">
                  <c:v>39.360999999999997</c:v>
                </c:pt>
                <c:pt idx="26">
                  <c:v>0</c:v>
                </c:pt>
                <c:pt idx="27">
                  <c:v>0</c:v>
                </c:pt>
                <c:pt idx="28">
                  <c:v>0</c:v>
                </c:pt>
                <c:pt idx="29">
                  <c:v>0</c:v>
                </c:pt>
                <c:pt idx="30">
                  <c:v>0</c:v>
                </c:pt>
                <c:pt idx="31">
                  <c:v>0</c:v>
                </c:pt>
                <c:pt idx="32">
                  <c:v>0</c:v>
                </c:pt>
                <c:pt idx="33">
                  <c:v>0</c:v>
                </c:pt>
                <c:pt idx="34">
                  <c:v>4.3339999999999996</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108.04106544051371</c:v>
                </c:pt>
                <c:pt idx="2">
                  <c:v>5.0295256665343722</c:v>
                </c:pt>
                <c:pt idx="3">
                  <c:v>6.6481743586828914</c:v>
                </c:pt>
                <c:pt idx="4">
                  <c:v>100.4100680862327</c:v>
                </c:pt>
                <c:pt idx="5">
                  <c:v>100.2436139470296</c:v>
                </c:pt>
                <c:pt idx="7">
                  <c:v>165.01480726188828</c:v>
                </c:pt>
                <c:pt idx="8">
                  <c:v>4.6469256629970497</c:v>
                </c:pt>
                <c:pt idx="9">
                  <c:v>0</c:v>
                </c:pt>
                <c:pt idx="10">
                  <c:v>13.858591927499999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119.71876546573097</c:v>
                </c:pt>
                <c:pt idx="4" formatCode="#,##0">
                  <c:v>100.4100680862327</c:v>
                </c:pt>
                <c:pt idx="5" formatCode="#,##0">
                  <c:v>100.2436139470296</c:v>
                </c:pt>
                <c:pt idx="6" formatCode="#,##0">
                  <c:v>169.66173292488534</c:v>
                </c:pt>
                <c:pt idx="10" formatCode="#,##0">
                  <c:v>13.858591927499999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224.78399999999999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224.78399999999999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館林市</c:v>
                </c:pt>
              </c:strCache>
            </c:strRef>
          </c:tx>
          <c:spPr>
            <a:solidFill>
              <a:srgbClr val="FF0066"/>
            </a:solidFill>
            <a:ln>
              <a:noFill/>
            </a:ln>
          </c:spPr>
          <c:invertIfNegative val="0"/>
          <c:cat>
            <c:strRef>
              <c:f>③特定事業所の現状把握!$BD$21:$BD$39</c:f>
              <c:strCache>
                <c:ptCount val="19"/>
                <c:pt idx="0">
                  <c:v>9：食料品製造業(N=5)</c:v>
                </c:pt>
                <c:pt idx="1">
                  <c:v>10：飲料・たばこ・飼料製造業(N=1)</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26：生産用機械器具製造業(N=1)</c:v>
                </c:pt>
                <c:pt idx="13">
                  <c:v>27：業務用機械器具製造業(N=2)</c:v>
                </c:pt>
                <c:pt idx="14">
                  <c:v>28：電子部品等製造業(N=0)</c:v>
                </c:pt>
                <c:pt idx="15">
                  <c:v>29：電気機械器具製造業(N=0)</c:v>
                </c:pt>
                <c:pt idx="16">
                  <c:v>30：情報通信機械器具製造業(N=0)</c:v>
                </c:pt>
                <c:pt idx="17">
                  <c:v>31：輸送用機械器具製造業(N=3)</c:v>
                </c:pt>
                <c:pt idx="18">
                  <c:v>32：その他の製造業(N=0)</c:v>
                </c:pt>
              </c:strCache>
            </c:strRef>
          </c:cat>
          <c:val>
            <c:numRef>
              <c:f>③特定事業所の現状把握!$BG$21:$BG$39</c:f>
              <c:numCache>
                <c:formatCode>[=0]#,##0;[&lt;1]0.00;#,##0</c:formatCode>
                <c:ptCount val="19"/>
                <c:pt idx="0">
                  <c:v>12.1366</c:v>
                </c:pt>
                <c:pt idx="1">
                  <c:v>39.886000000000003</c:v>
                </c:pt>
                <c:pt idx="2">
                  <c:v>0</c:v>
                </c:pt>
                <c:pt idx="3">
                  <c:v>0</c:v>
                </c:pt>
                <c:pt idx="4">
                  <c:v>0</c:v>
                </c:pt>
                <c:pt idx="5">
                  <c:v>0</c:v>
                </c:pt>
                <c:pt idx="6">
                  <c:v>3</c:v>
                </c:pt>
                <c:pt idx="7">
                  <c:v>0</c:v>
                </c:pt>
                <c:pt idx="8">
                  <c:v>0</c:v>
                </c:pt>
                <c:pt idx="9">
                  <c:v>0</c:v>
                </c:pt>
                <c:pt idx="10">
                  <c:v>15.714</c:v>
                </c:pt>
                <c:pt idx="11">
                  <c:v>0</c:v>
                </c:pt>
                <c:pt idx="12">
                  <c:v>5.3259999999999996</c:v>
                </c:pt>
                <c:pt idx="13">
                  <c:v>7.5194999999999999</c:v>
                </c:pt>
                <c:pt idx="14">
                  <c:v>0</c:v>
                </c:pt>
                <c:pt idx="15">
                  <c:v>0</c:v>
                </c:pt>
                <c:pt idx="16">
                  <c:v>0</c:v>
                </c:pt>
                <c:pt idx="17">
                  <c:v>9.1070000000000011</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9：食料品製造業(N=5)</c:v>
                </c:pt>
                <c:pt idx="1">
                  <c:v>10：飲料・たばこ・飼料製造業(N=1)</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23：非鉄金属製造業(N=0)</c:v>
                </c:pt>
                <c:pt idx="10">
                  <c:v>24：金属製品製造業(N=1)</c:v>
                </c:pt>
                <c:pt idx="11">
                  <c:v>25：はん用機械器具製造業(N=0)</c:v>
                </c:pt>
                <c:pt idx="12">
                  <c:v>26：生産用機械器具製造業(N=1)</c:v>
                </c:pt>
                <c:pt idx="13">
                  <c:v>27：業務用機械器具製造業(N=2)</c:v>
                </c:pt>
                <c:pt idx="14">
                  <c:v>28：電子部品等製造業(N=0)</c:v>
                </c:pt>
                <c:pt idx="15">
                  <c:v>29：電気機械器具製造業(N=0)</c:v>
                </c:pt>
                <c:pt idx="16">
                  <c:v>30：情報通信機械器具製造業(N=0)</c:v>
                </c:pt>
                <c:pt idx="17">
                  <c:v>31：輸送用機械器具製造業(N=3)</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館林市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G：情報通信業(N=1)</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39.360999999999997</c:v>
                </c:pt>
                <c:pt idx="2">
                  <c:v>0</c:v>
                </c:pt>
                <c:pt idx="3">
                  <c:v>0</c:v>
                </c:pt>
                <c:pt idx="4">
                  <c:v>0</c:v>
                </c:pt>
                <c:pt idx="5">
                  <c:v>0</c:v>
                </c:pt>
                <c:pt idx="6">
                  <c:v>0</c:v>
                </c:pt>
                <c:pt idx="7">
                  <c:v>0</c:v>
                </c:pt>
                <c:pt idx="8">
                  <c:v>0</c:v>
                </c:pt>
                <c:pt idx="9">
                  <c:v>0</c:v>
                </c:pt>
                <c:pt idx="10">
                  <c:v>4.3339999999999996</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G：情報通信業(N=1)</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館林市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館林市</c:v>
                </c:pt>
              </c:strCache>
            </c:strRef>
          </c:tx>
          <c:spPr>
            <a:solidFill>
              <a:srgbClr val="FF0066"/>
            </a:solidFill>
            <a:ln>
              <a:noFill/>
            </a:ln>
          </c:spPr>
          <c:invertIfNegative val="0"/>
          <c:cat>
            <c:strRef>
              <c:f>③特定事業所の現状把握!$BD$16:$BD$20</c:f>
              <c:strCache>
                <c:ptCount val="5"/>
                <c:pt idx="0">
                  <c:v>14：パルプ・紙・紙加工品製造業(N=1)</c:v>
                </c:pt>
                <c:pt idx="1">
                  <c:v>16：化学工業(N=2)</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8.4009999999999998</c:v>
                </c:pt>
                <c:pt idx="1">
                  <c:v>2.8595000000000002</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14：パルプ・紙・紙加工品製造業(N=1)</c:v>
                </c:pt>
                <c:pt idx="1">
                  <c:v>16：化学工業(N=2)</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52,744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14177.199999999933</c:v>
                </c:pt>
                <c:pt idx="1">
                  <c:v>38567.299999999959</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68,030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17014.341263999919</c:v>
                </c:pt>
                <c:pt idx="1">
                  <c:v>51015.281747999943</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84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館林市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34.735520520000001</c:v>
                </c:pt>
                <c:pt idx="1">
                  <c:v>0</c:v>
                </c:pt>
                <c:pt idx="2">
                  <c:v>0</c:v>
                </c:pt>
                <c:pt idx="3">
                  <c:v>0</c:v>
                </c:pt>
                <c:pt idx="4">
                  <c:v>7.7123499600000001</c:v>
                </c:pt>
                <c:pt idx="5">
                  <c:v>41.422327750000001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683,058</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館林市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683058</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22692.9</c:v>
                </c:pt>
                <c:pt idx="1">
                  <c:v>27772.3</c:v>
                </c:pt>
                <c:pt idx="2">
                  <c:v>30517.600000000009</c:v>
                </c:pt>
                <c:pt idx="3">
                  <c:v>32420.6</c:v>
                </c:pt>
                <c:pt idx="4">
                  <c:v>35602.9</c:v>
                </c:pt>
                <c:pt idx="5">
                  <c:v>37254.799999999959</c:v>
                </c:pt>
                <c:pt idx="6">
                  <c:v>37943.099999999962</c:v>
                </c:pt>
                <c:pt idx="7">
                  <c:v>38440.099999999962</c:v>
                </c:pt>
                <c:pt idx="8">
                  <c:v>38567.299999999959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7758.6</c:v>
                </c:pt>
                <c:pt idx="1">
                  <c:v>8667.2999999999993</c:v>
                </c:pt>
                <c:pt idx="2">
                  <c:v>9448.9000000000015</c:v>
                </c:pt>
                <c:pt idx="3">
                  <c:v>10168.999999999996</c:v>
                </c:pt>
                <c:pt idx="4">
                  <c:v>10826.79999999999</c:v>
                </c:pt>
                <c:pt idx="5">
                  <c:v>11447.79999999997</c:v>
                </c:pt>
                <c:pt idx="6">
                  <c:v>12378.299999999959</c:v>
                </c:pt>
                <c:pt idx="7">
                  <c:v>13359.099999999957</c:v>
                </c:pt>
                <c:pt idx="8">
                  <c:v>14177.199999999933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7.7363284514519293E-2</c:v>
                </c:pt>
                <c:pt idx="1">
                  <c:v>9.3673363653948072E-2</c:v>
                </c:pt>
                <c:pt idx="2">
                  <c:v>0.10245869566758894</c:v>
                </c:pt>
                <c:pt idx="3">
                  <c:v>0.10699285049730108</c:v>
                </c:pt>
                <c:pt idx="4">
                  <c:v>0.12228745026502465</c:v>
                </c:pt>
                <c:pt idx="5">
                  <c:v>0.12120224282836697</c:v>
                </c:pt>
                <c:pt idx="6">
                  <c:v>0.12096833627940939</c:v>
                </c:pt>
                <c:pt idx="7">
                  <c:v>0.12546517051321734</c:v>
                </c:pt>
                <c:pt idx="8">
                  <c:v>0.12762269304681229</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172.21358936957759</c:v>
                </c:pt>
                <c:pt idx="2">
                  <c:v>3.6439557891600791</c:v>
                </c:pt>
                <c:pt idx="3">
                  <c:v>5.6418863852177532</c:v>
                </c:pt>
                <c:pt idx="4">
                  <c:v>142.3273939308381</c:v>
                </c:pt>
                <c:pt idx="5">
                  <c:v>107.4046520708564</c:v>
                </c:pt>
                <c:pt idx="7">
                  <c:v>149.7835014384473</c:v>
                </c:pt>
                <c:pt idx="8">
                  <c:v>6.0749892295322399</c:v>
                </c:pt>
                <c:pt idx="9">
                  <c:v>0</c:v>
                </c:pt>
                <c:pt idx="10">
                  <c:v>8.9302729272400025</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181.49943154395544</c:v>
                </c:pt>
                <c:pt idx="4" formatCode="#,##0">
                  <c:v>142.3273939308381</c:v>
                </c:pt>
                <c:pt idx="5" formatCode="#,##0">
                  <c:v>107.4046520708564</c:v>
                </c:pt>
                <c:pt idx="6" formatCode="#,##0">
                  <c:v>155.85849066797954</c:v>
                </c:pt>
                <c:pt idx="10" formatCode="#,##0">
                  <c:v>8.9302729272400025</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1908</c:v>
                </c:pt>
                <c:pt idx="1">
                  <c:v>2094</c:v>
                </c:pt>
                <c:pt idx="2">
                  <c:v>2246</c:v>
                </c:pt>
                <c:pt idx="3">
                  <c:v>2387</c:v>
                </c:pt>
                <c:pt idx="4">
                  <c:v>2512</c:v>
                </c:pt>
                <c:pt idx="5">
                  <c:v>2628</c:v>
                </c:pt>
                <c:pt idx="6">
                  <c:v>2774</c:v>
                </c:pt>
                <c:pt idx="7">
                  <c:v>2931</c:v>
                </c:pt>
                <c:pt idx="8">
                  <c:v>3082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533052.71490428783</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68029.623011999865</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964875.57000000007</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964875.57000000007</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68029.623011999865</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排出量比較シート!$DN$21:$DN$50</c:f>
              <c:numCache>
                <c:formatCode>0.0%;;</c:formatCode>
                <c:ptCount val="30"/>
                <c:pt idx="0">
                  <c:v>0.7</c:v>
                </c:pt>
                <c:pt idx="1">
                  <c:v>0.3</c:v>
                </c:pt>
                <c:pt idx="2">
                  <c:v>0.95</c:v>
                </c:pt>
                <c:pt idx="3">
                  <c:v>0.68</c:v>
                </c:pt>
                <c:pt idx="4">
                  <c:v>0.3</c:v>
                </c:pt>
                <c:pt idx="5">
                  <c:v>1</c:v>
                </c:pt>
                <c:pt idx="6">
                  <c:v>0.61</c:v>
                </c:pt>
                <c:pt idx="7">
                  <c:v>0.97</c:v>
                </c:pt>
                <c:pt idx="8">
                  <c:v>0</c:v>
                </c:pt>
                <c:pt idx="9">
                  <c:v>0.77</c:v>
                </c:pt>
                <c:pt idx="10">
                  <c:v>0</c:v>
                </c:pt>
                <c:pt idx="11">
                  <c:v>0</c:v>
                </c:pt>
                <c:pt idx="12">
                  <c:v>0.89</c:v>
                </c:pt>
                <c:pt idx="13">
                  <c:v>0.64</c:v>
                </c:pt>
                <c:pt idx="14">
                  <c:v>0.91</c:v>
                </c:pt>
                <c:pt idx="15">
                  <c:v>0.57999999999999996</c:v>
                </c:pt>
                <c:pt idx="16">
                  <c:v>0.97</c:v>
                </c:pt>
                <c:pt idx="17">
                  <c:v>0.98</c:v>
                </c:pt>
                <c:pt idx="18">
                  <c:v>0.17</c:v>
                </c:pt>
                <c:pt idx="19">
                  <c:v>0.08</c:v>
                </c:pt>
                <c:pt idx="20">
                  <c:v>0.95</c:v>
                </c:pt>
                <c:pt idx="21">
                  <c:v>0.92</c:v>
                </c:pt>
                <c:pt idx="22">
                  <c:v>0.73</c:v>
                </c:pt>
                <c:pt idx="23">
                  <c:v>0.81</c:v>
                </c:pt>
                <c:pt idx="24">
                  <c:v>0.48</c:v>
                </c:pt>
                <c:pt idx="25">
                  <c:v>0.49</c:v>
                </c:pt>
                <c:pt idx="26">
                  <c:v>1</c:v>
                </c:pt>
                <c:pt idx="27">
                  <c:v>0</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排出量比較シート!$DO$21:$DO$50</c:f>
              <c:numCache>
                <c:formatCode>0.0%;;</c:formatCode>
                <c:ptCount val="30"/>
                <c:pt idx="0">
                  <c:v>0</c:v>
                </c:pt>
                <c:pt idx="1">
                  <c:v>0.02</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0.05</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排出量比較シート!$DQ$21:$DQ$50</c:f>
              <c:numCache>
                <c:formatCode>0.0%;;</c:formatCode>
                <c:ptCount val="30"/>
                <c:pt idx="0">
                  <c:v>0.3</c:v>
                </c:pt>
                <c:pt idx="1">
                  <c:v>0.08</c:v>
                </c:pt>
                <c:pt idx="2">
                  <c:v>0.05</c:v>
                </c:pt>
                <c:pt idx="3">
                  <c:v>0.32</c:v>
                </c:pt>
                <c:pt idx="4">
                  <c:v>0.02</c:v>
                </c:pt>
                <c:pt idx="5">
                  <c:v>0</c:v>
                </c:pt>
                <c:pt idx="6">
                  <c:v>0.39</c:v>
                </c:pt>
                <c:pt idx="7">
                  <c:v>0.03</c:v>
                </c:pt>
                <c:pt idx="8">
                  <c:v>0</c:v>
                </c:pt>
                <c:pt idx="9">
                  <c:v>0.18</c:v>
                </c:pt>
                <c:pt idx="10">
                  <c:v>1</c:v>
                </c:pt>
                <c:pt idx="11">
                  <c:v>1</c:v>
                </c:pt>
                <c:pt idx="12">
                  <c:v>0.11</c:v>
                </c:pt>
                <c:pt idx="13">
                  <c:v>0.36</c:v>
                </c:pt>
                <c:pt idx="14">
                  <c:v>0.09</c:v>
                </c:pt>
                <c:pt idx="15">
                  <c:v>0.42</c:v>
                </c:pt>
                <c:pt idx="16">
                  <c:v>0.03</c:v>
                </c:pt>
                <c:pt idx="17">
                  <c:v>0.02</c:v>
                </c:pt>
                <c:pt idx="18">
                  <c:v>0.83</c:v>
                </c:pt>
                <c:pt idx="19">
                  <c:v>0.92</c:v>
                </c:pt>
                <c:pt idx="20">
                  <c:v>0.05</c:v>
                </c:pt>
                <c:pt idx="21">
                  <c:v>0.08</c:v>
                </c:pt>
                <c:pt idx="22">
                  <c:v>0.27</c:v>
                </c:pt>
                <c:pt idx="23">
                  <c:v>0.19</c:v>
                </c:pt>
                <c:pt idx="24">
                  <c:v>0.52</c:v>
                </c:pt>
                <c:pt idx="25">
                  <c:v>0.51</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排出量比較シート!$DR$21:$DR$50</c:f>
              <c:numCache>
                <c:formatCode>0.0%;;</c:formatCode>
                <c:ptCount val="30"/>
                <c:pt idx="0">
                  <c:v>0</c:v>
                </c:pt>
                <c:pt idx="1">
                  <c:v>0.6</c:v>
                </c:pt>
                <c:pt idx="2">
                  <c:v>0</c:v>
                </c:pt>
                <c:pt idx="3">
                  <c:v>0</c:v>
                </c:pt>
                <c:pt idx="4">
                  <c:v>0.69</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排出量比較シート!$DF$21:$DF$50</c:f>
              <c:numCache>
                <c:formatCode>#,##0;;</c:formatCode>
                <c:ptCount val="30"/>
                <c:pt idx="0">
                  <c:v>13</c:v>
                </c:pt>
                <c:pt idx="1">
                  <c:v>8</c:v>
                </c:pt>
                <c:pt idx="2">
                  <c:v>11</c:v>
                </c:pt>
                <c:pt idx="3">
                  <c:v>3</c:v>
                </c:pt>
                <c:pt idx="4">
                  <c:v>6</c:v>
                </c:pt>
                <c:pt idx="5">
                  <c:v>7</c:v>
                </c:pt>
                <c:pt idx="6">
                  <c:v>6</c:v>
                </c:pt>
                <c:pt idx="7">
                  <c:v>18</c:v>
                </c:pt>
                <c:pt idx="8">
                  <c:v>0</c:v>
                </c:pt>
                <c:pt idx="9">
                  <c:v>9</c:v>
                </c:pt>
                <c:pt idx="10">
                  <c:v>0</c:v>
                </c:pt>
                <c:pt idx="11">
                  <c:v>0</c:v>
                </c:pt>
                <c:pt idx="12">
                  <c:v>10</c:v>
                </c:pt>
                <c:pt idx="13">
                  <c:v>1</c:v>
                </c:pt>
                <c:pt idx="14">
                  <c:v>7</c:v>
                </c:pt>
                <c:pt idx="15">
                  <c:v>8</c:v>
                </c:pt>
                <c:pt idx="16">
                  <c:v>20</c:v>
                </c:pt>
                <c:pt idx="17">
                  <c:v>19</c:v>
                </c:pt>
                <c:pt idx="18">
                  <c:v>1</c:v>
                </c:pt>
                <c:pt idx="19">
                  <c:v>1</c:v>
                </c:pt>
                <c:pt idx="20">
                  <c:v>14</c:v>
                </c:pt>
                <c:pt idx="21">
                  <c:v>11</c:v>
                </c:pt>
                <c:pt idx="22">
                  <c:v>6</c:v>
                </c:pt>
                <c:pt idx="23">
                  <c:v>17</c:v>
                </c:pt>
                <c:pt idx="24">
                  <c:v>3</c:v>
                </c:pt>
                <c:pt idx="25">
                  <c:v>9</c:v>
                </c:pt>
                <c:pt idx="26">
                  <c:v>8</c:v>
                </c:pt>
                <c:pt idx="27">
                  <c:v>0</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排出量比較シート!$DG$21:$DG$50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1</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排出量比較シート!$DI$21:$DI$50</c:f>
              <c:numCache>
                <c:formatCode>#,##0;;</c:formatCode>
                <c:ptCount val="30"/>
                <c:pt idx="0">
                  <c:v>4</c:v>
                </c:pt>
                <c:pt idx="1">
                  <c:v>4</c:v>
                </c:pt>
                <c:pt idx="2">
                  <c:v>1</c:v>
                </c:pt>
                <c:pt idx="3">
                  <c:v>1</c:v>
                </c:pt>
                <c:pt idx="4">
                  <c:v>4</c:v>
                </c:pt>
                <c:pt idx="5">
                  <c:v>0</c:v>
                </c:pt>
                <c:pt idx="6">
                  <c:v>2</c:v>
                </c:pt>
                <c:pt idx="7">
                  <c:v>7</c:v>
                </c:pt>
                <c:pt idx="8">
                  <c:v>0</c:v>
                </c:pt>
                <c:pt idx="9">
                  <c:v>5</c:v>
                </c:pt>
                <c:pt idx="10">
                  <c:v>1</c:v>
                </c:pt>
                <c:pt idx="11">
                  <c:v>3</c:v>
                </c:pt>
                <c:pt idx="12">
                  <c:v>2</c:v>
                </c:pt>
                <c:pt idx="13">
                  <c:v>2</c:v>
                </c:pt>
                <c:pt idx="14">
                  <c:v>1</c:v>
                </c:pt>
                <c:pt idx="15">
                  <c:v>2</c:v>
                </c:pt>
                <c:pt idx="16">
                  <c:v>2</c:v>
                </c:pt>
                <c:pt idx="17">
                  <c:v>1</c:v>
                </c:pt>
                <c:pt idx="18">
                  <c:v>3</c:v>
                </c:pt>
                <c:pt idx="19">
                  <c:v>5</c:v>
                </c:pt>
                <c:pt idx="20">
                  <c:v>2</c:v>
                </c:pt>
                <c:pt idx="21">
                  <c:v>6</c:v>
                </c:pt>
                <c:pt idx="22">
                  <c:v>2</c:v>
                </c:pt>
                <c:pt idx="23">
                  <c:v>2</c:v>
                </c:pt>
                <c:pt idx="24">
                  <c:v>3</c:v>
                </c:pt>
                <c:pt idx="25">
                  <c:v>4</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排出量比較シート!$DJ$21:$DJ$50</c:f>
              <c:numCache>
                <c:formatCode>#,##0;;</c:formatCode>
                <c:ptCount val="30"/>
                <c:pt idx="0">
                  <c:v>0</c:v>
                </c:pt>
                <c:pt idx="1">
                  <c:v>1</c:v>
                </c:pt>
                <c:pt idx="2">
                  <c:v>0</c:v>
                </c:pt>
                <c:pt idx="3">
                  <c:v>0</c:v>
                </c:pt>
                <c:pt idx="4">
                  <c:v>1</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排出量比較シート!$DL$21:$DL$50</c:f>
              <c:numCache>
                <c:formatCode>#,##0;;</c:formatCode>
                <c:ptCount val="30"/>
                <c:pt idx="0">
                  <c:v>17</c:v>
                </c:pt>
                <c:pt idx="1">
                  <c:v>14</c:v>
                </c:pt>
                <c:pt idx="2">
                  <c:v>12</c:v>
                </c:pt>
                <c:pt idx="3">
                  <c:v>4</c:v>
                </c:pt>
                <c:pt idx="4">
                  <c:v>11</c:v>
                </c:pt>
                <c:pt idx="5">
                  <c:v>7</c:v>
                </c:pt>
                <c:pt idx="6">
                  <c:v>8</c:v>
                </c:pt>
                <c:pt idx="7">
                  <c:v>25</c:v>
                </c:pt>
                <c:pt idx="8">
                  <c:v>0</c:v>
                </c:pt>
                <c:pt idx="9">
                  <c:v>15</c:v>
                </c:pt>
                <c:pt idx="10">
                  <c:v>1</c:v>
                </c:pt>
                <c:pt idx="11">
                  <c:v>3</c:v>
                </c:pt>
                <c:pt idx="12">
                  <c:v>12</c:v>
                </c:pt>
                <c:pt idx="13">
                  <c:v>3</c:v>
                </c:pt>
                <c:pt idx="14">
                  <c:v>8</c:v>
                </c:pt>
                <c:pt idx="15">
                  <c:v>10</c:v>
                </c:pt>
                <c:pt idx="16">
                  <c:v>22</c:v>
                </c:pt>
                <c:pt idx="17">
                  <c:v>20</c:v>
                </c:pt>
                <c:pt idx="18">
                  <c:v>4</c:v>
                </c:pt>
                <c:pt idx="19">
                  <c:v>6</c:v>
                </c:pt>
                <c:pt idx="20">
                  <c:v>16</c:v>
                </c:pt>
                <c:pt idx="21">
                  <c:v>17</c:v>
                </c:pt>
                <c:pt idx="22">
                  <c:v>8</c:v>
                </c:pt>
                <c:pt idx="23">
                  <c:v>19</c:v>
                </c:pt>
                <c:pt idx="24">
                  <c:v>6</c:v>
                </c:pt>
                <c:pt idx="25">
                  <c:v>13</c:v>
                </c:pt>
                <c:pt idx="26">
                  <c:v>8</c:v>
                </c:pt>
                <c:pt idx="27">
                  <c:v>0</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排出量比較シート!$CX$21:$CX$50</c:f>
              <c:numCache>
                <c:formatCode>[=0]#;[&lt;1]0.00;#,##0</c:formatCode>
                <c:ptCount val="30"/>
                <c:pt idx="0">
                  <c:v>67.900000000000006</c:v>
                </c:pt>
                <c:pt idx="1">
                  <c:v>109.803</c:v>
                </c:pt>
                <c:pt idx="2">
                  <c:v>87.346000000000004</c:v>
                </c:pt>
                <c:pt idx="3">
                  <c:v>27.288</c:v>
                </c:pt>
                <c:pt idx="4">
                  <c:v>292.97699999999998</c:v>
                </c:pt>
                <c:pt idx="5">
                  <c:v>116.76600000000001</c:v>
                </c:pt>
                <c:pt idx="6">
                  <c:v>27.198</c:v>
                </c:pt>
                <c:pt idx="7">
                  <c:v>6178.2690000000002</c:v>
                </c:pt>
                <c:pt idx="8">
                  <c:v>0</c:v>
                </c:pt>
                <c:pt idx="9">
                  <c:v>118.249</c:v>
                </c:pt>
                <c:pt idx="10">
                  <c:v>0</c:v>
                </c:pt>
                <c:pt idx="11">
                  <c:v>0</c:v>
                </c:pt>
                <c:pt idx="12">
                  <c:v>174.19300000000001</c:v>
                </c:pt>
                <c:pt idx="13">
                  <c:v>14.44</c:v>
                </c:pt>
                <c:pt idx="14">
                  <c:v>46.512999999999998</c:v>
                </c:pt>
                <c:pt idx="15">
                  <c:v>47.414000000000001</c:v>
                </c:pt>
                <c:pt idx="16">
                  <c:v>307.62299999999999</c:v>
                </c:pt>
                <c:pt idx="17">
                  <c:v>118.145</c:v>
                </c:pt>
                <c:pt idx="18">
                  <c:v>8.8249999999999993</c:v>
                </c:pt>
                <c:pt idx="19">
                  <c:v>4.5709999999999997</c:v>
                </c:pt>
                <c:pt idx="20">
                  <c:v>212.26</c:v>
                </c:pt>
                <c:pt idx="21">
                  <c:v>170.52699999999999</c:v>
                </c:pt>
                <c:pt idx="22">
                  <c:v>54.779000000000003</c:v>
                </c:pt>
                <c:pt idx="23">
                  <c:v>181.089</c:v>
                </c:pt>
                <c:pt idx="24">
                  <c:v>27.783000000000001</c:v>
                </c:pt>
                <c:pt idx="25">
                  <c:v>39.551000000000002</c:v>
                </c:pt>
                <c:pt idx="26">
                  <c:v>71.072999999999993</c:v>
                </c:pt>
                <c:pt idx="27">
                  <c:v>0</c:v>
                </c:pt>
                <c:pt idx="28">
                  <c:v>21.681999999999999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排出量比較シート!$CY$21:$CY$50</c:f>
              <c:numCache>
                <c:formatCode>[=0]#;[&lt;1]0.00;#,##0</c:formatCode>
                <c:ptCount val="30"/>
                <c:pt idx="0">
                  <c:v>0</c:v>
                </c:pt>
                <c:pt idx="1">
                  <c:v>6.86</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7.8120000000000003</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排出量比較シート!$DA$21:$DA$50</c:f>
              <c:numCache>
                <c:formatCode>[=0]#;[&lt;1]0.00;#,##0</c:formatCode>
                <c:ptCount val="30"/>
                <c:pt idx="0">
                  <c:v>28.702999999999999</c:v>
                </c:pt>
                <c:pt idx="1">
                  <c:v>27.91</c:v>
                </c:pt>
                <c:pt idx="2">
                  <c:v>4.7539999999999996</c:v>
                </c:pt>
                <c:pt idx="3">
                  <c:v>12.7</c:v>
                </c:pt>
                <c:pt idx="4">
                  <c:v>15.932</c:v>
                </c:pt>
                <c:pt idx="5">
                  <c:v>0</c:v>
                </c:pt>
                <c:pt idx="6">
                  <c:v>17.414000000000001</c:v>
                </c:pt>
                <c:pt idx="7">
                  <c:v>169.87799999999999</c:v>
                </c:pt>
                <c:pt idx="8">
                  <c:v>0</c:v>
                </c:pt>
                <c:pt idx="9">
                  <c:v>27.25</c:v>
                </c:pt>
                <c:pt idx="10">
                  <c:v>2.5099999999999998</c:v>
                </c:pt>
                <c:pt idx="11">
                  <c:v>17.503</c:v>
                </c:pt>
                <c:pt idx="12">
                  <c:v>21.486000000000001</c:v>
                </c:pt>
                <c:pt idx="13">
                  <c:v>8.0310000000000006</c:v>
                </c:pt>
                <c:pt idx="14">
                  <c:v>4.577</c:v>
                </c:pt>
                <c:pt idx="15">
                  <c:v>33.765999999999998</c:v>
                </c:pt>
                <c:pt idx="16">
                  <c:v>8.5240000000000009</c:v>
                </c:pt>
                <c:pt idx="17">
                  <c:v>2.9780000000000002</c:v>
                </c:pt>
                <c:pt idx="18">
                  <c:v>43.459000000000003</c:v>
                </c:pt>
                <c:pt idx="19">
                  <c:v>50.704000000000008</c:v>
                </c:pt>
                <c:pt idx="20">
                  <c:v>10.015000000000001</c:v>
                </c:pt>
                <c:pt idx="21">
                  <c:v>15.828999999999999</c:v>
                </c:pt>
                <c:pt idx="22">
                  <c:v>20.741999999999997</c:v>
                </c:pt>
                <c:pt idx="23">
                  <c:v>43.694999999999993</c:v>
                </c:pt>
                <c:pt idx="24">
                  <c:v>29.732999999999997</c:v>
                </c:pt>
                <c:pt idx="25">
                  <c:v>40.629999999999995</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排出量比較シート!$DB$21:$DB$50</c:f>
              <c:numCache>
                <c:formatCode>[=0]#;[&lt;1]0.00;#,##0</c:formatCode>
                <c:ptCount val="30"/>
                <c:pt idx="0">
                  <c:v>0</c:v>
                </c:pt>
                <c:pt idx="1">
                  <c:v>215.911</c:v>
                </c:pt>
                <c:pt idx="2">
                  <c:v>0</c:v>
                </c:pt>
                <c:pt idx="3">
                  <c:v>0</c:v>
                </c:pt>
                <c:pt idx="4">
                  <c:v>683.52800000000002</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排出量比較シート!$DD$21:$DD$50</c:f>
              <c:numCache>
                <c:formatCode>[=0]#;[&lt;1]0.00;#,##0</c:formatCode>
                <c:ptCount val="30"/>
                <c:pt idx="0">
                  <c:v>96.603000000000009</c:v>
                </c:pt>
                <c:pt idx="1">
                  <c:v>360.48400000000004</c:v>
                </c:pt>
                <c:pt idx="2">
                  <c:v>92.100000000000009</c:v>
                </c:pt>
                <c:pt idx="3">
                  <c:v>39.988</c:v>
                </c:pt>
                <c:pt idx="4">
                  <c:v>992.43700000000001</c:v>
                </c:pt>
                <c:pt idx="5">
                  <c:v>116.76600000000001</c:v>
                </c:pt>
                <c:pt idx="6">
                  <c:v>44.612000000000002</c:v>
                </c:pt>
                <c:pt idx="7">
                  <c:v>6348.1469999999999</c:v>
                </c:pt>
                <c:pt idx="8">
                  <c:v>0</c:v>
                </c:pt>
                <c:pt idx="9">
                  <c:v>153.31099999999998</c:v>
                </c:pt>
                <c:pt idx="10">
                  <c:v>2.5099999999999998</c:v>
                </c:pt>
                <c:pt idx="11">
                  <c:v>17.503</c:v>
                </c:pt>
                <c:pt idx="12">
                  <c:v>195.679</c:v>
                </c:pt>
                <c:pt idx="13">
                  <c:v>22.471</c:v>
                </c:pt>
                <c:pt idx="14">
                  <c:v>51.089999999999996</c:v>
                </c:pt>
                <c:pt idx="15">
                  <c:v>81.180000000000007</c:v>
                </c:pt>
                <c:pt idx="16">
                  <c:v>316.14699999999999</c:v>
                </c:pt>
                <c:pt idx="17">
                  <c:v>121.12299999999999</c:v>
                </c:pt>
                <c:pt idx="18">
                  <c:v>52.284000000000006</c:v>
                </c:pt>
                <c:pt idx="19">
                  <c:v>55.275000000000006</c:v>
                </c:pt>
                <c:pt idx="20">
                  <c:v>222.27499999999998</c:v>
                </c:pt>
                <c:pt idx="21">
                  <c:v>186.35599999999999</c:v>
                </c:pt>
                <c:pt idx="22">
                  <c:v>75.521000000000001</c:v>
                </c:pt>
                <c:pt idx="23">
                  <c:v>224.78399999999999</c:v>
                </c:pt>
                <c:pt idx="24">
                  <c:v>57.515999999999998</c:v>
                </c:pt>
                <c:pt idx="25">
                  <c:v>80.180999999999997</c:v>
                </c:pt>
                <c:pt idx="26">
                  <c:v>71.072999999999993</c:v>
                </c:pt>
                <c:pt idx="27">
                  <c:v>0</c:v>
                </c:pt>
                <c:pt idx="28">
                  <c:v>21.681999999999999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排出量比較シート!$CU$21:$CU$50</c:f>
              <c:numCache>
                <c:formatCode>\(0%\);;</c:formatCode>
                <c:ptCount val="30"/>
                <c:pt idx="0">
                  <c:v>0.32348832460419474</c:v>
                </c:pt>
                <c:pt idx="1">
                  <c:v>0.25110616551753839</c:v>
                </c:pt>
                <c:pt idx="2">
                  <c:v>4.4826739184886479E-2</c:v>
                </c:pt>
                <c:pt idx="3">
                  <c:v>0.28356223349930182</c:v>
                </c:pt>
                <c:pt idx="4">
                  <c:v>0.17437165254022952</c:v>
                </c:pt>
                <c:pt idx="5">
                  <c:v>0</c:v>
                </c:pt>
                <c:pt idx="6">
                  <c:v>0.19723691513448696</c:v>
                </c:pt>
                <c:pt idx="7">
                  <c:v>1</c:v>
                </c:pt>
                <c:pt idx="8">
                  <c:v>0</c:v>
                </c:pt>
                <c:pt idx="9">
                  <c:v>0.24340303412554562</c:v>
                </c:pt>
                <c:pt idx="10">
                  <c:v>4.2901345962822988E-2</c:v>
                </c:pt>
                <c:pt idx="11">
                  <c:v>0.18951483337921721</c:v>
                </c:pt>
                <c:pt idx="12">
                  <c:v>0.18404656069500608</c:v>
                </c:pt>
                <c:pt idx="13">
                  <c:v>0.1164908937931871</c:v>
                </c:pt>
                <c:pt idx="14">
                  <c:v>3.8218175706151575E-2</c:v>
                </c:pt>
                <c:pt idx="15">
                  <c:v>0.38545181052106325</c:v>
                </c:pt>
                <c:pt idx="16">
                  <c:v>8.9636533733306253E-2</c:v>
                </c:pt>
                <c:pt idx="17">
                  <c:v>3.639807553431159E-2</c:v>
                </c:pt>
                <c:pt idx="18">
                  <c:v>0.40146359095373296</c:v>
                </c:pt>
                <c:pt idx="19">
                  <c:v>0.82503498135016595</c:v>
                </c:pt>
                <c:pt idx="20">
                  <c:v>0.11063705401731709</c:v>
                </c:pt>
                <c:pt idx="21">
                  <c:v>0.16015970351724118</c:v>
                </c:pt>
                <c:pt idx="22">
                  <c:v>0.2654942353357691</c:v>
                </c:pt>
                <c:pt idx="23">
                  <c:v>0.43665252628082973</c:v>
                </c:pt>
                <c:pt idx="24">
                  <c:v>0.50957437040641673</c:v>
                </c:pt>
                <c:pt idx="25">
                  <c:v>0.53724184162145316</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排出量比較シート!$CM$21:$CM$50</c:f>
              <c:numCache>
                <c:formatCode>\(0%\);;</c:formatCode>
                <c:ptCount val="30"/>
                <c:pt idx="0">
                  <c:v>0.31213002708225857</c:v>
                </c:pt>
                <c:pt idx="1">
                  <c:v>0.50390364231744789</c:v>
                </c:pt>
                <c:pt idx="2">
                  <c:v>0.46276704113158901</c:v>
                </c:pt>
                <c:pt idx="3">
                  <c:v>0.61087512409954925</c:v>
                </c:pt>
                <c:pt idx="4">
                  <c:v>1</c:v>
                </c:pt>
                <c:pt idx="5">
                  <c:v>0.24626290890007785</c:v>
                </c:pt>
                <c:pt idx="6">
                  <c:v>0.12888519629566814</c:v>
                </c:pt>
                <c:pt idx="7">
                  <c:v>1</c:v>
                </c:pt>
                <c:pt idx="8">
                  <c:v>0</c:v>
                </c:pt>
                <c:pt idx="9">
                  <c:v>0.83616952796938493</c:v>
                </c:pt>
                <c:pt idx="10">
                  <c:v>0</c:v>
                </c:pt>
                <c:pt idx="11">
                  <c:v>0</c:v>
                </c:pt>
                <c:pt idx="12">
                  <c:v>0.63512761730073886</c:v>
                </c:pt>
                <c:pt idx="13">
                  <c:v>0.20600821602529532</c:v>
                </c:pt>
                <c:pt idx="14">
                  <c:v>0.20225451919376355</c:v>
                </c:pt>
                <c:pt idx="15">
                  <c:v>9.2704637608239701E-2</c:v>
                </c:pt>
                <c:pt idx="16">
                  <c:v>1</c:v>
                </c:pt>
                <c:pt idx="17">
                  <c:v>0.3967135913261739</c:v>
                </c:pt>
                <c:pt idx="18">
                  <c:v>5.3852292487448092E-2</c:v>
                </c:pt>
                <c:pt idx="19">
                  <c:v>0.36055895223329754</c:v>
                </c:pt>
                <c:pt idx="20">
                  <c:v>0.66352227830744548</c:v>
                </c:pt>
                <c:pt idx="21">
                  <c:v>0.79144251707487134</c:v>
                </c:pt>
                <c:pt idx="22">
                  <c:v>0.91489302406794848</c:v>
                </c:pt>
                <c:pt idx="23">
                  <c:v>1</c:v>
                </c:pt>
                <c:pt idx="24">
                  <c:v>0.77130825796276925</c:v>
                </c:pt>
                <c:pt idx="25">
                  <c:v>9.4871962304314231E-2</c:v>
                </c:pt>
                <c:pt idx="26">
                  <c:v>0.50232200231900159</c:v>
                </c:pt>
                <c:pt idx="27">
                  <c:v>0</c:v>
                </c:pt>
                <c:pt idx="28">
                  <c:v>0.12472954388652238</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排出量比較シート!$BV$21:$BV$50</c:f>
              <c:numCache>
                <c:formatCode>0%</c:formatCode>
                <c:ptCount val="30"/>
                <c:pt idx="0">
                  <c:v>0.40735582096072659</c:v>
                </c:pt>
                <c:pt idx="1">
                  <c:v>0.37971591757172946</c:v>
                </c:pt>
                <c:pt idx="2">
                  <c:v>0.35364490859461056</c:v>
                </c:pt>
                <c:pt idx="3">
                  <c:v>0.19093866002550175</c:v>
                </c:pt>
                <c:pt idx="4">
                  <c:v>0.14829969598717435</c:v>
                </c:pt>
                <c:pt idx="5">
                  <c:v>0.57665923657923113</c:v>
                </c:pt>
                <c:pt idx="6">
                  <c:v>0.40999220264056169</c:v>
                </c:pt>
                <c:pt idx="7">
                  <c:v>0.65230824799212361</c:v>
                </c:pt>
                <c:pt idx="8">
                  <c:v>7.9391689051568862E-2</c:v>
                </c:pt>
                <c:pt idx="9">
                  <c:v>0.28713043248051962</c:v>
                </c:pt>
                <c:pt idx="10">
                  <c:v>6.7705332703837592E-2</c:v>
                </c:pt>
                <c:pt idx="11">
                  <c:v>1.9868815802054521E-2</c:v>
                </c:pt>
                <c:pt idx="12">
                  <c:v>0.40927158438091749</c:v>
                </c:pt>
                <c:pt idx="13">
                  <c:v>0.23993647168044177</c:v>
                </c:pt>
                <c:pt idx="14">
                  <c:v>0.34324493691593194</c:v>
                </c:pt>
                <c:pt idx="15">
                  <c:v>0.61298181328679613</c:v>
                </c:pt>
                <c:pt idx="16">
                  <c:v>0.28663950991789056</c:v>
                </c:pt>
                <c:pt idx="17">
                  <c:v>0.49860622354288703</c:v>
                </c:pt>
                <c:pt idx="18">
                  <c:v>0.28352469719313622</c:v>
                </c:pt>
                <c:pt idx="19">
                  <c:v>5.8452395571205899E-2</c:v>
                </c:pt>
                <c:pt idx="20">
                  <c:v>0.47281329326321858</c:v>
                </c:pt>
                <c:pt idx="21">
                  <c:v>0.4167164022278052</c:v>
                </c:pt>
                <c:pt idx="22">
                  <c:v>0.19613235748197494</c:v>
                </c:pt>
                <c:pt idx="23">
                  <c:v>0.31808011557761001</c:v>
                </c:pt>
                <c:pt idx="24">
                  <c:v>0.14073260081773334</c:v>
                </c:pt>
                <c:pt idx="25">
                  <c:v>0.59615390612640273</c:v>
                </c:pt>
                <c:pt idx="26">
                  <c:v>0.28206940248059892</c:v>
                </c:pt>
                <c:pt idx="27">
                  <c:v>0.12871421568161681</c:v>
                </c:pt>
                <c:pt idx="28">
                  <c:v>0.3332634474644478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排出量比較シート!$BZ$21:$BZ$50</c:f>
              <c:numCache>
                <c:formatCode>0%</c:formatCode>
                <c:ptCount val="30"/>
                <c:pt idx="0">
                  <c:v>0.16615307481265121</c:v>
                </c:pt>
                <c:pt idx="1">
                  <c:v>0.18229536251755118</c:v>
                </c:pt>
                <c:pt idx="2">
                  <c:v>0.19870501955542455</c:v>
                </c:pt>
                <c:pt idx="3">
                  <c:v>0.19143878831557803</c:v>
                </c:pt>
                <c:pt idx="4">
                  <c:v>0.21629960430137529</c:v>
                </c:pt>
                <c:pt idx="5">
                  <c:v>0.12269644547422126</c:v>
                </c:pt>
                <c:pt idx="6">
                  <c:v>0.17153470654199848</c:v>
                </c:pt>
                <c:pt idx="7">
                  <c:v>0.10054808304636988</c:v>
                </c:pt>
                <c:pt idx="8">
                  <c:v>0.24049330510108524</c:v>
                </c:pt>
                <c:pt idx="9">
                  <c:v>0.21322264821006703</c:v>
                </c:pt>
                <c:pt idx="10">
                  <c:v>0.2542893438723966</c:v>
                </c:pt>
                <c:pt idx="11">
                  <c:v>0.37157179156471903</c:v>
                </c:pt>
                <c:pt idx="12">
                  <c:v>0.17420866667534834</c:v>
                </c:pt>
                <c:pt idx="13">
                  <c:v>0.23598873084751196</c:v>
                </c:pt>
                <c:pt idx="14">
                  <c:v>0.17874709083125484</c:v>
                </c:pt>
                <c:pt idx="15">
                  <c:v>0.10499097791395433</c:v>
                </c:pt>
                <c:pt idx="16">
                  <c:v>0.20708683874347047</c:v>
                </c:pt>
                <c:pt idx="17">
                  <c:v>0.13698269284517359</c:v>
                </c:pt>
                <c:pt idx="18">
                  <c:v>0.18728972032661598</c:v>
                </c:pt>
                <c:pt idx="19">
                  <c:v>0.28335914622933805</c:v>
                </c:pt>
                <c:pt idx="20">
                  <c:v>0.13379114737912401</c:v>
                </c:pt>
                <c:pt idx="21">
                  <c:v>0.19114680503845874</c:v>
                </c:pt>
                <c:pt idx="22">
                  <c:v>0.25591809780076091</c:v>
                </c:pt>
                <c:pt idx="23">
                  <c:v>0.20430088004911282</c:v>
                </c:pt>
                <c:pt idx="24">
                  <c:v>0.22796843102935871</c:v>
                </c:pt>
                <c:pt idx="25">
                  <c:v>0.10814733003724397</c:v>
                </c:pt>
                <c:pt idx="26">
                  <c:v>0.18284596089358268</c:v>
                </c:pt>
                <c:pt idx="27">
                  <c:v>0.20134460409036983</c:v>
                </c:pt>
                <c:pt idx="28">
                  <c:v>0.1628649961145365</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排出量比較シート!$CA$21:$CA$50</c:f>
              <c:numCache>
                <c:formatCode>0%</c:formatCode>
                <c:ptCount val="30"/>
                <c:pt idx="0">
                  <c:v>0.15819852288977626</c:v>
                </c:pt>
                <c:pt idx="1">
                  <c:v>0.19739864616736855</c:v>
                </c:pt>
                <c:pt idx="2">
                  <c:v>0.16522092711279501</c:v>
                </c:pt>
                <c:pt idx="3">
                  <c:v>0.27858664465203609</c:v>
                </c:pt>
                <c:pt idx="4">
                  <c:v>0.20548674280690726</c:v>
                </c:pt>
                <c:pt idx="5">
                  <c:v>0.12994895125908712</c:v>
                </c:pt>
                <c:pt idx="6">
                  <c:v>0.11716777250509117</c:v>
                </c:pt>
                <c:pt idx="7">
                  <c:v>0.13540968883669854</c:v>
                </c:pt>
                <c:pt idx="8">
                  <c:v>0.28573073150755346</c:v>
                </c:pt>
                <c:pt idx="9">
                  <c:v>0.19738856206626645</c:v>
                </c:pt>
                <c:pt idx="10">
                  <c:v>0.38815277537840648</c:v>
                </c:pt>
                <c:pt idx="11">
                  <c:v>0.36226568138053422</c:v>
                </c:pt>
                <c:pt idx="12">
                  <c:v>0.20688060064993119</c:v>
                </c:pt>
                <c:pt idx="13">
                  <c:v>0.34213927784205439</c:v>
                </c:pt>
                <c:pt idx="14">
                  <c:v>0.27047697412337079</c:v>
                </c:pt>
                <c:pt idx="15">
                  <c:v>0.13410501079284537</c:v>
                </c:pt>
                <c:pt idx="16">
                  <c:v>0.17410466249477149</c:v>
                </c:pt>
                <c:pt idx="17">
                  <c:v>0.17135739397029731</c:v>
                </c:pt>
                <c:pt idx="18">
                  <c:v>0.24093737843070853</c:v>
                </c:pt>
                <c:pt idx="19">
                  <c:v>0.38900239395101449</c:v>
                </c:pt>
                <c:pt idx="20">
                  <c:v>0.14382526038636409</c:v>
                </c:pt>
                <c:pt idx="21">
                  <c:v>0.14266555875453063</c:v>
                </c:pt>
                <c:pt idx="22">
                  <c:v>0.2720531542689808</c:v>
                </c:pt>
                <c:pt idx="23">
                  <c:v>0.19798522273864214</c:v>
                </c:pt>
                <c:pt idx="24">
                  <c:v>0.29927781785950458</c:v>
                </c:pt>
                <c:pt idx="25">
                  <c:v>8.7956956888816856E-2</c:v>
                </c:pt>
                <c:pt idx="26">
                  <c:v>0.22709869364885668</c:v>
                </c:pt>
                <c:pt idx="27">
                  <c:v>0.17778022595538726</c:v>
                </c:pt>
                <c:pt idx="28">
                  <c:v>0.15074477584368898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排出量比較シート!$CB$21:$CB$50</c:f>
              <c:numCache>
                <c:formatCode>0%</c:formatCode>
                <c:ptCount val="30"/>
                <c:pt idx="0">
                  <c:v>0.24792129656886736</c:v>
                </c:pt>
                <c:pt idx="1">
                  <c:v>0.22104562349844326</c:v>
                </c:pt>
                <c:pt idx="2">
                  <c:v>0.26206835207818374</c:v>
                </c:pt>
                <c:pt idx="3">
                  <c:v>0.30496838201736015</c:v>
                </c:pt>
                <c:pt idx="4">
                  <c:v>0.41607425729232839</c:v>
                </c:pt>
                <c:pt idx="5">
                  <c:v>0.16216403836778967</c:v>
                </c:pt>
                <c:pt idx="6">
                  <c:v>0.28081065145146239</c:v>
                </c:pt>
                <c:pt idx="7">
                  <c:v>0.10316007277774175</c:v>
                </c:pt>
                <c:pt idx="8">
                  <c:v>0.37085349478879504</c:v>
                </c:pt>
                <c:pt idx="9">
                  <c:v>0.28683864406505688</c:v>
                </c:pt>
                <c:pt idx="10">
                  <c:v>0.26504825069310428</c:v>
                </c:pt>
                <c:pt idx="11">
                  <c:v>0.22295309833758578</c:v>
                </c:pt>
                <c:pt idx="12">
                  <c:v>0.19594852229612442</c:v>
                </c:pt>
                <c:pt idx="13">
                  <c:v>0.15529133855410937</c:v>
                </c:pt>
                <c:pt idx="14">
                  <c:v>0.18927647276190021</c:v>
                </c:pt>
                <c:pt idx="15">
                  <c:v>0.13393329125501055</c:v>
                </c:pt>
                <c:pt idx="16">
                  <c:v>0.31465206017978831</c:v>
                </c:pt>
                <c:pt idx="17">
                  <c:v>0.17884574636257861</c:v>
                </c:pt>
                <c:pt idx="18">
                  <c:v>0.27672413737652563</c:v>
                </c:pt>
                <c:pt idx="19">
                  <c:v>0.24453165531943863</c:v>
                </c:pt>
                <c:pt idx="20">
                  <c:v>0.23041540200938446</c:v>
                </c:pt>
                <c:pt idx="21">
                  <c:v>0.22932094422318602</c:v>
                </c:pt>
                <c:pt idx="22">
                  <c:v>0.27589639044828329</c:v>
                </c:pt>
                <c:pt idx="23">
                  <c:v>0.25434238705125278</c:v>
                </c:pt>
                <c:pt idx="24">
                  <c:v>0.30369341841973108</c:v>
                </c:pt>
                <c:pt idx="25">
                  <c:v>0.20030578868671436</c:v>
                </c:pt>
                <c:pt idx="26">
                  <c:v>0.29004780048789586</c:v>
                </c:pt>
                <c:pt idx="27">
                  <c:v>0.47299170661259343</c:v>
                </c:pt>
                <c:pt idx="28">
                  <c:v>0.33149286063558525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排出量比較シート!$CH$21:$CH$50</c:f>
              <c:numCache>
                <c:formatCode>0%</c:formatCode>
                <c:ptCount val="30"/>
                <c:pt idx="0">
                  <c:v>2.0371284767978365E-2</c:v>
                </c:pt>
                <c:pt idx="1">
                  <c:v>1.954445024490754E-2</c:v>
                </c:pt>
                <c:pt idx="2">
                  <c:v>2.0360792658986077E-2</c:v>
                </c:pt>
                <c:pt idx="3">
                  <c:v>3.4067524989524027E-2</c:v>
                </c:pt>
                <c:pt idx="4">
                  <c:v>1.3839699612214821E-2</c:v>
                </c:pt>
                <c:pt idx="5">
                  <c:v>8.5313283196709784E-3</c:v>
                </c:pt>
                <c:pt idx="6">
                  <c:v>2.0494666860886312E-2</c:v>
                </c:pt>
                <c:pt idx="7">
                  <c:v>8.5739073470662112E-3</c:v>
                </c:pt>
                <c:pt idx="8">
                  <c:v>2.3530779550997406E-2</c:v>
                </c:pt>
                <c:pt idx="9">
                  <c:v>1.5419713178089938E-2</c:v>
                </c:pt>
                <c:pt idx="10">
                  <c:v>2.4804297352255023E-2</c:v>
                </c:pt>
                <c:pt idx="11">
                  <c:v>2.3340612915106501E-2</c:v>
                </c:pt>
                <c:pt idx="12">
                  <c:v>1.3690625997678677E-2</c:v>
                </c:pt>
                <c:pt idx="13">
                  <c:v>2.6644181075882414E-2</c:v>
                </c:pt>
                <c:pt idx="14">
                  <c:v>1.8254525367542043E-2</c:v>
                </c:pt>
                <c:pt idx="15">
                  <c:v>1.3988906751393592E-2</c:v>
                </c:pt>
                <c:pt idx="16">
                  <c:v>1.7516928664079234E-2</c:v>
                </c:pt>
                <c:pt idx="17">
                  <c:v>1.4207943279063457E-2</c:v>
                </c:pt>
                <c:pt idx="18">
                  <c:v>1.1524066673013584E-2</c:v>
                </c:pt>
                <c:pt idx="19">
                  <c:v>2.4654408929002846E-2</c:v>
                </c:pt>
                <c:pt idx="20">
                  <c:v>1.9154896961908825E-2</c:v>
                </c:pt>
                <c:pt idx="21">
                  <c:v>2.0150289756019315E-2</c:v>
                </c:pt>
                <c:pt idx="22">
                  <c:v>0</c:v>
                </c:pt>
                <c:pt idx="23">
                  <c:v>2.5291394583382219E-2</c:v>
                </c:pt>
                <c:pt idx="24">
                  <c:v>2.8327731873672275E-2</c:v>
                </c:pt>
                <c:pt idx="25">
                  <c:v>7.4360182608220887E-3</c:v>
                </c:pt>
                <c:pt idx="26">
                  <c:v>1.7938142489065778E-2</c:v>
                </c:pt>
                <c:pt idx="27">
                  <c:v>1.9169247660032803E-2</c:v>
                </c:pt>
                <c:pt idx="28">
                  <c:v>2.1633919941741523E-2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c:ext uri="{02D57815-91ED-43cb-92C2-25804820EDAC}">
                        <c15:formulaRef>
                          <c15:sqref>排出量比較シート!$BW$21:$BW$50</c15:sqref>
                        </c15:formulaRef>
                      </c:ext>
                    </c:extLst>
                    <c:numCache>
                      <c:formatCode>0%</c:formatCode>
                      <c:ptCount val="30"/>
                      <c:pt idx="0">
                        <c:v>0.38784651828504269</c:v>
                      </c:pt>
                      <c:pt idx="1">
                        <c:v>0.34302494311816784</c:v>
                      </c:pt>
                      <c:pt idx="2">
                        <c:v>0.32232694780883164</c:v>
                      </c:pt>
                      <c:pt idx="3">
                        <c:v>0.17958311930924206</c:v>
                      </c:pt>
                      <c:pt idx="4">
                        <c:v>0.11546057524341909</c:v>
                      </c:pt>
                      <c:pt idx="5">
                        <c:v>0.56254154192858952</c:v>
                      </c:pt>
                      <c:pt idx="6">
                        <c:v>0.35964458076879557</c:v>
                      </c:pt>
                      <c:pt idx="7">
                        <c:v>0.64349305609214591</c:v>
                      </c:pt>
                      <c:pt idx="8">
                        <c:v>4.7674330313909823E-2</c:v>
                      </c:pt>
                      <c:pt idx="9">
                        <c:v>0.23565235383519348</c:v>
                      </c:pt>
                      <c:pt idx="10">
                        <c:v>4.5639517529907574E-2</c:v>
                      </c:pt>
                      <c:pt idx="11">
                        <c:v>8.1131120687952304E-3</c:v>
                      </c:pt>
                      <c:pt idx="12">
                        <c:v>0.38207030465809527</c:v>
                      </c:pt>
                      <c:pt idx="13">
                        <c:v>0.22826240961642288</c:v>
                      </c:pt>
                      <c:pt idx="14">
                        <c:v>0.27068593637959726</c:v>
                      </c:pt>
                      <c:pt idx="15">
                        <c:v>0.59540547275050837</c:v>
                      </c:pt>
                      <c:pt idx="16">
                        <c:v>0.22690175215318242</c:v>
                      </c:pt>
                      <c:pt idx="17">
                        <c:v>0.48175910050441639</c:v>
                      </c:pt>
                      <c:pt idx="18">
                        <c:v>0.17229476498582699</c:v>
                      </c:pt>
                      <c:pt idx="19">
                        <c:v>4.2506618910006885E-2</c:v>
                      </c:pt>
                      <c:pt idx="20">
                        <c:v>0.43949893570699777</c:v>
                      </c:pt>
                      <c:pt idx="21">
                        <c:v>0.38537712687496678</c:v>
                      </c:pt>
                      <c:pt idx="22">
                        <c:v>0.1817571238908138</c:v>
                      </c:pt>
                      <c:pt idx="23">
                        <c:v>0.30109227762909763</c:v>
                      </c:pt>
                      <c:pt idx="24">
                        <c:v>0.11750161766770208</c:v>
                      </c:pt>
                      <c:pt idx="25">
                        <c:v>0.56607207095180256</c:v>
                      </c:pt>
                      <c:pt idx="26">
                        <c:v>0.25790820684956883</c:v>
                      </c:pt>
                      <c:pt idx="27">
                        <c:v>5.4785699197738472E-2</c:v>
                      </c:pt>
                      <c:pt idx="28">
                        <c:v>0.22791497908394856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6.5898996405319883E-3</c:v>
                      </c:pt>
                      <c:pt idx="1">
                        <c:v>1.9864834583292388E-2</c:v>
                      </c:pt>
                      <c:pt idx="2">
                        <c:v>9.1161082159048248E-3</c:v>
                      </c:pt>
                      <c:pt idx="3">
                        <c:v>7.6821635407585721E-3</c:v>
                      </c:pt>
                      <c:pt idx="4">
                        <c:v>1.3095947621135305E-2</c:v>
                      </c:pt>
                      <c:pt idx="5">
                        <c:v>6.631442695324649E-3</c:v>
                      </c:pt>
                      <c:pt idx="6">
                        <c:v>1.0579888227148572E-2</c:v>
                      </c:pt>
                      <c:pt idx="7">
                        <c:v>7.7134570085853208E-3</c:v>
                      </c:pt>
                      <c:pt idx="8">
                        <c:v>1.5209339858509301E-2</c:v>
                      </c:pt>
                      <c:pt idx="9">
                        <c:v>1.3576896460841701E-2</c:v>
                      </c:pt>
                      <c:pt idx="10">
                        <c:v>1.4923141703683834E-2</c:v>
                      </c:pt>
                      <c:pt idx="11">
                        <c:v>1.0727742483381887E-2</c:v>
                      </c:pt>
                      <c:pt idx="12">
                        <c:v>9.7295397528145665E-3</c:v>
                      </c:pt>
                      <c:pt idx="13">
                        <c:v>1.1674062064018902E-2</c:v>
                      </c:pt>
                      <c:pt idx="14">
                        <c:v>1.1341965039527146E-2</c:v>
                      </c:pt>
                      <c:pt idx="15">
                        <c:v>4.1754864097148583E-3</c:v>
                      </c:pt>
                      <c:pt idx="16">
                        <c:v>1.4433275013396505E-2</c:v>
                      </c:pt>
                      <c:pt idx="17">
                        <c:v>4.4883356832236005E-3</c:v>
                      </c:pt>
                      <c:pt idx="18">
                        <c:v>2.1565326466395217E-2</c:v>
                      </c:pt>
                      <c:pt idx="19">
                        <c:v>1.0448122080784647E-2</c:v>
                      </c:pt>
                      <c:pt idx="20">
                        <c:v>9.5016063086680192E-3</c:v>
                      </c:pt>
                      <c:pt idx="21">
                        <c:v>5.9746309675268198E-3</c:v>
                      </c:pt>
                      <c:pt idx="22">
                        <c:v>1.0408661619638502E-2</c:v>
                      </c:pt>
                      <c:pt idx="23">
                        <c:v>7.5571245397759688E-3</c:v>
                      </c:pt>
                      <c:pt idx="24">
                        <c:v>8.6572230366603435E-3</c:v>
                      </c:pt>
                      <c:pt idx="25">
                        <c:v>4.2873351116010094E-3</c:v>
                      </c:pt>
                      <c:pt idx="26">
                        <c:v>1.1776189649809587E-2</c:v>
                      </c:pt>
                      <c:pt idx="27">
                        <c:v>1.3812393541708106E-2</c:v>
                      </c:pt>
                      <c:pt idx="28">
                        <c:v>1.64021745807683E-2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1.2919403035151891E-2</c:v>
                      </c:pt>
                      <c:pt idx="1">
                        <c:v>1.6826139870269201E-2</c:v>
                      </c:pt>
                      <c:pt idx="2">
                        <c:v>2.2201852569874114E-2</c:v>
                      </c:pt>
                      <c:pt idx="3">
                        <c:v>3.6733771755011208E-3</c:v>
                      </c:pt>
                      <c:pt idx="4">
                        <c:v>1.9743173122619955E-2</c:v>
                      </c:pt>
                      <c:pt idx="5">
                        <c:v>7.4862519553169247E-3</c:v>
                      </c:pt>
                      <c:pt idx="6">
                        <c:v>3.9767733644617498E-2</c:v>
                      </c:pt>
                      <c:pt idx="7">
                        <c:v>1.1017348913925056E-3</c:v>
                      </c:pt>
                      <c:pt idx="8">
                        <c:v>1.6508018879149745E-2</c:v>
                      </c:pt>
                      <c:pt idx="9">
                        <c:v>3.7901182184484426E-2</c:v>
                      </c:pt>
                      <c:pt idx="10">
                        <c:v>7.1426734702461888E-3</c:v>
                      </c:pt>
                      <c:pt idx="11">
                        <c:v>1.0279612498774059E-3</c:v>
                      </c:pt>
                      <c:pt idx="12">
                        <c:v>1.7471739970007612E-2</c:v>
                      </c:pt>
                      <c:pt idx="13">
                        <c:v>0</c:v>
                      </c:pt>
                      <c:pt idx="14">
                        <c:v>6.1217035496807598E-2</c:v>
                      </c:pt>
                      <c:pt idx="15">
                        <c:v>1.3400854126572923E-2</c:v>
                      </c:pt>
                      <c:pt idx="16">
                        <c:v>4.5304482751311631E-2</c:v>
                      </c:pt>
                      <c:pt idx="17">
                        <c:v>1.2358787355246949E-2</c:v>
                      </c:pt>
                      <c:pt idx="18">
                        <c:v>8.9664605740913991E-2</c:v>
                      </c:pt>
                      <c:pt idx="19">
                        <c:v>5.4976545804143601E-3</c:v>
                      </c:pt>
                      <c:pt idx="20">
                        <c:v>2.3812751247552763E-2</c:v>
                      </c:pt>
                      <c:pt idx="21">
                        <c:v>2.5364644385311563E-2</c:v>
                      </c:pt>
                      <c:pt idx="22">
                        <c:v>3.9665719715226673E-3</c:v>
                      </c:pt>
                      <c:pt idx="23">
                        <c:v>9.4307134087364304E-3</c:v>
                      </c:pt>
                      <c:pt idx="24">
                        <c:v>1.4573760113370939E-2</c:v>
                      </c:pt>
                      <c:pt idx="25">
                        <c:v>2.5794500062999215E-2</c:v>
                      </c:pt>
                      <c:pt idx="26">
                        <c:v>1.2385005981220562E-2</c:v>
                      </c:pt>
                      <c:pt idx="27">
                        <c:v>6.0116122942170239E-2</c:v>
                      </c:pt>
                      <c:pt idx="28">
                        <c:v>8.8946293799730916E-2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0.20786826203010422</c:v>
                      </c:pt>
                      <c:pt idx="1">
                        <c:v>0.21232637991644857</c:v>
                      </c:pt>
                      <c:pt idx="2">
                        <c:v>0.25356604941190891</c:v>
                      </c:pt>
                      <c:pt idx="3">
                        <c:v>0.28564396359680355</c:v>
                      </c:pt>
                      <c:pt idx="4">
                        <c:v>0.30814750263487889</c:v>
                      </c:pt>
                      <c:pt idx="5">
                        <c:v>0.1566173851700482</c:v>
                      </c:pt>
                      <c:pt idx="6">
                        <c:v>0.27057491859646682</c:v>
                      </c:pt>
                      <c:pt idx="7">
                        <c:v>7.2422366171065886E-2</c:v>
                      </c:pt>
                      <c:pt idx="8">
                        <c:v>0.35759744679585248</c:v>
                      </c:pt>
                      <c:pt idx="9">
                        <c:v>0.27807776266960638</c:v>
                      </c:pt>
                      <c:pt idx="10">
                        <c:v>0.24561064633700722</c:v>
                      </c:pt>
                      <c:pt idx="11">
                        <c:v>0.20502592978644585</c:v>
                      </c:pt>
                      <c:pt idx="12">
                        <c:v>0.18914223984941392</c:v>
                      </c:pt>
                      <c:pt idx="13">
                        <c:v>0.14022353046589042</c:v>
                      </c:pt>
                      <c:pt idx="14">
                        <c:v>0.1824693632058918</c:v>
                      </c:pt>
                      <c:pt idx="15">
                        <c:v>0.12859651500707173</c:v>
                      </c:pt>
                      <c:pt idx="16">
                        <c:v>0.3049165576348486</c:v>
                      </c:pt>
                      <c:pt idx="17">
                        <c:v>0.17132755193943591</c:v>
                      </c:pt>
                      <c:pt idx="18">
                        <c:v>0.26885021425180994</c:v>
                      </c:pt>
                      <c:pt idx="19">
                        <c:v>0.22435522255173776</c:v>
                      </c:pt>
                      <c:pt idx="20">
                        <c:v>0.22382682460405526</c:v>
                      </c:pt>
                      <c:pt idx="21">
                        <c:v>0.22096043764047579</c:v>
                      </c:pt>
                      <c:pt idx="22">
                        <c:v>0.26158599162028734</c:v>
                      </c:pt>
                      <c:pt idx="23">
                        <c:v>0.24540922690607395</c:v>
                      </c:pt>
                      <c:pt idx="24">
                        <c:v>0.28652202610254057</c:v>
                      </c:pt>
                      <c:pt idx="25">
                        <c:v>0.19399605632989123</c:v>
                      </c:pt>
                      <c:pt idx="26">
                        <c:v>0.28130353338154496</c:v>
                      </c:pt>
                      <c:pt idx="27">
                        <c:v>0.37117568451872024</c:v>
                      </c:pt>
                      <c:pt idx="28">
                        <c:v>0.32297219709639924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0.12512916759658013</c:v>
                      </c:pt>
                      <c:pt idx="1">
                        <c:v>0.1211645210971016</c:v>
                      </c:pt>
                      <c:pt idx="2">
                        <c:v>0.13825392184032825</c:v>
                      </c:pt>
                      <c:pt idx="3">
                        <c:v>0.18085498560081054</c:v>
                      </c:pt>
                      <c:pt idx="4">
                        <c:v>0.16260488097209055</c:v>
                      </c:pt>
                      <c:pt idx="5">
                        <c:v>8.971323033114624E-2</c:v>
                      </c:pt>
                      <c:pt idx="6">
                        <c:v>0.12891200226281982</c:v>
                      </c:pt>
                      <c:pt idx="7">
                        <c:v>4.4229024333660091E-2</c:v>
                      </c:pt>
                      <c:pt idx="8">
                        <c:v>0.21721427213208969</c:v>
                      </c:pt>
                      <c:pt idx="9">
                        <c:v>0.15430572199079365</c:v>
                      </c:pt>
                      <c:pt idx="10">
                        <c:v>0.14788305542189903</c:v>
                      </c:pt>
                      <c:pt idx="11">
                        <c:v>0.11061961536548667</c:v>
                      </c:pt>
                      <c:pt idx="12">
                        <c:v>0.10558864266927576</c:v>
                      </c:pt>
                      <c:pt idx="13">
                        <c:v>9.1075252123373099E-2</c:v>
                      </c:pt>
                      <c:pt idx="14">
                        <c:v>9.4079171483324828E-2</c:v>
                      </c:pt>
                      <c:pt idx="15">
                        <c:v>8.0580436655460233E-2</c:v>
                      </c:pt>
                      <c:pt idx="16">
                        <c:v>0.14654674010034566</c:v>
                      </c:pt>
                      <c:pt idx="17">
                        <c:v>0.1092776946777676</c:v>
                      </c:pt>
                      <c:pt idx="18">
                        <c:v>0.11854803066419162</c:v>
                      </c:pt>
                      <c:pt idx="19">
                        <c:v>0.14583571468414508</c:v>
                      </c:pt>
                      <c:pt idx="20">
                        <c:v>0.1048159236543576</c:v>
                      </c:pt>
                      <c:pt idx="21">
                        <c:v>0.11639052468294032</c:v>
                      </c:pt>
                      <c:pt idx="22">
                        <c:v>0.16621153670007838</c:v>
                      </c:pt>
                      <c:pt idx="23">
                        <c:v>0.14750749341085587</c:v>
                      </c:pt>
                      <c:pt idx="24">
                        <c:v>0.17808632688269366</c:v>
                      </c:pt>
                      <c:pt idx="25">
                        <c:v>9.6943647580211761E-2</c:v>
                      </c:pt>
                      <c:pt idx="26">
                        <c:v>0.14338098411264472</c:v>
                      </c:pt>
                      <c:pt idx="27">
                        <c:v>0.16205367007430055</c:v>
                      </c:pt>
                      <c:pt idx="28">
                        <c:v>0.13954179044515633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8.2739094433524119E-2</c:v>
                      </c:pt>
                      <c:pt idx="1">
                        <c:v>9.1161858819346978E-2</c:v>
                      </c:pt>
                      <c:pt idx="2">
                        <c:v>0.1153121275715807</c:v>
                      </c:pt>
                      <c:pt idx="3">
                        <c:v>0.104788977995993</c:v>
                      </c:pt>
                      <c:pt idx="4">
                        <c:v>0.14554262166278839</c:v>
                      </c:pt>
                      <c:pt idx="5">
                        <c:v>6.6904154838901969E-2</c:v>
                      </c:pt>
                      <c:pt idx="6">
                        <c:v>0.14166291633364703</c:v>
                      </c:pt>
                      <c:pt idx="7">
                        <c:v>2.8193341837405805E-2</c:v>
                      </c:pt>
                      <c:pt idx="8">
                        <c:v>0.14038317466376279</c:v>
                      </c:pt>
                      <c:pt idx="9">
                        <c:v>0.12377204067881273</c:v>
                      </c:pt>
                      <c:pt idx="10">
                        <c:v>9.7727590915108187E-2</c:v>
                      </c:pt>
                      <c:pt idx="11">
                        <c:v>9.4406314420959189E-2</c:v>
                      </c:pt>
                      <c:pt idx="12">
                        <c:v>8.3553597180138148E-2</c:v>
                      </c:pt>
                      <c:pt idx="13">
                        <c:v>4.9148278342517324E-2</c:v>
                      </c:pt>
                      <c:pt idx="14">
                        <c:v>8.8390191722566971E-2</c:v>
                      </c:pt>
                      <c:pt idx="15">
                        <c:v>4.8016078351611487E-2</c:v>
                      </c:pt>
                      <c:pt idx="16">
                        <c:v>0.15836981753450297</c:v>
                      </c:pt>
                      <c:pt idx="17">
                        <c:v>6.2049857261668305E-2</c:v>
                      </c:pt>
                      <c:pt idx="18">
                        <c:v>0.15030218358761832</c:v>
                      </c:pt>
                      <c:pt idx="19">
                        <c:v>7.8519507867592681E-2</c:v>
                      </c:pt>
                      <c:pt idx="20">
                        <c:v>0.11901090094969763</c:v>
                      </c:pt>
                      <c:pt idx="21">
                        <c:v>0.10456991295753547</c:v>
                      </c:pt>
                      <c:pt idx="22">
                        <c:v>9.5374454920208962E-2</c:v>
                      </c:pt>
                      <c:pt idx="23">
                        <c:v>9.7901733495218093E-2</c:v>
                      </c:pt>
                      <c:pt idx="24">
                        <c:v>0.1084356992198469</c:v>
                      </c:pt>
                      <c:pt idx="25">
                        <c:v>9.7052408749679464E-2</c:v>
                      </c:pt>
                      <c:pt idx="26">
                        <c:v>0.13792254926890024</c:v>
                      </c:pt>
                      <c:pt idx="27">
                        <c:v>0.20912201444441969</c:v>
                      </c:pt>
                      <c:pt idx="28">
                        <c:v>0.18343040665124294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8.6659506143553812E-3</c:v>
                      </c:pt>
                      <c:pt idx="1">
                        <c:v>7.6893466512038761E-3</c:v>
                      </c:pt>
                      <c:pt idx="2">
                        <c:v>8.5023026662748025E-3</c:v>
                      </c:pt>
                      <c:pt idx="3">
                        <c:v>1.9324418420556617E-2</c:v>
                      </c:pt>
                      <c:pt idx="4">
                        <c:v>1.0988538559442889E-2</c:v>
                      </c:pt>
                      <c:pt idx="5">
                        <c:v>5.5466531977414789E-3</c:v>
                      </c:pt>
                      <c:pt idx="6">
                        <c:v>8.9468563830536387E-3</c:v>
                      </c:pt>
                      <c:pt idx="7">
                        <c:v>3.2233168787233974E-3</c:v>
                      </c:pt>
                      <c:pt idx="8">
                        <c:v>1.3256047992942572E-2</c:v>
                      </c:pt>
                      <c:pt idx="9">
                        <c:v>8.7608813954504379E-3</c:v>
                      </c:pt>
                      <c:pt idx="10">
                        <c:v>1.9437604356097073E-2</c:v>
                      </c:pt>
                      <c:pt idx="11">
                        <c:v>1.7927168551139936E-2</c:v>
                      </c:pt>
                      <c:pt idx="12">
                        <c:v>6.8062824467104849E-3</c:v>
                      </c:pt>
                      <c:pt idx="13">
                        <c:v>1.5067808088218929E-2</c:v>
                      </c:pt>
                      <c:pt idx="14">
                        <c:v>6.8071095560084368E-3</c:v>
                      </c:pt>
                      <c:pt idx="15">
                        <c:v>5.3367762479388098E-3</c:v>
                      </c:pt>
                      <c:pt idx="16">
                        <c:v>9.7355025449397323E-3</c:v>
                      </c:pt>
                      <c:pt idx="17">
                        <c:v>7.5181944231427073E-3</c:v>
                      </c:pt>
                      <c:pt idx="18">
                        <c:v>7.8739231247157322E-3</c:v>
                      </c:pt>
                      <c:pt idx="19">
                        <c:v>2.0176432767700859E-2</c:v>
                      </c:pt>
                      <c:pt idx="20">
                        <c:v>6.5885774053291704E-3</c:v>
                      </c:pt>
                      <c:pt idx="21">
                        <c:v>8.3605065827102466E-3</c:v>
                      </c:pt>
                      <c:pt idx="22">
                        <c:v>1.4310398827995965E-2</c:v>
                      </c:pt>
                      <c:pt idx="23">
                        <c:v>8.9331601451788489E-3</c:v>
                      </c:pt>
                      <c:pt idx="24">
                        <c:v>1.7171392317190542E-2</c:v>
                      </c:pt>
                      <c:pt idx="25">
                        <c:v>6.3097323568231493E-3</c:v>
                      </c:pt>
                      <c:pt idx="26">
                        <c:v>8.7442671063508691E-3</c:v>
                      </c:pt>
                      <c:pt idx="27">
                        <c:v>1.191051594073673E-2</c:v>
                      </c:pt>
                      <c:pt idx="28">
                        <c:v>8.5206635391860061E-3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3.1387083924407762E-2</c:v>
                      </c:pt>
                      <c:pt idx="1">
                        <c:v>1.0298969307908133E-3</c:v>
                      </c:pt>
                      <c:pt idx="2">
                        <c:v>0</c:v>
                      </c:pt>
                      <c:pt idx="3">
                        <c:v>0</c:v>
                      </c:pt>
                      <c:pt idx="4">
                        <c:v>9.6938216098006597E-2</c:v>
                      </c:pt>
                      <c:pt idx="5">
                        <c:v>0</c:v>
                      </c:pt>
                      <c:pt idx="6">
                        <c:v>1.2888764719419172E-3</c:v>
                      </c:pt>
                      <c:pt idx="7">
                        <c:v>2.7514389727952469E-2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8.990550615313643E-2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排出量比較シート!$BE$21:$BE$50</c:f>
              <c:numCache>
                <c:formatCode>#,##0_);[Red]\(#,##0\)</c:formatCode>
                <c:ptCount val="30"/>
                <c:pt idx="0">
                  <c:v>217.53754560148639</c:v>
                </c:pt>
                <c:pt idx="1">
                  <c:v>231.51846941107232</c:v>
                </c:pt>
                <c:pt idx="2">
                  <c:v>188.74723616101895</c:v>
                </c:pt>
                <c:pt idx="3">
                  <c:v>44.670340833117805</c:v>
                </c:pt>
                <c:pt idx="4">
                  <c:v>62.643923436815911</c:v>
                </c:pt>
                <c:pt idx="5">
                  <c:v>474.1517937944048</c:v>
                </c:pt>
                <c:pt idx="6">
                  <c:v>211.02501126356381</c:v>
                </c:pt>
                <c:pt idx="7">
                  <c:v>945.10662267317593</c:v>
                </c:pt>
                <c:pt idx="8">
                  <c:v>26.696059158515688</c:v>
                </c:pt>
                <c:pt idx="9">
                  <c:v>150.76009802238994</c:v>
                </c:pt>
                <c:pt idx="10">
                  <c:v>15.57749136201312</c:v>
                </c:pt>
                <c:pt idx="11">
                  <c:v>4.9385395020325724</c:v>
                </c:pt>
                <c:pt idx="12">
                  <c:v>274.26456550623902</c:v>
                </c:pt>
                <c:pt idx="13">
                  <c:v>70.094291764688364</c:v>
                </c:pt>
                <c:pt idx="14">
                  <c:v>229.97261166480877</c:v>
                </c:pt>
                <c:pt idx="15">
                  <c:v>511.45229864730936</c:v>
                </c:pt>
                <c:pt idx="16">
                  <c:v>131.62607807144653</c:v>
                </c:pt>
                <c:pt idx="17">
                  <c:v>297.8093077301765</c:v>
                </c:pt>
                <c:pt idx="18">
                  <c:v>163.87417493984927</c:v>
                </c:pt>
                <c:pt idx="19">
                  <c:v>12.67753850427866</c:v>
                </c:pt>
                <c:pt idx="20">
                  <c:v>319.89882923214907</c:v>
                </c:pt>
                <c:pt idx="21">
                  <c:v>215.4635318686928</c:v>
                </c:pt>
                <c:pt idx="22">
                  <c:v>59.874759735769508</c:v>
                </c:pt>
                <c:pt idx="23">
                  <c:v>155.79806148111868</c:v>
                </c:pt>
                <c:pt idx="24">
                  <c:v>36.020617844002231</c:v>
                </c:pt>
                <c:pt idx="25">
                  <c:v>416.88818318245592</c:v>
                </c:pt>
                <c:pt idx="26">
                  <c:v>141.48892477710902</c:v>
                </c:pt>
                <c:pt idx="27">
                  <c:v>48.385139228829956</c:v>
                </c:pt>
                <c:pt idx="28">
                  <c:v>173.83211165853419</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排出量比較シート!$BI$21:$BI$50</c:f>
              <c:numCache>
                <c:formatCode>#,##0_);[Red]\(#,##0\)</c:formatCode>
                <c:ptCount val="30"/>
                <c:pt idx="0">
                  <c:v>88.729632004863404</c:v>
                </c:pt>
                <c:pt idx="1">
                  <c:v>111.14820674544784</c:v>
                </c:pt>
                <c:pt idx="2">
                  <c:v>106.05277310919887</c:v>
                </c:pt>
                <c:pt idx="3">
                  <c:v>44.787346478674387</c:v>
                </c:pt>
                <c:pt idx="4">
                  <c:v>91.368062227455852</c:v>
                </c:pt>
                <c:pt idx="5">
                  <c:v>100.88581960276309</c:v>
                </c:pt>
                <c:pt idx="6">
                  <c:v>88.289760505157872</c:v>
                </c:pt>
                <c:pt idx="7">
                  <c:v>145.6806034213507</c:v>
                </c:pt>
                <c:pt idx="8">
                  <c:v>80.867702613497485</c:v>
                </c:pt>
                <c:pt idx="9">
                  <c:v>111.95423301890574</c:v>
                </c:pt>
                <c:pt idx="10">
                  <c:v>58.506322905931434</c:v>
                </c:pt>
                <c:pt idx="11">
                  <c:v>92.356886729687687</c:v>
                </c:pt>
                <c:pt idx="12">
                  <c:v>116.74219783767468</c:v>
                </c:pt>
                <c:pt idx="13">
                  <c:v>68.941011082444703</c:v>
                </c:pt>
                <c:pt idx="14">
                  <c:v>119.75977176909804</c:v>
                </c:pt>
                <c:pt idx="15">
                  <c:v>87.601093258205964</c:v>
                </c:pt>
                <c:pt idx="16">
                  <c:v>95.095154229873316</c:v>
                </c:pt>
                <c:pt idx="17">
                  <c:v>81.817512499876855</c:v>
                </c:pt>
                <c:pt idx="18">
                  <c:v>108.25141053702296</c:v>
                </c:pt>
                <c:pt idx="19">
                  <c:v>61.456788071001725</c:v>
                </c:pt>
                <c:pt idx="20">
                  <c:v>90.521209995635246</c:v>
                </c:pt>
                <c:pt idx="21">
                  <c:v>98.83260053797494</c:v>
                </c:pt>
                <c:pt idx="22">
                  <c:v>78.125990094540867</c:v>
                </c:pt>
                <c:pt idx="23">
                  <c:v>100.06812595857487</c:v>
                </c:pt>
                <c:pt idx="24">
                  <c:v>58.348695944590212</c:v>
                </c:pt>
                <c:pt idx="25">
                  <c:v>75.627020928553009</c:v>
                </c:pt>
                <c:pt idx="26">
                  <c:v>91.717421950612859</c:v>
                </c:pt>
                <c:pt idx="27">
                  <c:v>75.687729209210971</c:v>
                </c:pt>
                <c:pt idx="28">
                  <c:v>84.951309257727857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排出量比較シート!$BJ$21:$BJ$50</c:f>
              <c:numCache>
                <c:formatCode>#,##0_);[Red]\(#,##0\)</c:formatCode>
                <c:ptCount val="30"/>
                <c:pt idx="0">
                  <c:v>84.481715042290702</c:v>
                </c:pt>
                <c:pt idx="1">
                  <c:v>120.3569044899306</c:v>
                </c:pt>
                <c:pt idx="2">
                  <c:v>88.181655074381766</c:v>
                </c:pt>
                <c:pt idx="3">
                  <c:v>65.175697611468692</c:v>
                </c:pt>
                <c:pt idx="4">
                  <c:v>86.800554094122049</c:v>
                </c:pt>
                <c:pt idx="5">
                  <c:v>106.84911371003777</c:v>
                </c:pt>
                <c:pt idx="6">
                  <c:v>60.306831089395452</c:v>
                </c:pt>
                <c:pt idx="7">
                  <c:v>196.19036565550689</c:v>
                </c:pt>
                <c:pt idx="8">
                  <c:v>96.079131239756322</c:v>
                </c:pt>
                <c:pt idx="9">
                  <c:v>103.64042121389514</c:v>
                </c:pt>
                <c:pt idx="10">
                  <c:v>89.305321517987736</c:v>
                </c:pt>
                <c:pt idx="11">
                  <c:v>90.043784972002058</c:v>
                </c:pt>
                <c:pt idx="12">
                  <c:v>138.63659294781147</c:v>
                </c:pt>
                <c:pt idx="13">
                  <c:v>99.951500483682452</c:v>
                </c:pt>
                <c:pt idx="14">
                  <c:v>181.21839376054993</c:v>
                </c:pt>
                <c:pt idx="15">
                  <c:v>111.89290537406619</c:v>
                </c:pt>
                <c:pt idx="16">
                  <c:v>79.949599079011335</c:v>
                </c:pt>
                <c:pt idx="17">
                  <c:v>102.34895687849738</c:v>
                </c:pt>
                <c:pt idx="18">
                  <c:v>139.25917034171667</c:v>
                </c:pt>
                <c:pt idx="19">
                  <c:v>84.369387762097176</c:v>
                </c:pt>
                <c:pt idx="20">
                  <c:v>97.310149835387591</c:v>
                </c:pt>
                <c:pt idx="21">
                  <c:v>73.765335371818523</c:v>
                </c:pt>
                <c:pt idx="22">
                  <c:v>83.05165683184363</c:v>
                </c:pt>
                <c:pt idx="23">
                  <c:v>96.974668940164349</c:v>
                </c:pt>
                <c:pt idx="24">
                  <c:v>76.600388564308687</c:v>
                </c:pt>
                <c:pt idx="25">
                  <c:v>61.507968963742208</c:v>
                </c:pt>
                <c:pt idx="26">
                  <c:v>113.91504962993241</c:v>
                </c:pt>
                <c:pt idx="27">
                  <c:v>66.829611161689286</c:v>
                </c:pt>
                <c:pt idx="28">
                  <c:v>78.629333357047187</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排出量比較シート!$BK$21:$BK$50</c:f>
              <c:numCache>
                <c:formatCode>#,##0_);[Red]\(#,##0\)</c:formatCode>
                <c:ptCount val="30"/>
                <c:pt idx="0">
                  <c:v>132.39577681922765</c:v>
                </c:pt>
                <c:pt idx="1">
                  <c:v>134.77481994867497</c:v>
                </c:pt>
                <c:pt idx="2">
                  <c:v>139.87102864453294</c:v>
                </c:pt>
                <c:pt idx="3">
                  <c:v>71.347738410966443</c:v>
                </c:pt>
                <c:pt idx="4">
                  <c:v>175.7557474703444</c:v>
                </c:pt>
                <c:pt idx="5">
                  <c:v>133.33761917549319</c:v>
                </c:pt>
                <c:pt idx="6">
                  <c:v>144.53462896079716</c:v>
                </c:pt>
                <c:pt idx="7">
                  <c:v>149.46502405541833</c:v>
                </c:pt>
                <c:pt idx="8">
                  <c:v>124.70230768856935</c:v>
                </c:pt>
                <c:pt idx="9">
                  <c:v>150.60689221366763</c:v>
                </c:pt>
                <c:pt idx="10">
                  <c:v>60.98170809896186</c:v>
                </c:pt>
                <c:pt idx="11">
                  <c:v>55.416623426891164</c:v>
                </c:pt>
                <c:pt idx="12">
                  <c:v>131.31069534286948</c:v>
                </c:pt>
                <c:pt idx="13">
                  <c:v>45.36632683187041</c:v>
                </c:pt>
                <c:pt idx="14">
                  <c:v>126.81441176922085</c:v>
                </c:pt>
                <c:pt idx="15">
                  <c:v>111.74962811780087</c:v>
                </c:pt>
                <c:pt idx="16">
                  <c:v>144.48955990201864</c:v>
                </c:pt>
                <c:pt idx="17">
                  <c:v>106.82162676644771</c:v>
                </c:pt>
                <c:pt idx="18">
                  <c:v>159.94352572265956</c:v>
                </c:pt>
                <c:pt idx="19">
                  <c:v>53.035627462876711</c:v>
                </c:pt>
                <c:pt idx="20">
                  <c:v>155.89582270653793</c:v>
                </c:pt>
                <c:pt idx="21">
                  <c:v>118.5705681601181</c:v>
                </c:pt>
                <c:pt idx="22">
                  <c:v>84.224909658648116</c:v>
                </c:pt>
                <c:pt idx="23">
                  <c:v>124.57883694838196</c:v>
                </c:pt>
                <c:pt idx="24">
                  <c:v>77.730564937142688</c:v>
                </c:pt>
                <c:pt idx="25">
                  <c:v>140.07308426295486</c:v>
                </c:pt>
                <c:pt idx="26">
                  <c:v>145.49097159809986</c:v>
                </c:pt>
                <c:pt idx="27">
                  <c:v>177.80296805087713</c:v>
                </c:pt>
                <c:pt idx="28">
                  <c:v>172.90856348762713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排出量比較シート!$BQ$21:$BQ$50</c:f>
              <c:numCache>
                <c:formatCode>#,##0_);[Red]\(#,##0\)</c:formatCode>
                <c:ptCount val="30"/>
                <c:pt idx="0">
                  <c:v>10.878743008320001</c:v>
                </c:pt>
                <c:pt idx="1">
                  <c:v>11.916543386220001</c:v>
                </c:pt>
                <c:pt idx="2">
                  <c:v>10.86695509261957</c:v>
                </c:pt>
                <c:pt idx="3">
                  <c:v>7.970140527955647</c:v>
                </c:pt>
                <c:pt idx="4">
                  <c:v>5.8460880659600001</c:v>
                </c:pt>
                <c:pt idx="5">
                  <c:v>7.014792046368636</c:v>
                </c:pt>
                <c:pt idx="6">
                  <c:v>10.54870623711137</c:v>
                </c:pt>
                <c:pt idx="7">
                  <c:v>12.422434701448569</c:v>
                </c:pt>
                <c:pt idx="8">
                  <c:v>7.9124035581531</c:v>
                </c:pt>
                <c:pt idx="9">
                  <c:v>8.0962420114200011</c:v>
                </c:pt>
                <c:pt idx="10">
                  <c:v>5.7069172000931134</c:v>
                </c:pt>
                <c:pt idx="11">
                  <c:v>5.8014800696368534</c:v>
                </c:pt>
                <c:pt idx="12">
                  <c:v>9.1744790844483433</c:v>
                </c:pt>
                <c:pt idx="13">
                  <c:v>7.7837478774442053</c:v>
                </c:pt>
                <c:pt idx="14">
                  <c:v>12.230452432</c:v>
                </c:pt>
                <c:pt idx="15">
                  <c:v>11.671893616549539</c:v>
                </c:pt>
                <c:pt idx="16">
                  <c:v>8.0438478999999994</c:v>
                </c:pt>
                <c:pt idx="17">
                  <c:v>8.486171155550279</c:v>
                </c:pt>
                <c:pt idx="18">
                  <c:v>6.6607845337207996</c:v>
                </c:pt>
                <c:pt idx="19">
                  <c:v>5.3472097326945702</c:v>
                </c:pt>
                <c:pt idx="20">
                  <c:v>12.9599340786</c:v>
                </c:pt>
                <c:pt idx="21">
                  <c:v>10.418722603186669</c:v>
                </c:pt>
                <c:pt idx="22">
                  <c:v>0</c:v>
                </c:pt>
                <c:pt idx="23">
                  <c:v>12.38791755683825</c:v>
                </c:pt>
                <c:pt idx="24">
                  <c:v>7.2505048459271748</c:v>
                </c:pt>
                <c:pt idx="25">
                  <c:v>5.1999795875000014</c:v>
                </c:pt>
                <c:pt idx="26">
                  <c:v>8.9979574918660692</c:v>
                </c:pt>
                <c:pt idx="27">
                  <c:v>7.2059384585527022</c:v>
                </c:pt>
                <c:pt idx="28">
                  <c:v>11.284375816000001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排出量比較シート!$BR$21:$BR$50</c:f>
              <c:numCache>
                <c:formatCode>#,##0_);[Red]\(#,##0\)</c:formatCode>
                <c:ptCount val="30"/>
                <c:pt idx="0">
                  <c:v>534.02341247618824</c:v>
                </c:pt>
                <c:pt idx="1">
                  <c:v>609.71494398134575</c:v>
                </c:pt>
                <c:pt idx="2">
                  <c:v>533.7196480817521</c:v>
                </c:pt>
                <c:pt idx="3">
                  <c:v>233.95126386218297</c:v>
                </c:pt>
                <c:pt idx="4">
                  <c:v>422.41437529469817</c:v>
                </c:pt>
                <c:pt idx="5">
                  <c:v>822.23913832906737</c:v>
                </c:pt>
                <c:pt idx="6">
                  <c:v>514.70493805602564</c:v>
                </c:pt>
                <c:pt idx="7">
                  <c:v>1448.8650505069004</c:v>
                </c:pt>
                <c:pt idx="8">
                  <c:v>336.25760425849194</c:v>
                </c:pt>
                <c:pt idx="9">
                  <c:v>525.05788648027851</c:v>
                </c:pt>
                <c:pt idx="10">
                  <c:v>230.07776108498726</c:v>
                </c:pt>
                <c:pt idx="11">
                  <c:v>248.55731470025032</c:v>
                </c:pt>
                <c:pt idx="12">
                  <c:v>670.12853071904294</c:v>
                </c:pt>
                <c:pt idx="13">
                  <c:v>292.13687804013017</c:v>
                </c:pt>
                <c:pt idx="14">
                  <c:v>669.99564139567769</c:v>
                </c:pt>
                <c:pt idx="15">
                  <c:v>834.36781901393192</c:v>
                </c:pt>
                <c:pt idx="16">
                  <c:v>459.2042391823498</c:v>
                </c:pt>
                <c:pt idx="17">
                  <c:v>597.28357503054872</c:v>
                </c:pt>
                <c:pt idx="18">
                  <c:v>577.98906607496929</c:v>
                </c:pt>
                <c:pt idx="19">
                  <c:v>216.88655153294886</c:v>
                </c:pt>
                <c:pt idx="20">
                  <c:v>676.58594584830985</c:v>
                </c:pt>
                <c:pt idx="21">
                  <c:v>517.05075854179108</c:v>
                </c:pt>
                <c:pt idx="22">
                  <c:v>305.27731632080213</c:v>
                </c:pt>
                <c:pt idx="23">
                  <c:v>489.80761088507813</c:v>
                </c:pt>
                <c:pt idx="24">
                  <c:v>255.95077213597099</c:v>
                </c:pt>
                <c:pt idx="25">
                  <c:v>699.29623692520602</c:v>
                </c:pt>
                <c:pt idx="26">
                  <c:v>501.61032544762026</c:v>
                </c:pt>
                <c:pt idx="27">
                  <c:v>375.91138610915999</c:v>
                </c:pt>
                <c:pt idx="28">
                  <c:v>521.60569357693635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c:ext uri="{02D57815-91ED-43cb-92C2-25804820EDAC}">
                        <c15:formulaRef>
                          <c15:sqref>排出量比較シート!$BF$21:$BF$68</c15:sqref>
                        </c15:formulaRef>
                      </c:ext>
                    </c:extLst>
                    <c:numCache>
                      <c:formatCode>#,##0_);[Red]\(#,##0\)</c:formatCode>
                      <c:ptCount val="48"/>
                      <c:pt idx="0">
                        <c:v>207.11912121158684</c:v>
                      </c:pt>
                      <c:pt idx="1">
                        <c:v>209.14743397749803</c:v>
                      </c:pt>
                      <c:pt idx="2">
                        <c:v>172.0322251517949</c:v>
                      </c:pt>
                      <c:pt idx="3">
                        <c:v>42.013697730710376</c:v>
                      </c:pt>
                      <c:pt idx="4">
                        <c:v>48.772206762615369</c:v>
                      </c:pt>
                      <c:pt idx="5">
                        <c:v>462.54367270966839</c:v>
                      </c:pt>
                      <c:pt idx="6">
                        <c:v>185.11084166678825</c:v>
                      </c:pt>
                      <c:pt idx="7">
                        <c:v>932.33459921578662</c:v>
                      </c:pt>
                      <c:pt idx="8">
                        <c:v>16.030856095983314</c:v>
                      </c:pt>
                      <c:pt idx="9">
                        <c:v>123.73112684880944</c:v>
                      </c:pt>
                      <c:pt idx="10">
                        <c:v>10.500638010280163</c:v>
                      </c:pt>
                      <c:pt idx="11">
                        <c:v>2.0165733496819351</c:v>
                      </c:pt>
                      <c:pt idx="12">
                        <c:v>256.03621189190648</c:v>
                      </c:pt>
                      <c:pt idx="13">
                        <c:v>66.683867719259169</c:v>
                      </c:pt>
                      <c:pt idx="14">
                        <c:v>181.35839756143787</c:v>
                      </c:pt>
                      <c:pt idx="15">
                        <c:v>496.78716572780075</c:v>
                      </c:pt>
                      <c:pt idx="16">
                        <c:v>104.19424646664423</c:v>
                      </c:pt>
                      <c:pt idx="17">
                        <c:v>287.74679785277925</c:v>
                      </c:pt>
                      <c:pt idx="18">
                        <c:v>99.584490303764468</c:v>
                      </c:pt>
                      <c:pt idx="19">
                        <c:v>9.2191139927166272</c:v>
                      </c:pt>
                      <c:pt idx="20">
                        <c:v>297.35880311464462</c:v>
                      </c:pt>
                      <c:pt idx="21">
                        <c:v>199.25953577535765</c:v>
                      </c:pt>
                      <c:pt idx="22">
                        <c:v>55.486327003575184</c:v>
                      </c:pt>
                      <c:pt idx="23">
                        <c:v>147.47728916145496</c:v>
                      </c:pt>
                      <c:pt idx="24">
                        <c:v>30.074629769273997</c:v>
                      </c:pt>
                      <c:pt idx="25">
                        <c:v>395.85206904505372</c:v>
                      </c:pt>
                      <c:pt idx="26">
                        <c:v>129.36941957342438</c:v>
                      </c:pt>
                      <c:pt idx="27">
                        <c:v>20.594568124381365</c:v>
                      </c:pt>
                      <c:pt idx="28">
                        <c:v>118.88175074165594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3.5191606939124984</c:v>
                      </c:pt>
                      <c:pt idx="1">
                        <c:v>12.111886505150817</c:v>
                      </c:pt>
                      <c:pt idx="2">
                        <c:v>4.8654460688678922</c:v>
                      </c:pt>
                      <c:pt idx="3">
                        <c:v>1.7972518695564506</c:v>
                      </c:pt>
                      <c:pt idx="4">
                        <c:v>5.5319165332739582</c:v>
                      </c:pt>
                      <c:pt idx="5">
                        <c:v>5.4526317276823271</c:v>
                      </c:pt>
                      <c:pt idx="6">
                        <c:v>5.4455207145941804</c:v>
                      </c:pt>
                      <c:pt idx="7">
                        <c:v>11.175758278326775</c:v>
                      </c:pt>
                      <c:pt idx="8">
                        <c:v>5.1142561831755282</c:v>
                      </c:pt>
                      <c:pt idx="9">
                        <c:v>7.128656560691117</c:v>
                      </c:pt>
                      <c:pt idx="10">
                        <c:v>3.4334830315375791</c:v>
                      </c:pt>
                      <c:pt idx="11">
                        <c:v>2.6664588644651963</c:v>
                      </c:pt>
                      <c:pt idx="12">
                        <c:v>6.5200421791261451</c:v>
                      </c:pt>
                      <c:pt idx="13">
                        <c:v>3.4104240454292003</c:v>
                      </c:pt>
                      <c:pt idx="14">
                        <c:v>7.5990671413453432</c:v>
                      </c:pt>
                      <c:pt idx="15">
                        <c:v>3.483891488996099</c:v>
                      </c:pt>
                      <c:pt idx="16">
                        <c:v>6.6278210714363617</c:v>
                      </c:pt>
                      <c:pt idx="17">
                        <c:v>2.6808091828129728</c:v>
                      </c:pt>
                      <c:pt idx="18">
                        <c:v>12.46452290391359</c:v>
                      </c:pt>
                      <c:pt idx="19">
                        <c:v>2.2660571680966402</c:v>
                      </c:pt>
                      <c:pt idx="20">
                        <c:v>6.4286532914284198</c:v>
                      </c:pt>
                      <c:pt idx="21">
                        <c:v>3.0891874737670175</c:v>
                      </c:pt>
                      <c:pt idx="22">
                        <c:v>3.1775282857345757</c:v>
                      </c:pt>
                      <c:pt idx="23">
                        <c:v>3.7015371159886628</c:v>
                      </c:pt>
                      <c:pt idx="24">
                        <c:v>2.2158229207865303</c:v>
                      </c:pt>
                      <c:pt idx="25">
                        <c:v>2.9981173099798939</c:v>
                      </c:pt>
                      <c:pt idx="26">
                        <c:v>5.9070583227738842</c:v>
                      </c:pt>
                      <c:pt idx="27">
                        <c:v>5.1922360017487037</c:v>
                      </c:pt>
                      <c:pt idx="28">
                        <c:v>8.5554676483716445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6.8992636959870364</c:v>
                      </c:pt>
                      <c:pt idx="1">
                        <c:v>10.259148928423475</c:v>
                      </c:pt>
                      <c:pt idx="2">
                        <c:v>11.849564940356156</c:v>
                      </c:pt>
                      <c:pt idx="3">
                        <c:v>0.85939123285098307</c:v>
                      </c:pt>
                      <c:pt idx="4">
                        <c:v>8.3398001409265845</c:v>
                      </c:pt>
                      <c:pt idx="5">
                        <c:v>6.1554893570540843</c:v>
                      </c:pt>
                      <c:pt idx="6">
                        <c:v>20.468648882181377</c:v>
                      </c:pt>
                      <c:pt idx="7">
                        <c:v>1.596265179062617</c:v>
                      </c:pt>
                      <c:pt idx="8">
                        <c:v>5.5509468793568484</c:v>
                      </c:pt>
                      <c:pt idx="9">
                        <c:v>19.900314612889378</c:v>
                      </c:pt>
                      <c:pt idx="10">
                        <c:v>1.6433703201953795</c:v>
                      </c:pt>
                      <c:pt idx="11">
                        <c:v>0.25550728788544103</c:v>
                      </c:pt>
                      <c:pt idx="12">
                        <c:v>11.708311435206376</c:v>
                      </c:pt>
                      <c:pt idx="13">
                        <c:v>0</c:v>
                      </c:pt>
                      <c:pt idx="14">
                        <c:v>41.015146962025575</c:v>
                      </c:pt>
                      <c:pt idx="15">
                        <c:v>11.181241430512499</c:v>
                      </c:pt>
                      <c:pt idx="16">
                        <c:v>20.804010533365947</c:v>
                      </c:pt>
                      <c:pt idx="17">
                        <c:v>7.3817006945842385</c:v>
                      </c:pt>
                      <c:pt idx="18">
                        <c:v>51.82516173217121</c:v>
                      </c:pt>
                      <c:pt idx="19">
                        <c:v>1.1923673434653914</c:v>
                      </c:pt>
                      <c:pt idx="20">
                        <c:v>16.111372826076007</c:v>
                      </c:pt>
                      <c:pt idx="21">
                        <c:v>13.114808619568125</c:v>
                      </c:pt>
                      <c:pt idx="22">
                        <c:v>1.2109044464597531</c:v>
                      </c:pt>
                      <c:pt idx="23">
                        <c:v>4.6192352036750624</c:v>
                      </c:pt>
                      <c:pt idx="24">
                        <c:v>3.7301651539417082</c:v>
                      </c:pt>
                      <c:pt idx="25">
                        <c:v>18.03799682742234</c:v>
                      </c:pt>
                      <c:pt idx="26">
                        <c:v>6.21244688091077</c:v>
                      </c:pt>
                      <c:pt idx="27">
                        <c:v>22.598335102699888</c:v>
                      </c:pt>
                      <c:pt idx="28">
                        <c:v>46.3948932685066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111.00651863481073</c:v>
                      </c:pt>
                      <c:pt idx="1">
                        <c:v>129.45856683651937</c:v>
                      </c:pt>
                      <c:pt idx="2">
                        <c:v>135.3331826576042</c:v>
                      </c:pt>
                      <c:pt idx="3">
                        <c:v>66.826766298075569</c:v>
                      </c:pt>
                      <c:pt idx="4">
                        <c:v>130.16593482413373</c:v>
                      </c:pt>
                      <c:pt idx="5">
                        <c:v>128.77694382957208</c:v>
                      </c:pt>
                      <c:pt idx="6">
                        <c:v>139.26624671570863</c:v>
                      </c:pt>
                      <c:pt idx="7">
                        <c:v>104.93023522027062</c:v>
                      </c:pt>
                      <c:pt idx="8">
                        <c:v>120.24486074852689</c:v>
                      </c:pt>
                      <c:pt idx="9">
                        <c:v>146.00692234446802</c:v>
                      </c:pt>
                      <c:pt idx="10">
                        <c:v>56.509547607855247</c:v>
                      </c:pt>
                      <c:pt idx="11">
                        <c:v>50.960694551641048</c:v>
                      </c:pt>
                      <c:pt idx="12">
                        <c:v>126.74961128719656</c:v>
                      </c:pt>
                      <c:pt idx="13">
                        <c:v>40.964464418070307</c:v>
                      </c:pt>
                      <c:pt idx="14">
                        <c:v>122.25367803619234</c:v>
                      </c:pt>
                      <c:pt idx="15">
                        <c:v>107.2967937592428</c:v>
                      </c:pt>
                      <c:pt idx="16">
                        <c:v>140.01897586281177</c:v>
                      </c:pt>
                      <c:pt idx="17">
                        <c:v>102.3311327236183</c:v>
                      </c:pt>
                      <c:pt idx="18">
                        <c:v>155.39248424945902</c:v>
                      </c:pt>
                      <c:pt idx="19">
                        <c:v>48.659630537653683</c:v>
                      </c:pt>
                      <c:pt idx="20">
                        <c:v>151.43808383095848</c:v>
                      </c:pt>
                      <c:pt idx="21">
                        <c:v>114.24776188973414</c:v>
                      </c:pt>
                      <c:pt idx="22">
                        <c:v>79.856269508957155</c:v>
                      </c:pt>
                      <c:pt idx="23">
                        <c:v>120.20330712001811</c:v>
                      </c:pt>
                      <c:pt idx="24">
                        <c:v>73.335533814908089</c:v>
                      </c:pt>
                      <c:pt idx="25">
                        <c:v>135.66071216982323</c:v>
                      </c:pt>
                      <c:pt idx="26">
                        <c:v>141.10475692908227</c:v>
                      </c:pt>
                      <c:pt idx="27">
                        <c:v>139.52916605744841</c:v>
                      </c:pt>
                      <c:pt idx="28">
                        <c:v>168.46413687253431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138.09197948374592</c:v>
                </c:pt>
                <c:pt idx="2">
                  <c:v>3.2729651167779812</c:v>
                </c:pt>
                <c:pt idx="3">
                  <c:v>4.4646183220199553</c:v>
                </c:pt>
                <c:pt idx="4">
                  <c:v>96.210399745075094</c:v>
                </c:pt>
                <c:pt idx="5">
                  <c:v>104.80417260488011</c:v>
                </c:pt>
                <c:pt idx="7">
                  <c:v>123.75903317709367</c:v>
                </c:pt>
                <c:pt idx="8">
                  <c:v>4.3815057682747609</c:v>
                </c:pt>
                <c:pt idx="9">
                  <c:v>0</c:v>
                </c:pt>
                <c:pt idx="10">
                  <c:v>9.0858413871383998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145.82956292254386</c:v>
                </c:pt>
                <c:pt idx="4">
                  <c:v>96.210399745075094</c:v>
                </c:pt>
                <c:pt idx="5">
                  <c:v>104.80417260488011</c:v>
                </c:pt>
                <c:pt idx="6">
                  <c:v>128.14053894536843</c:v>
                </c:pt>
                <c:pt idx="10">
                  <c:v>9.0858413871383998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再エネ比較シート!$BL$72:$BL$161</c:f>
              <c:numCache>
                <c:formatCode>#,##0_);[Red]\(#,##0\)</c:formatCode>
                <c:ptCount val="90"/>
                <c:pt idx="0">
                  <c:v>0</c:v>
                </c:pt>
                <c:pt idx="1">
                  <c:v>0</c:v>
                </c:pt>
                <c:pt idx="2">
                  <c:v>0</c:v>
                </c:pt>
                <c:pt idx="3">
                  <c:v>0</c:v>
                </c:pt>
                <c:pt idx="4">
                  <c:v>0</c:v>
                </c:pt>
                <c:pt idx="5">
                  <c:v>-224661.57422255853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再エネ比較シート!$BM$72:$BM$161</c:f>
              <c:numCache>
                <c:formatCode>#,##0_);[Red]\(#,##0\)</c:formatCode>
                <c:ptCount val="90"/>
                <c:pt idx="0">
                  <c:v>1510228.5371609763</c:v>
                </c:pt>
                <c:pt idx="1">
                  <c:v>1546018.0938332258</c:v>
                </c:pt>
                <c:pt idx="2">
                  <c:v>436387.89384399331</c:v>
                </c:pt>
                <c:pt idx="3">
                  <c:v>47977.517321726737</c:v>
                </c:pt>
                <c:pt idx="4">
                  <c:v>251129.2996010374</c:v>
                </c:pt>
                <c:pt idx="5">
                  <c:v>0</c:v>
                </c:pt>
                <c:pt idx="6">
                  <c:v>1097651.7081575072</c:v>
                </c:pt>
                <c:pt idx="7">
                  <c:v>490442.98352626944</c:v>
                </c:pt>
                <c:pt idx="8">
                  <c:v>349756.6801768695</c:v>
                </c:pt>
                <c:pt idx="9">
                  <c:v>49478.882442503033</c:v>
                </c:pt>
                <c:pt idx="10">
                  <c:v>394443.32901590416</c:v>
                </c:pt>
                <c:pt idx="11">
                  <c:v>971896.92240149155</c:v>
                </c:pt>
                <c:pt idx="12">
                  <c:v>1470917.5438756377</c:v>
                </c:pt>
                <c:pt idx="13">
                  <c:v>1699687.573848584</c:v>
                </c:pt>
                <c:pt idx="14">
                  <c:v>319486.94499303447</c:v>
                </c:pt>
                <c:pt idx="15">
                  <c:v>965264.89172695472</c:v>
                </c:pt>
                <c:pt idx="16">
                  <c:v>300260.31021317886</c:v>
                </c:pt>
                <c:pt idx="17">
                  <c:v>2344575.8047826448</c:v>
                </c:pt>
                <c:pt idx="18">
                  <c:v>457419.78102257603</c:v>
                </c:pt>
                <c:pt idx="19">
                  <c:v>431822.85509571224</c:v>
                </c:pt>
                <c:pt idx="20">
                  <c:v>329592.85458940221</c:v>
                </c:pt>
                <c:pt idx="21">
                  <c:v>109605.21537902116</c:v>
                </c:pt>
                <c:pt idx="22">
                  <c:v>6641826.4479047423</c:v>
                </c:pt>
                <c:pt idx="23">
                  <c:v>697167.89664391242</c:v>
                </c:pt>
                <c:pt idx="24">
                  <c:v>921408.97866831825</c:v>
                </c:pt>
                <c:pt idx="25">
                  <c:v>1282153.7529962596</c:v>
                </c:pt>
                <c:pt idx="26">
                  <c:v>90877.83867311338</c:v>
                </c:pt>
                <c:pt idx="27">
                  <c:v>2160316.8338369387</c:v>
                </c:pt>
                <c:pt idx="28">
                  <c:v>811080.07047038677</c:v>
                </c:pt>
                <c:pt idx="29">
                  <c:v>733838.18929414847</c:v>
                </c:pt>
                <c:pt idx="30">
                  <c:v>4055811.3339782152</c:v>
                </c:pt>
                <c:pt idx="31">
                  <c:v>561394.76678066293</c:v>
                </c:pt>
                <c:pt idx="32">
                  <c:v>1702466.7469907268</c:v>
                </c:pt>
                <c:pt idx="33">
                  <c:v>146383.48370546038</c:v>
                </c:pt>
                <c:pt idx="34">
                  <c:v>271327.17139339342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再エネ比較シート!$BK$72:$BK$161</c:f>
              <c:numCache>
                <c:formatCode>#,##0_);[Red]\(#,##0\)</c:formatCode>
                <c:ptCount val="90"/>
                <c:pt idx="0">
                  <c:v>1510228.5371609763</c:v>
                </c:pt>
                <c:pt idx="1">
                  <c:v>1546018.0938332258</c:v>
                </c:pt>
                <c:pt idx="2">
                  <c:v>436387.89384399331</c:v>
                </c:pt>
                <c:pt idx="3">
                  <c:v>47977.517321726737</c:v>
                </c:pt>
                <c:pt idx="4">
                  <c:v>251129.2996010374</c:v>
                </c:pt>
                <c:pt idx="5">
                  <c:v>-224661.57422255853</c:v>
                </c:pt>
                <c:pt idx="6">
                  <c:v>1097651.7081575072</c:v>
                </c:pt>
                <c:pt idx="7">
                  <c:v>490442.98352626944</c:v>
                </c:pt>
                <c:pt idx="8">
                  <c:v>349756.6801768695</c:v>
                </c:pt>
                <c:pt idx="9">
                  <c:v>49478.882442503033</c:v>
                </c:pt>
                <c:pt idx="10">
                  <c:v>394443.32901590416</c:v>
                </c:pt>
                <c:pt idx="11">
                  <c:v>971896.92240149155</c:v>
                </c:pt>
                <c:pt idx="12">
                  <c:v>1470917.5438756377</c:v>
                </c:pt>
                <c:pt idx="13">
                  <c:v>1699687.573848584</c:v>
                </c:pt>
                <c:pt idx="14">
                  <c:v>319486.94499303447</c:v>
                </c:pt>
                <c:pt idx="15">
                  <c:v>965264.89172695472</c:v>
                </c:pt>
                <c:pt idx="16">
                  <c:v>300260.31021317886</c:v>
                </c:pt>
                <c:pt idx="17">
                  <c:v>2344575.8047826448</c:v>
                </c:pt>
                <c:pt idx="18">
                  <c:v>457419.78102257603</c:v>
                </c:pt>
                <c:pt idx="19">
                  <c:v>431822.85509571224</c:v>
                </c:pt>
                <c:pt idx="20">
                  <c:v>329592.85458940221</c:v>
                </c:pt>
                <c:pt idx="21">
                  <c:v>109605.21537902116</c:v>
                </c:pt>
                <c:pt idx="22">
                  <c:v>6641826.4479047423</c:v>
                </c:pt>
                <c:pt idx="23">
                  <c:v>697167.89664391242</c:v>
                </c:pt>
                <c:pt idx="24">
                  <c:v>921408.97866831825</c:v>
                </c:pt>
                <c:pt idx="25">
                  <c:v>1282153.7529962596</c:v>
                </c:pt>
                <c:pt idx="26">
                  <c:v>90877.83867311338</c:v>
                </c:pt>
                <c:pt idx="27">
                  <c:v>2160316.8338369387</c:v>
                </c:pt>
                <c:pt idx="28">
                  <c:v>811080.07047038677</c:v>
                </c:pt>
                <c:pt idx="29">
                  <c:v>733838.18929414847</c:v>
                </c:pt>
                <c:pt idx="30">
                  <c:v>4055811.3339782152</c:v>
                </c:pt>
                <c:pt idx="31">
                  <c:v>561394.76678066293</c:v>
                </c:pt>
                <c:pt idx="32">
                  <c:v>1702466.7469907268</c:v>
                </c:pt>
                <c:pt idx="33">
                  <c:v>146383.48370546038</c:v>
                </c:pt>
                <c:pt idx="34">
                  <c:v>271327.17139339342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再エネ比較シート!$BJ$72:$BJ$161</c:f>
              <c:numCache>
                <c:formatCode>#,##0_);[Red]\(#,##0\)</c:formatCode>
                <c:ptCount val="90"/>
                <c:pt idx="0">
                  <c:v>469069.05483902351</c:v>
                </c:pt>
                <c:pt idx="1">
                  <c:v>1605191.6021667738</c:v>
                </c:pt>
                <c:pt idx="2">
                  <c:v>95048.717156006693</c:v>
                </c:pt>
                <c:pt idx="3">
                  <c:v>6370.3916782732631</c:v>
                </c:pt>
                <c:pt idx="4">
                  <c:v>257953.0873989627</c:v>
                </c:pt>
                <c:pt idx="5">
                  <c:v>550481.75822255854</c:v>
                </c:pt>
                <c:pt idx="6">
                  <c:v>2711532.7358424929</c:v>
                </c:pt>
                <c:pt idx="7">
                  <c:v>20698.706473730577</c:v>
                </c:pt>
                <c:pt idx="8">
                  <c:v>16098.16582313057</c:v>
                </c:pt>
                <c:pt idx="9">
                  <c:v>8263.3715574969665</c:v>
                </c:pt>
                <c:pt idx="10">
                  <c:v>70376.098984095835</c:v>
                </c:pt>
                <c:pt idx="11">
                  <c:v>611246.18959850841</c:v>
                </c:pt>
                <c:pt idx="12">
                  <c:v>41759.721124362455</c:v>
                </c:pt>
                <c:pt idx="13">
                  <c:v>474783.46715141617</c:v>
                </c:pt>
                <c:pt idx="14">
                  <c:v>38675.717006965569</c:v>
                </c:pt>
                <c:pt idx="15">
                  <c:v>54105.70427304534</c:v>
                </c:pt>
                <c:pt idx="16">
                  <c:v>66223.904786821193</c:v>
                </c:pt>
                <c:pt idx="17">
                  <c:v>2352525.1872173557</c:v>
                </c:pt>
                <c:pt idx="18">
                  <c:v>20072.373977423951</c:v>
                </c:pt>
                <c:pt idx="19">
                  <c:v>533052.71490428783</c:v>
                </c:pt>
                <c:pt idx="20">
                  <c:v>237699.4044105979</c:v>
                </c:pt>
                <c:pt idx="21">
                  <c:v>189710.31262097889</c:v>
                </c:pt>
                <c:pt idx="22">
                  <c:v>41676.298095257465</c:v>
                </c:pt>
                <c:pt idx="23">
                  <c:v>435890.41835608747</c:v>
                </c:pt>
                <c:pt idx="24">
                  <c:v>72869.041331681627</c:v>
                </c:pt>
                <c:pt idx="25">
                  <c:v>29587.971003740331</c:v>
                </c:pt>
                <c:pt idx="26">
                  <c:v>8510.0233268866414</c:v>
                </c:pt>
                <c:pt idx="27">
                  <c:v>265657.69916306151</c:v>
                </c:pt>
                <c:pt idx="28">
                  <c:v>78958.856529613375</c:v>
                </c:pt>
                <c:pt idx="29">
                  <c:v>409849.5977058516</c:v>
                </c:pt>
                <c:pt idx="30">
                  <c:v>1978080.0370217853</c:v>
                </c:pt>
                <c:pt idx="31">
                  <c:v>268212.88121933723</c:v>
                </c:pt>
                <c:pt idx="32">
                  <c:v>133283.63900927309</c:v>
                </c:pt>
                <c:pt idx="33">
                  <c:v>95722.363294539595</c:v>
                </c:pt>
                <c:pt idx="34">
                  <c:v>95308.052606606507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再エネ比較シート!$BJ$72:$BJ$161</c:f>
              <c:numCache>
                <c:formatCode>#,##0_);[Red]\(#,##0\)</c:formatCode>
                <c:ptCount val="90"/>
                <c:pt idx="0">
                  <c:v>469069.05483902351</c:v>
                </c:pt>
                <c:pt idx="1">
                  <c:v>1605191.6021667738</c:v>
                </c:pt>
                <c:pt idx="2">
                  <c:v>95048.717156006693</c:v>
                </c:pt>
                <c:pt idx="3">
                  <c:v>6370.3916782732631</c:v>
                </c:pt>
                <c:pt idx="4">
                  <c:v>257953.0873989627</c:v>
                </c:pt>
                <c:pt idx="5">
                  <c:v>550481.75822255854</c:v>
                </c:pt>
                <c:pt idx="6">
                  <c:v>2711532.7358424929</c:v>
                </c:pt>
                <c:pt idx="7">
                  <c:v>20698.706473730577</c:v>
                </c:pt>
                <c:pt idx="8">
                  <c:v>16098.16582313057</c:v>
                </c:pt>
                <c:pt idx="9">
                  <c:v>8263.3715574969665</c:v>
                </c:pt>
                <c:pt idx="10">
                  <c:v>70376.098984095835</c:v>
                </c:pt>
                <c:pt idx="11">
                  <c:v>611246.18959850841</c:v>
                </c:pt>
                <c:pt idx="12">
                  <c:v>41759.721124362455</c:v>
                </c:pt>
                <c:pt idx="13">
                  <c:v>474783.46715141617</c:v>
                </c:pt>
                <c:pt idx="14">
                  <c:v>38675.717006965569</c:v>
                </c:pt>
                <c:pt idx="15">
                  <c:v>54105.70427304534</c:v>
                </c:pt>
                <c:pt idx="16">
                  <c:v>66223.904786821193</c:v>
                </c:pt>
                <c:pt idx="17">
                  <c:v>2352525.1872173557</c:v>
                </c:pt>
                <c:pt idx="18">
                  <c:v>20072.373977423951</c:v>
                </c:pt>
                <c:pt idx="19">
                  <c:v>533052.71490428783</c:v>
                </c:pt>
                <c:pt idx="20">
                  <c:v>237699.4044105979</c:v>
                </c:pt>
                <c:pt idx="21">
                  <c:v>189710.31262097889</c:v>
                </c:pt>
                <c:pt idx="22">
                  <c:v>41676.298095257465</c:v>
                </c:pt>
                <c:pt idx="23">
                  <c:v>435890.41835608747</c:v>
                </c:pt>
                <c:pt idx="24">
                  <c:v>72869.041331681627</c:v>
                </c:pt>
                <c:pt idx="25">
                  <c:v>29587.971003740331</c:v>
                </c:pt>
                <c:pt idx="26">
                  <c:v>8510.0233268866414</c:v>
                </c:pt>
                <c:pt idx="27">
                  <c:v>265657.69916306151</c:v>
                </c:pt>
                <c:pt idx="28">
                  <c:v>78958.856529613375</c:v>
                </c:pt>
                <c:pt idx="29">
                  <c:v>409849.5977058516</c:v>
                </c:pt>
                <c:pt idx="30">
                  <c:v>1978080.0370217853</c:v>
                </c:pt>
                <c:pt idx="31">
                  <c:v>268212.88121933723</c:v>
                </c:pt>
                <c:pt idx="32">
                  <c:v>133283.63900927309</c:v>
                </c:pt>
                <c:pt idx="33">
                  <c:v>95722.363294539595</c:v>
                </c:pt>
                <c:pt idx="34">
                  <c:v>95308.052606606507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再エネ比較シート!$BE$72:$BE$161</c:f>
              <c:numCache>
                <c:formatCode>#,##0_);[Red]\(#,##0\)</c:formatCode>
                <c:ptCount val="90"/>
                <c:pt idx="0">
                  <c:v>1787253.1880000001</c:v>
                </c:pt>
                <c:pt idx="1">
                  <c:v>3151209.6959999995</c:v>
                </c:pt>
                <c:pt idx="2">
                  <c:v>531436.61100000003</c:v>
                </c:pt>
                <c:pt idx="3">
                  <c:v>35361.288</c:v>
                </c:pt>
                <c:pt idx="4">
                  <c:v>509082.3870000001</c:v>
                </c:pt>
                <c:pt idx="5">
                  <c:v>325820.18400000001</c:v>
                </c:pt>
                <c:pt idx="6">
                  <c:v>3809184.4440000001</c:v>
                </c:pt>
                <c:pt idx="7">
                  <c:v>312780.39399999997</c:v>
                </c:pt>
                <c:pt idx="8">
                  <c:v>215331.022</c:v>
                </c:pt>
                <c:pt idx="9">
                  <c:v>46566.536999999997</c:v>
                </c:pt>
                <c:pt idx="10">
                  <c:v>459974.94900000002</c:v>
                </c:pt>
                <c:pt idx="11">
                  <c:v>1345202.578</c:v>
                </c:pt>
                <c:pt idx="12">
                  <c:v>101575.503</c:v>
                </c:pt>
                <c:pt idx="13">
                  <c:v>1897181.8480000002</c:v>
                </c:pt>
                <c:pt idx="14">
                  <c:v>262439.13800000004</c:v>
                </c:pt>
                <c:pt idx="15">
                  <c:v>992217.73300000001</c:v>
                </c:pt>
                <c:pt idx="16">
                  <c:v>336049.92700000003</c:v>
                </c:pt>
                <c:pt idx="17">
                  <c:v>4389381.42</c:v>
                </c:pt>
                <c:pt idx="18">
                  <c:v>218895.10199999998</c:v>
                </c:pt>
                <c:pt idx="19">
                  <c:v>964875.57000000007</c:v>
                </c:pt>
                <c:pt idx="20">
                  <c:v>567292.25900000008</c:v>
                </c:pt>
                <c:pt idx="21">
                  <c:v>299315.52800000005</c:v>
                </c:pt>
                <c:pt idx="22">
                  <c:v>2131512.4750000001</c:v>
                </c:pt>
                <c:pt idx="23">
                  <c:v>1126429.2149999999</c:v>
                </c:pt>
                <c:pt idx="24">
                  <c:v>561820.82199999993</c:v>
                </c:pt>
                <c:pt idx="25">
                  <c:v>653618.18400000001</c:v>
                </c:pt>
                <c:pt idx="26">
                  <c:v>51702.006000000001</c:v>
                </c:pt>
                <c:pt idx="27">
                  <c:v>1813804.5620000002</c:v>
                </c:pt>
                <c:pt idx="28">
                  <c:v>731787.88100000005</c:v>
                </c:pt>
                <c:pt idx="29">
                  <c:v>1136976.5090000001</c:v>
                </c:pt>
                <c:pt idx="30">
                  <c:v>5670683.7460000003</c:v>
                </c:pt>
                <c:pt idx="31">
                  <c:v>728677.0120000001</c:v>
                </c:pt>
                <c:pt idx="32">
                  <c:v>788913.52300000004</c:v>
                </c:pt>
                <c:pt idx="33">
                  <c:v>242105.84699999998</c:v>
                </c:pt>
                <c:pt idx="34">
                  <c:v>338913.49400000001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再エネ比較シート!$BF$72:$BF$161</c:f>
              <c:numCache>
                <c:formatCode>#,##0_);[Red]\(#,##0\)</c:formatCode>
                <c:ptCount val="90"/>
                <c:pt idx="0">
                  <c:v>36709.285000000003</c:v>
                </c:pt>
                <c:pt idx="1">
                  <c:v>0</c:v>
                </c:pt>
                <c:pt idx="2">
                  <c:v>0</c:v>
                </c:pt>
                <c:pt idx="3">
                  <c:v>161.79599999999999</c:v>
                </c:pt>
                <c:pt idx="4">
                  <c:v>0</c:v>
                </c:pt>
                <c:pt idx="5">
                  <c:v>0</c:v>
                </c:pt>
                <c:pt idx="6">
                  <c:v>0</c:v>
                </c:pt>
                <c:pt idx="7">
                  <c:v>28786.444</c:v>
                </c:pt>
                <c:pt idx="8">
                  <c:v>63767.900000000009</c:v>
                </c:pt>
                <c:pt idx="9">
                  <c:v>0</c:v>
                </c:pt>
                <c:pt idx="10">
                  <c:v>0</c:v>
                </c:pt>
                <c:pt idx="11">
                  <c:v>89604.149000000005</c:v>
                </c:pt>
                <c:pt idx="12">
                  <c:v>0</c:v>
                </c:pt>
                <c:pt idx="13">
                  <c:v>139286.652</c:v>
                </c:pt>
                <c:pt idx="14">
                  <c:v>38493.726000000002</c:v>
                </c:pt>
                <c:pt idx="15">
                  <c:v>0</c:v>
                </c:pt>
                <c:pt idx="16">
                  <c:v>17561.039000000001</c:v>
                </c:pt>
                <c:pt idx="17">
                  <c:v>81924.36599999998</c:v>
                </c:pt>
                <c:pt idx="18">
                  <c:v>252643.56099999996</c:v>
                </c:pt>
                <c:pt idx="19">
                  <c:v>0</c:v>
                </c:pt>
                <c:pt idx="20">
                  <c:v>0</c:v>
                </c:pt>
                <c:pt idx="21">
                  <c:v>0</c:v>
                </c:pt>
                <c:pt idx="22">
                  <c:v>330.73700000000002</c:v>
                </c:pt>
                <c:pt idx="23">
                  <c:v>0</c:v>
                </c:pt>
                <c:pt idx="24">
                  <c:v>12166.233</c:v>
                </c:pt>
                <c:pt idx="25">
                  <c:v>0</c:v>
                </c:pt>
                <c:pt idx="26">
                  <c:v>8246.9459999999999</c:v>
                </c:pt>
                <c:pt idx="27">
                  <c:v>252816.315</c:v>
                </c:pt>
                <c:pt idx="28">
                  <c:v>37288.410000000011</c:v>
                </c:pt>
                <c:pt idx="29">
                  <c:v>0</c:v>
                </c:pt>
                <c:pt idx="30">
                  <c:v>2167.3240000000005</c:v>
                </c:pt>
                <c:pt idx="31">
                  <c:v>19296.076000000001</c:v>
                </c:pt>
                <c:pt idx="32">
                  <c:v>733235.16399999999</c:v>
                </c:pt>
                <c:pt idx="33">
                  <c:v>0</c:v>
                </c:pt>
                <c:pt idx="34">
                  <c:v>10132.496999999998</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再エネ比較シート!$BG$72:$BG$161</c:f>
              <c:numCache>
                <c:formatCode>#,##0_);[Red]\(#,##0\)</c:formatCode>
                <c:ptCount val="90"/>
                <c:pt idx="0">
                  <c:v>155309.36499999999</c:v>
                </c:pt>
                <c:pt idx="1">
                  <c:v>0</c:v>
                </c:pt>
                <c:pt idx="2">
                  <c:v>0</c:v>
                </c:pt>
                <c:pt idx="3">
                  <c:v>18824.825000000001</c:v>
                </c:pt>
                <c:pt idx="4">
                  <c:v>0</c:v>
                </c:pt>
                <c:pt idx="5">
                  <c:v>0</c:v>
                </c:pt>
                <c:pt idx="6">
                  <c:v>0</c:v>
                </c:pt>
                <c:pt idx="7">
                  <c:v>165497.31700000001</c:v>
                </c:pt>
                <c:pt idx="8">
                  <c:v>86077.970000000016</c:v>
                </c:pt>
                <c:pt idx="9">
                  <c:v>11175.717000000001</c:v>
                </c:pt>
                <c:pt idx="10">
                  <c:v>4844.4790000000003</c:v>
                </c:pt>
                <c:pt idx="11">
                  <c:v>95283.089000000007</c:v>
                </c:pt>
                <c:pt idx="12">
                  <c:v>40459.739000000001</c:v>
                </c:pt>
                <c:pt idx="13">
                  <c:v>108034.966</c:v>
                </c:pt>
                <c:pt idx="14">
                  <c:v>57229.798000000003</c:v>
                </c:pt>
                <c:pt idx="15">
                  <c:v>19421.392</c:v>
                </c:pt>
                <c:pt idx="16">
                  <c:v>1007.8289999999998</c:v>
                </c:pt>
                <c:pt idx="17">
                  <c:v>200522.29100000003</c:v>
                </c:pt>
                <c:pt idx="18">
                  <c:v>5418.7820000000002</c:v>
                </c:pt>
                <c:pt idx="19">
                  <c:v>0</c:v>
                </c:pt>
                <c:pt idx="20">
                  <c:v>0</c:v>
                </c:pt>
                <c:pt idx="21">
                  <c:v>0</c:v>
                </c:pt>
                <c:pt idx="22">
                  <c:v>257940.02999999997</c:v>
                </c:pt>
                <c:pt idx="23">
                  <c:v>6629.1</c:v>
                </c:pt>
                <c:pt idx="24">
                  <c:v>197728.24</c:v>
                </c:pt>
                <c:pt idx="25">
                  <c:v>57385.186999999991</c:v>
                </c:pt>
                <c:pt idx="26">
                  <c:v>39438.910000000011</c:v>
                </c:pt>
                <c:pt idx="27">
                  <c:v>352303.57299999997</c:v>
                </c:pt>
                <c:pt idx="28">
                  <c:v>115394.78</c:v>
                </c:pt>
                <c:pt idx="29">
                  <c:v>6711.2780000000002</c:v>
                </c:pt>
                <c:pt idx="30">
                  <c:v>100323.307</c:v>
                </c:pt>
                <c:pt idx="31">
                  <c:v>81548.221000000005</c:v>
                </c:pt>
                <c:pt idx="32">
                  <c:v>310987.25900000002</c:v>
                </c:pt>
                <c:pt idx="33">
                  <c:v>0</c:v>
                </c:pt>
                <c:pt idx="34">
                  <c:v>12884.763000000003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再エネ比較シート!$BH$72:$BH$161</c:f>
              <c:numCache>
                <c:formatCode>#,##0_);[Red]\(#,##0\)</c:formatCode>
                <c:ptCount val="90"/>
                <c:pt idx="0">
                  <c:v>25.754000000000005</c:v>
                </c:pt>
                <c:pt idx="1">
                  <c:v>0</c:v>
                </c:pt>
                <c:pt idx="2">
                  <c:v>0</c:v>
                </c:pt>
                <c:pt idx="3">
                  <c:v>0</c:v>
                </c:pt>
                <c:pt idx="4">
                  <c:v>0</c:v>
                </c:pt>
                <c:pt idx="5">
                  <c:v>0</c:v>
                </c:pt>
                <c:pt idx="6">
                  <c:v>0</c:v>
                </c:pt>
                <c:pt idx="7">
                  <c:v>4077.5349999999999</c:v>
                </c:pt>
                <c:pt idx="8">
                  <c:v>677.95399999999995</c:v>
                </c:pt>
                <c:pt idx="9">
                  <c:v>0</c:v>
                </c:pt>
                <c:pt idx="10">
                  <c:v>0</c:v>
                </c:pt>
                <c:pt idx="11">
                  <c:v>53053.296000000002</c:v>
                </c:pt>
                <c:pt idx="12">
                  <c:v>1370642.023</c:v>
                </c:pt>
                <c:pt idx="13">
                  <c:v>29967.575000000001</c:v>
                </c:pt>
                <c:pt idx="14">
                  <c:v>0</c:v>
                </c:pt>
                <c:pt idx="15">
                  <c:v>7731.4709999999995</c:v>
                </c:pt>
                <c:pt idx="16">
                  <c:v>11865.42</c:v>
                </c:pt>
                <c:pt idx="17">
                  <c:v>25272.915000000001</c:v>
                </c:pt>
                <c:pt idx="18">
                  <c:v>534.71</c:v>
                </c:pt>
                <c:pt idx="19">
                  <c:v>0</c:v>
                </c:pt>
                <c:pt idx="20">
                  <c:v>0</c:v>
                </c:pt>
                <c:pt idx="21">
                  <c:v>0</c:v>
                </c:pt>
                <c:pt idx="22">
                  <c:v>4293719.5039999997</c:v>
                </c:pt>
                <c:pt idx="23">
                  <c:v>0</c:v>
                </c:pt>
                <c:pt idx="24">
                  <c:v>222562.72500000001</c:v>
                </c:pt>
                <c:pt idx="25">
                  <c:v>600738.353</c:v>
                </c:pt>
                <c:pt idx="26">
                  <c:v>0</c:v>
                </c:pt>
                <c:pt idx="27">
                  <c:v>7050.0830000000005</c:v>
                </c:pt>
                <c:pt idx="28">
                  <c:v>5567.8559999999998</c:v>
                </c:pt>
                <c:pt idx="29">
                  <c:v>0</c:v>
                </c:pt>
                <c:pt idx="30">
                  <c:v>260716.99400000001</c:v>
                </c:pt>
                <c:pt idx="31">
                  <c:v>86.338999999999999</c:v>
                </c:pt>
                <c:pt idx="32">
                  <c:v>2614.44</c:v>
                </c:pt>
                <c:pt idx="33">
                  <c:v>0</c:v>
                </c:pt>
                <c:pt idx="34">
                  <c:v>4704.4700000000012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再エネ比較シート!$BI$72:$BI$161</c:f>
              <c:numCache>
                <c:formatCode>#,##0_);[Red]\(#,##0\)</c:formatCode>
                <c:ptCount val="90"/>
                <c:pt idx="0">
                  <c:v>1979297.5919999999</c:v>
                </c:pt>
                <c:pt idx="1">
                  <c:v>3151209.6959999995</c:v>
                </c:pt>
                <c:pt idx="2">
                  <c:v>531436.61100000003</c:v>
                </c:pt>
                <c:pt idx="3">
                  <c:v>54347.909</c:v>
                </c:pt>
                <c:pt idx="4">
                  <c:v>509082.3870000001</c:v>
                </c:pt>
                <c:pt idx="5">
                  <c:v>325820.18400000001</c:v>
                </c:pt>
                <c:pt idx="6">
                  <c:v>3809184.4440000001</c:v>
                </c:pt>
                <c:pt idx="7">
                  <c:v>511141.69</c:v>
                </c:pt>
                <c:pt idx="8">
                  <c:v>365854.84600000008</c:v>
                </c:pt>
                <c:pt idx="9">
                  <c:v>57742.254000000001</c:v>
                </c:pt>
                <c:pt idx="10">
                  <c:v>464819.42800000001</c:v>
                </c:pt>
                <c:pt idx="11">
                  <c:v>1583143.112</c:v>
                </c:pt>
                <c:pt idx="12">
                  <c:v>1512677.2650000001</c:v>
                </c:pt>
                <c:pt idx="13">
                  <c:v>2174471.0410000002</c:v>
                </c:pt>
                <c:pt idx="14">
                  <c:v>358162.66200000007</c:v>
                </c:pt>
                <c:pt idx="15">
                  <c:v>1019370.596</c:v>
                </c:pt>
                <c:pt idx="16">
                  <c:v>366484.21500000003</c:v>
                </c:pt>
                <c:pt idx="17">
                  <c:v>4697100.9920000006</c:v>
                </c:pt>
                <c:pt idx="18">
                  <c:v>477492.15499999997</c:v>
                </c:pt>
                <c:pt idx="19">
                  <c:v>964875.57000000007</c:v>
                </c:pt>
                <c:pt idx="20">
                  <c:v>567292.25900000008</c:v>
                </c:pt>
                <c:pt idx="21">
                  <c:v>299315.52800000005</c:v>
                </c:pt>
                <c:pt idx="22">
                  <c:v>6683502.7459999993</c:v>
                </c:pt>
                <c:pt idx="23">
                  <c:v>1133058.3149999999</c:v>
                </c:pt>
                <c:pt idx="24">
                  <c:v>994278.0199999999</c:v>
                </c:pt>
                <c:pt idx="25">
                  <c:v>1311741.7239999999</c:v>
                </c:pt>
                <c:pt idx="26">
                  <c:v>99387.862000000023</c:v>
                </c:pt>
                <c:pt idx="27">
                  <c:v>2425974.5330000003</c:v>
                </c:pt>
                <c:pt idx="28">
                  <c:v>890038.92700000014</c:v>
                </c:pt>
                <c:pt idx="29">
                  <c:v>1143687.787</c:v>
                </c:pt>
                <c:pt idx="30">
                  <c:v>6033891.3710000003</c:v>
                </c:pt>
                <c:pt idx="31">
                  <c:v>829607.64800000016</c:v>
                </c:pt>
                <c:pt idx="32">
                  <c:v>1835750.3859999999</c:v>
                </c:pt>
                <c:pt idx="33">
                  <c:v>242105.84699999998</c:v>
                </c:pt>
                <c:pt idx="34">
                  <c:v>366635.22399999993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再エネ比較シート!$CO$13:$CO$42</c:f>
              <c:numCache>
                <c:formatCode>0.0%</c:formatCode>
                <c:ptCount val="30"/>
                <c:pt idx="0">
                  <c:v>0.10086100861008609</c:v>
                </c:pt>
                <c:pt idx="1">
                  <c:v>2.4234400184204467E-2</c:v>
                </c:pt>
                <c:pt idx="2">
                  <c:v>8.1711845007118727E-2</c:v>
                </c:pt>
                <c:pt idx="3">
                  <c:v>7.9108767147640063E-2</c:v>
                </c:pt>
                <c:pt idx="4">
                  <c:v>5.1429860397503697E-2</c:v>
                </c:pt>
                <c:pt idx="5">
                  <c:v>3.4200840363506076E-2</c:v>
                </c:pt>
                <c:pt idx="6">
                  <c:v>4.4608119746963264E-2</c:v>
                </c:pt>
                <c:pt idx="7">
                  <c:v>1.4927401635445217E-2</c:v>
                </c:pt>
                <c:pt idx="8">
                  <c:v>0.11433615001736312</c:v>
                </c:pt>
                <c:pt idx="9">
                  <c:v>6.5624656631139436E-2</c:v>
                </c:pt>
                <c:pt idx="10">
                  <c:v>3.5171840354767184E-2</c:v>
                </c:pt>
                <c:pt idx="11">
                  <c:v>3.1066373716212764E-2</c:v>
                </c:pt>
                <c:pt idx="12">
                  <c:v>3.1275107870852553E-2</c:v>
                </c:pt>
                <c:pt idx="13">
                  <c:v>2.3966921686597836E-2</c:v>
                </c:pt>
                <c:pt idx="14">
                  <c:v>1.2457034201994101E-2</c:v>
                </c:pt>
                <c:pt idx="15">
                  <c:v>7.5561374050146568E-2</c:v>
                </c:pt>
                <c:pt idx="16">
                  <c:v>8.0299523485364191E-2</c:v>
                </c:pt>
                <c:pt idx="17">
                  <c:v>7.9187467722499572E-2</c:v>
                </c:pt>
                <c:pt idx="18">
                  <c:v>2.3113700408447582E-2</c:v>
                </c:pt>
                <c:pt idx="19">
                  <c:v>3.858626045725809E-2</c:v>
                </c:pt>
                <c:pt idx="20">
                  <c:v>0.10341543930929406</c:v>
                </c:pt>
                <c:pt idx="21">
                  <c:v>0.11682441451280184</c:v>
                </c:pt>
                <c:pt idx="22">
                  <c:v>6.9613685552491922E-2</c:v>
                </c:pt>
                <c:pt idx="23">
                  <c:v>9.0397137326215751E-2</c:v>
                </c:pt>
                <c:pt idx="24">
                  <c:v>6.0958281232238266E-2</c:v>
                </c:pt>
                <c:pt idx="25">
                  <c:v>8.7154631994427675E-2</c:v>
                </c:pt>
                <c:pt idx="26">
                  <c:v>8.725963126941122E-2</c:v>
                </c:pt>
                <c:pt idx="27">
                  <c:v>8.7156468579611165E-2</c:v>
                </c:pt>
                <c:pt idx="28">
                  <c:v>0.10775782942321108</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再エネ比較シート!$CC$13:$CC$42</c:f>
              <c:numCache>
                <c:formatCode>0.0%</c:formatCode>
                <c:ptCount val="30"/>
                <c:pt idx="0">
                  <c:v>4.6350728640405722E-2</c:v>
                </c:pt>
                <c:pt idx="1">
                  <c:v>8.6988447995417217E-3</c:v>
                </c:pt>
                <c:pt idx="2">
                  <c:v>3.0021943912649819E-2</c:v>
                </c:pt>
                <c:pt idx="3">
                  <c:v>4.3991748335696454E-2</c:v>
                </c:pt>
                <c:pt idx="4">
                  <c:v>2.325448667840873E-2</c:v>
                </c:pt>
                <c:pt idx="5">
                  <c:v>8.3377827741408523E-3</c:v>
                </c:pt>
                <c:pt idx="6">
                  <c:v>1.9868094602670184E-2</c:v>
                </c:pt>
                <c:pt idx="7">
                  <c:v>5.3586103795023122E-3</c:v>
                </c:pt>
                <c:pt idx="8">
                  <c:v>7.2566986144386114E-2</c:v>
                </c:pt>
                <c:pt idx="9">
                  <c:v>2.4915330407214227E-2</c:v>
                </c:pt>
                <c:pt idx="10">
                  <c:v>2.2936555414637901E-2</c:v>
                </c:pt>
                <c:pt idx="11">
                  <c:v>1.9077628445626375E-2</c:v>
                </c:pt>
                <c:pt idx="12">
                  <c:v>7.355414580845287E-3</c:v>
                </c:pt>
                <c:pt idx="13">
                  <c:v>1.2241680017701637E-2</c:v>
                </c:pt>
                <c:pt idx="14">
                  <c:v>8.1453512045082232E-3</c:v>
                </c:pt>
                <c:pt idx="15">
                  <c:v>2.2188692765106214E-2</c:v>
                </c:pt>
                <c:pt idx="16">
                  <c:v>2.9833706627796594E-2</c:v>
                </c:pt>
                <c:pt idx="17">
                  <c:v>2.9667765131360269E-2</c:v>
                </c:pt>
                <c:pt idx="18">
                  <c:v>9.0378193468669578E-3</c:v>
                </c:pt>
                <c:pt idx="19">
                  <c:v>2.5961660696703168E-2</c:v>
                </c:pt>
                <c:pt idx="20">
                  <c:v>2.9037857075402587E-2</c:v>
                </c:pt>
                <c:pt idx="21">
                  <c:v>3.1807221818840048E-2</c:v>
                </c:pt>
                <c:pt idx="22">
                  <c:v>3.3681672961670558E-2</c:v>
                </c:pt>
                <c:pt idx="23">
                  <c:v>3.1918684190652566E-2</c:v>
                </c:pt>
                <c:pt idx="24">
                  <c:v>3.1414044502793635E-2</c:v>
                </c:pt>
                <c:pt idx="25">
                  <c:v>3.3613276316652986E-2</c:v>
                </c:pt>
                <c:pt idx="26">
                  <c:v>3.4313801286111369E-2</c:v>
                </c:pt>
                <c:pt idx="27">
                  <c:v>5.2981535812157005E-2</c:v>
                </c:pt>
                <c:pt idx="28">
                  <c:v>5.2463401685086841E-2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再エネ比較シート!$CD$13:$CD$42</c:f>
              <c:numCache>
                <c:formatCode>0.0%</c:formatCode>
                <c:ptCount val="30"/>
                <c:pt idx="0">
                  <c:v>6.3635909682745628E-2</c:v>
                </c:pt>
                <c:pt idx="1">
                  <c:v>1.3180589576480085E-2</c:v>
                </c:pt>
                <c:pt idx="2">
                  <c:v>0.17266519820566764</c:v>
                </c:pt>
                <c:pt idx="3">
                  <c:v>1.8037056809613445E-2</c:v>
                </c:pt>
                <c:pt idx="4">
                  <c:v>3.4188029348286249E-2</c:v>
                </c:pt>
                <c:pt idx="5">
                  <c:v>1.5226134109168061E-2</c:v>
                </c:pt>
                <c:pt idx="6">
                  <c:v>9.2264421092810023E-2</c:v>
                </c:pt>
                <c:pt idx="7">
                  <c:v>2.4391609654985574E-2</c:v>
                </c:pt>
                <c:pt idx="8">
                  <c:v>0.36694532634904248</c:v>
                </c:pt>
                <c:pt idx="9">
                  <c:v>0.34186025992102953</c:v>
                </c:pt>
                <c:pt idx="10">
                  <c:v>7.8653724148480021E-3</c:v>
                </c:pt>
                <c:pt idx="11">
                  <c:v>5.3935322796819793E-3</c:v>
                </c:pt>
                <c:pt idx="12">
                  <c:v>4.9587915442269342E-2</c:v>
                </c:pt>
                <c:pt idx="13">
                  <c:v>3.8441472517134392E-3</c:v>
                </c:pt>
                <c:pt idx="14">
                  <c:v>6.0581427687873717E-2</c:v>
                </c:pt>
                <c:pt idx="15">
                  <c:v>0.13523539936940729</c:v>
                </c:pt>
                <c:pt idx="16">
                  <c:v>8.8388496458102303E-2</c:v>
                </c:pt>
                <c:pt idx="17">
                  <c:v>8.0932305294848988E-2</c:v>
                </c:pt>
                <c:pt idx="18">
                  <c:v>5.4081199005369236E-2</c:v>
                </c:pt>
                <c:pt idx="19">
                  <c:v>4.239441429345835E-3</c:v>
                </c:pt>
                <c:pt idx="20">
                  <c:v>0.20769794576775411</c:v>
                </c:pt>
                <c:pt idx="21">
                  <c:v>5.7960672797069047E-2</c:v>
                </c:pt>
                <c:pt idx="22">
                  <c:v>4.5960502804072434E-2</c:v>
                </c:pt>
                <c:pt idx="23">
                  <c:v>9.5704008856159734E-2</c:v>
                </c:pt>
                <c:pt idx="24">
                  <c:v>4.2779918914622343E-2</c:v>
                </c:pt>
                <c:pt idx="25">
                  <c:v>0.26504521495595884</c:v>
                </c:pt>
                <c:pt idx="26">
                  <c:v>0.22833364216925089</c:v>
                </c:pt>
                <c:pt idx="27">
                  <c:v>0.22781510674228603</c:v>
                </c:pt>
                <c:pt idx="28">
                  <c:v>0.23008361494278801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再エネ比較シート!$CE$13:$CE$42</c:f>
              <c:numCache>
                <c:formatCode>0.0%</c:formatCode>
                <c:ptCount val="30"/>
                <c:pt idx="0">
                  <c:v>0</c:v>
                </c:pt>
                <c:pt idx="1">
                  <c:v>2.0035176517452305E-3</c:v>
                </c:pt>
                <c:pt idx="2">
                  <c:v>0</c:v>
                </c:pt>
                <c:pt idx="3">
                  <c:v>0</c:v>
                </c:pt>
                <c:pt idx="4">
                  <c:v>0</c:v>
                </c:pt>
                <c:pt idx="5">
                  <c:v>0</c:v>
                </c:pt>
                <c:pt idx="6">
                  <c:v>0</c:v>
                </c:pt>
                <c:pt idx="7">
                  <c:v>1.3203297618121388E-2</c:v>
                </c:pt>
                <c:pt idx="8">
                  <c:v>0</c:v>
                </c:pt>
                <c:pt idx="9">
                  <c:v>0</c:v>
                </c:pt>
                <c:pt idx="10">
                  <c:v>0</c:v>
                </c:pt>
                <c:pt idx="11">
                  <c:v>0</c:v>
                </c:pt>
                <c:pt idx="12">
                  <c:v>1.9466236566748795E-2</c:v>
                </c:pt>
                <c:pt idx="13">
                  <c:v>0</c:v>
                </c:pt>
                <c:pt idx="14">
                  <c:v>0</c:v>
                </c:pt>
                <c:pt idx="15">
                  <c:v>0</c:v>
                </c:pt>
                <c:pt idx="16">
                  <c:v>0</c:v>
                </c:pt>
                <c:pt idx="17">
                  <c:v>0</c:v>
                </c:pt>
                <c:pt idx="18">
                  <c:v>0</c:v>
                </c:pt>
                <c:pt idx="19">
                  <c:v>0</c:v>
                </c:pt>
                <c:pt idx="20">
                  <c:v>0</c:v>
                </c:pt>
                <c:pt idx="21">
                  <c:v>0</c:v>
                </c:pt>
                <c:pt idx="22">
                  <c:v>0</c:v>
                </c:pt>
                <c:pt idx="23">
                  <c:v>0</c:v>
                </c:pt>
                <c:pt idx="24">
                  <c:v>0</c:v>
                </c:pt>
                <c:pt idx="25">
                  <c:v>0</c:v>
                </c:pt>
                <c:pt idx="26">
                  <c:v>9.5243294936811826E-5</c:v>
                </c:pt>
                <c:pt idx="27">
                  <c:v>4.2641017077356624E-2</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再エネ比較シート!$CF$13:$CF$42</c:f>
              <c:numCache>
                <c:formatCode>0.0%</c:formatCode>
                <c:ptCount val="30"/>
                <c:pt idx="0">
                  <c:v>0</c:v>
                </c:pt>
                <c:pt idx="1">
                  <c:v>1.9994783016409057E-3</c:v>
                </c:pt>
                <c:pt idx="2">
                  <c:v>0</c:v>
                </c:pt>
                <c:pt idx="3">
                  <c:v>0</c:v>
                </c:pt>
                <c:pt idx="4">
                  <c:v>0</c:v>
                </c:pt>
                <c:pt idx="5">
                  <c:v>0</c:v>
                </c:pt>
                <c:pt idx="6">
                  <c:v>0</c:v>
                </c:pt>
                <c:pt idx="7">
                  <c:v>0</c:v>
                </c:pt>
                <c:pt idx="8">
                  <c:v>0</c:v>
                </c:pt>
                <c:pt idx="9">
                  <c:v>0.10124518259625841</c:v>
                </c:pt>
                <c:pt idx="10">
                  <c:v>0</c:v>
                </c:pt>
                <c:pt idx="11">
                  <c:v>0</c:v>
                </c:pt>
                <c:pt idx="12">
                  <c:v>1.0454560047690005E-2</c:v>
                </c:pt>
                <c:pt idx="13">
                  <c:v>0</c:v>
                </c:pt>
                <c:pt idx="14">
                  <c:v>0</c:v>
                </c:pt>
                <c:pt idx="15">
                  <c:v>0</c:v>
                </c:pt>
                <c:pt idx="16">
                  <c:v>0</c:v>
                </c:pt>
                <c:pt idx="17">
                  <c:v>1.8616914117694564E-3</c:v>
                </c:pt>
                <c:pt idx="18">
                  <c:v>7.309807136067542E-4</c:v>
                </c:pt>
                <c:pt idx="19">
                  <c:v>0</c:v>
                </c:pt>
                <c:pt idx="20">
                  <c:v>3.5753426690783914E-2</c:v>
                </c:pt>
                <c:pt idx="21">
                  <c:v>0</c:v>
                </c:pt>
                <c:pt idx="22">
                  <c:v>0</c:v>
                </c:pt>
                <c:pt idx="23">
                  <c:v>0</c:v>
                </c:pt>
                <c:pt idx="24">
                  <c:v>0</c:v>
                </c:pt>
                <c:pt idx="25">
                  <c:v>3.065377084583867E-3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再エネ比較シート!$CH$13:$CH$42</c:f>
              <c:numCache>
                <c:formatCode>0.0%</c:formatCode>
                <c:ptCount val="30"/>
                <c:pt idx="0">
                  <c:v>0.84682711593545013</c:v>
                </c:pt>
                <c:pt idx="1">
                  <c:v>0</c:v>
                </c:pt>
                <c:pt idx="2">
                  <c:v>1.6254235699253723E-2</c:v>
                </c:pt>
                <c:pt idx="3">
                  <c:v>4.9997083612388457E-2</c:v>
                </c:pt>
                <c:pt idx="4">
                  <c:v>0.10243042951472821</c:v>
                </c:pt>
                <c:pt idx="5">
                  <c:v>0</c:v>
                </c:pt>
                <c:pt idx="6">
                  <c:v>2.3590330000335388E-2</c:v>
                </c:pt>
                <c:pt idx="7">
                  <c:v>1.0416242711120037E-2</c:v>
                </c:pt>
                <c:pt idx="8">
                  <c:v>0.15622801592464769</c:v>
                </c:pt>
                <c:pt idx="9">
                  <c:v>2.6775838380482795E-3</c:v>
                </c:pt>
                <c:pt idx="10">
                  <c:v>0</c:v>
                </c:pt>
                <c:pt idx="11">
                  <c:v>0</c:v>
                </c:pt>
                <c:pt idx="12">
                  <c:v>5.6103426974471321E-2</c:v>
                </c:pt>
                <c:pt idx="13">
                  <c:v>0</c:v>
                </c:pt>
                <c:pt idx="14">
                  <c:v>1.1516550445978806E-2</c:v>
                </c:pt>
                <c:pt idx="15">
                  <c:v>0</c:v>
                </c:pt>
                <c:pt idx="16">
                  <c:v>0</c:v>
                </c:pt>
                <c:pt idx="17">
                  <c:v>4.0692708453977195E-4</c:v>
                </c:pt>
                <c:pt idx="18">
                  <c:v>0.10119615181006611</c:v>
                </c:pt>
                <c:pt idx="19">
                  <c:v>0</c:v>
                </c:pt>
                <c:pt idx="20">
                  <c:v>0</c:v>
                </c:pt>
                <c:pt idx="21">
                  <c:v>0</c:v>
                </c:pt>
                <c:pt idx="22">
                  <c:v>7.9805762615524356E-3</c:v>
                </c:pt>
                <c:pt idx="23">
                  <c:v>0</c:v>
                </c:pt>
                <c:pt idx="24">
                  <c:v>0</c:v>
                </c:pt>
                <c:pt idx="25">
                  <c:v>8.6814145546833393E-2</c:v>
                </c:pt>
                <c:pt idx="26">
                  <c:v>2.1024221270008355E-2</c:v>
                </c:pt>
                <c:pt idx="27">
                  <c:v>0</c:v>
                </c:pt>
                <c:pt idx="28">
                  <c:v>4.718379922119759E-3</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再エネ比較シート!$CI$13:$CI$42</c:f>
              <c:numCache>
                <c:formatCode>0.0%</c:formatCode>
                <c:ptCount val="30"/>
                <c:pt idx="0">
                  <c:v>0.95681375425860149</c:v>
                </c:pt>
                <c:pt idx="1">
                  <c:v>2.5882430329407943E-2</c:v>
                </c:pt>
                <c:pt idx="2">
                  <c:v>0.2189413778175712</c:v>
                </c:pt>
                <c:pt idx="3">
                  <c:v>0.11202588875769837</c:v>
                </c:pt>
                <c:pt idx="4">
                  <c:v>0.1598729455414232</c:v>
                </c:pt>
                <c:pt idx="5">
                  <c:v>2.3563916883308909E-2</c:v>
                </c:pt>
                <c:pt idx="6">
                  <c:v>0.13572284569581561</c:v>
                </c:pt>
                <c:pt idx="7">
                  <c:v>5.3369760363729313E-2</c:v>
                </c:pt>
                <c:pt idx="8">
                  <c:v>0.59574032841807623</c:v>
                </c:pt>
                <c:pt idx="9">
                  <c:v>0.4706983567625504</c:v>
                </c:pt>
                <c:pt idx="10">
                  <c:v>3.08019278294859E-2</c:v>
                </c:pt>
                <c:pt idx="11">
                  <c:v>2.4471160725308357E-2</c:v>
                </c:pt>
                <c:pt idx="12">
                  <c:v>0.14296755361202473</c:v>
                </c:pt>
                <c:pt idx="13">
                  <c:v>1.6085827269415074E-2</c:v>
                </c:pt>
                <c:pt idx="14">
                  <c:v>8.0243329338360744E-2</c:v>
                </c:pt>
                <c:pt idx="15">
                  <c:v>0.15742409213451353</c:v>
                </c:pt>
                <c:pt idx="16">
                  <c:v>0.1182222030858989</c:v>
                </c:pt>
                <c:pt idx="17">
                  <c:v>0.11286868892251847</c:v>
                </c:pt>
                <c:pt idx="18">
                  <c:v>0.16504615087590904</c:v>
                </c:pt>
                <c:pt idx="19">
                  <c:v>3.0201102126049002E-2</c:v>
                </c:pt>
                <c:pt idx="20">
                  <c:v>0.27248922953394061</c:v>
                </c:pt>
                <c:pt idx="21">
                  <c:v>8.9767894615909102E-2</c:v>
                </c:pt>
                <c:pt idx="22">
                  <c:v>8.7622752027295428E-2</c:v>
                </c:pt>
                <c:pt idx="23">
                  <c:v>0.12762269304681231</c:v>
                </c:pt>
                <c:pt idx="24">
                  <c:v>7.4193963417415978E-2</c:v>
                </c:pt>
                <c:pt idx="25">
                  <c:v>0.38853801390402903</c:v>
                </c:pt>
                <c:pt idx="26">
                  <c:v>0.28376690802030746</c:v>
                </c:pt>
                <c:pt idx="27">
                  <c:v>0.32343765963179966</c:v>
                </c:pt>
                <c:pt idx="28">
                  <c:v>0.28726539654999456</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再エネ比較シート!$BE$13:$BE$42</c:f>
              <c:numCache>
                <c:formatCode>#,##0_);[Red]\(#,##0\)</c:formatCode>
                <c:ptCount val="30"/>
                <c:pt idx="0">
                  <c:v>15980.899999999918</c:v>
                </c:pt>
                <c:pt idx="1">
                  <c:v>3772.6000000000031</c:v>
                </c:pt>
                <c:pt idx="2">
                  <c:v>13719.199999999921</c:v>
                </c:pt>
                <c:pt idx="3">
                  <c:v>11508.999999999987</c:v>
                </c:pt>
                <c:pt idx="4">
                  <c:v>9014.7999999999683</c:v>
                </c:pt>
                <c:pt idx="5">
                  <c:v>5021.1000000000113</c:v>
                </c:pt>
                <c:pt idx="6">
                  <c:v>7008.2</c:v>
                </c:pt>
                <c:pt idx="7">
                  <c:v>3283.4520000000057</c:v>
                </c:pt>
                <c:pt idx="8">
                  <c:v>18850.999999999938</c:v>
                </c:pt>
                <c:pt idx="9">
                  <c:v>11410.699999999979</c:v>
                </c:pt>
                <c:pt idx="10">
                  <c:v>5172.2000000000062</c:v>
                </c:pt>
                <c:pt idx="11">
                  <c:v>4836.2000000000035</c:v>
                </c:pt>
                <c:pt idx="12">
                  <c:v>5068.1000000000085</c:v>
                </c:pt>
                <c:pt idx="13">
                  <c:v>3749.9999999999941</c:v>
                </c:pt>
                <c:pt idx="14">
                  <c:v>2789.8750000000036</c:v>
                </c:pt>
                <c:pt idx="15">
                  <c:v>11807.799999999967</c:v>
                </c:pt>
                <c:pt idx="16">
                  <c:v>13565.199999999939</c:v>
                </c:pt>
                <c:pt idx="17">
                  <c:v>12771.999999999947</c:v>
                </c:pt>
                <c:pt idx="18">
                  <c:v>3676.7000000000035</c:v>
                </c:pt>
                <c:pt idx="19">
                  <c:v>5529.3000000000011</c:v>
                </c:pt>
                <c:pt idx="20">
                  <c:v>16286.199999999908</c:v>
                </c:pt>
                <c:pt idx="21">
                  <c:v>18178.905999999941</c:v>
                </c:pt>
                <c:pt idx="22">
                  <c:v>9857.9999999999836</c:v>
                </c:pt>
                <c:pt idx="23">
                  <c:v>14177.199999999933</c:v>
                </c:pt>
                <c:pt idx="24">
                  <c:v>8863.9999999999854</c:v>
                </c:pt>
                <c:pt idx="25">
                  <c:v>13249.799999999974</c:v>
                </c:pt>
                <c:pt idx="26">
                  <c:v>12521.799999999948</c:v>
                </c:pt>
                <c:pt idx="27">
                  <c:v>15969.320999999974</c:v>
                </c:pt>
                <c:pt idx="28">
                  <c:v>14659.799999999948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再エネ比較シート!$BF$13:$BF$42</c:f>
              <c:numCache>
                <c:formatCode>#,##0_);[Red]\(#,##0\)</c:formatCode>
                <c:ptCount val="30"/>
                <c:pt idx="0">
                  <c:v>19906.300000000014</c:v>
                </c:pt>
                <c:pt idx="1">
                  <c:v>5186.2999999999984</c:v>
                </c:pt>
                <c:pt idx="2">
                  <c:v>71587.700000000012</c:v>
                </c:pt>
                <c:pt idx="3">
                  <c:v>4281.3</c:v>
                </c:pt>
                <c:pt idx="4">
                  <c:v>12024.5</c:v>
                </c:pt>
                <c:pt idx="5">
                  <c:v>8319.1999999999971</c:v>
                </c:pt>
                <c:pt idx="6">
                  <c:v>29527.600000000009</c:v>
                </c:pt>
                <c:pt idx="7">
                  <c:v>13560.089999999998</c:v>
                </c:pt>
                <c:pt idx="8">
                  <c:v>86484.9</c:v>
                </c:pt>
                <c:pt idx="9">
                  <c:v>142048.89999999997</c:v>
                </c:pt>
                <c:pt idx="10">
                  <c:v>1609.2000000000005</c:v>
                </c:pt>
                <c:pt idx="11">
                  <c:v>1240.5</c:v>
                </c:pt>
                <c:pt idx="12">
                  <c:v>30999.700000000015</c:v>
                </c:pt>
                <c:pt idx="13">
                  <c:v>1068.3999999999999</c:v>
                </c:pt>
                <c:pt idx="14">
                  <c:v>18826.000000000004</c:v>
                </c:pt>
                <c:pt idx="15">
                  <c:v>65293.69999999999</c:v>
                </c:pt>
                <c:pt idx="16">
                  <c:v>36463.5</c:v>
                </c:pt>
                <c:pt idx="17">
                  <c:v>31611.100000000049</c:v>
                </c:pt>
                <c:pt idx="18">
                  <c:v>19961.099999999999</c:v>
                </c:pt>
                <c:pt idx="19">
                  <c:v>819.20000000000016</c:v>
                </c:pt>
                <c:pt idx="20">
                  <c:v>105689.2999999998</c:v>
                </c:pt>
                <c:pt idx="21">
                  <c:v>30055.160000000007</c:v>
                </c:pt>
                <c:pt idx="22">
                  <c:v>12204.600000000008</c:v>
                </c:pt>
                <c:pt idx="23">
                  <c:v>38567.299999999959</c:v>
                </c:pt>
                <c:pt idx="24">
                  <c:v>10951.900000000005</c:v>
                </c:pt>
                <c:pt idx="25">
                  <c:v>94789.89999999998</c:v>
                </c:pt>
                <c:pt idx="26">
                  <c:v>75598.199999999983</c:v>
                </c:pt>
                <c:pt idx="27">
                  <c:v>62300.000000000029</c:v>
                </c:pt>
                <c:pt idx="28">
                  <c:v>58331.199999999924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再エネ比較シート!$BG$13:$BG$42</c:f>
              <c:numCache>
                <c:formatCode>#,##0_);[Red]\(#,##0\)</c:formatCode>
                <c:ptCount val="30"/>
                <c:pt idx="0">
                  <c:v>0</c:v>
                </c:pt>
                <c:pt idx="1">
                  <c:v>480</c:v>
                </c:pt>
                <c:pt idx="2">
                  <c:v>0</c:v>
                </c:pt>
                <c:pt idx="3">
                  <c:v>0</c:v>
                </c:pt>
                <c:pt idx="4">
                  <c:v>0</c:v>
                </c:pt>
                <c:pt idx="5">
                  <c:v>0</c:v>
                </c:pt>
                <c:pt idx="6">
                  <c:v>0</c:v>
                </c:pt>
                <c:pt idx="7">
                  <c:v>4469.2</c:v>
                </c:pt>
                <c:pt idx="8">
                  <c:v>0</c:v>
                </c:pt>
                <c:pt idx="9">
                  <c:v>0</c:v>
                </c:pt>
                <c:pt idx="10">
                  <c:v>0</c:v>
                </c:pt>
                <c:pt idx="11">
                  <c:v>0</c:v>
                </c:pt>
                <c:pt idx="12">
                  <c:v>7409.5</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19.2</c:v>
                </c:pt>
                <c:pt idx="27">
                  <c:v>7100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再エネ比較シート!$BH$13:$BH$42</c:f>
              <c:numCache>
                <c:formatCode>#,##0_);[Red]\(#,##0\)</c:formatCode>
                <c:ptCount val="30"/>
                <c:pt idx="0">
                  <c:v>0</c:v>
                </c:pt>
                <c:pt idx="1">
                  <c:v>198</c:v>
                </c:pt>
                <c:pt idx="2">
                  <c:v>0</c:v>
                </c:pt>
                <c:pt idx="3">
                  <c:v>0</c:v>
                </c:pt>
                <c:pt idx="4">
                  <c:v>0</c:v>
                </c:pt>
                <c:pt idx="5">
                  <c:v>0</c:v>
                </c:pt>
                <c:pt idx="6">
                  <c:v>0</c:v>
                </c:pt>
                <c:pt idx="7">
                  <c:v>0</c:v>
                </c:pt>
                <c:pt idx="8">
                  <c:v>0</c:v>
                </c:pt>
                <c:pt idx="9">
                  <c:v>10587.4</c:v>
                </c:pt>
                <c:pt idx="10">
                  <c:v>0</c:v>
                </c:pt>
                <c:pt idx="11">
                  <c:v>0</c:v>
                </c:pt>
                <c:pt idx="12">
                  <c:v>1644.8</c:v>
                </c:pt>
                <c:pt idx="13">
                  <c:v>0</c:v>
                </c:pt>
                <c:pt idx="14">
                  <c:v>0</c:v>
                </c:pt>
                <c:pt idx="15">
                  <c:v>0</c:v>
                </c:pt>
                <c:pt idx="16">
                  <c:v>0</c:v>
                </c:pt>
                <c:pt idx="17">
                  <c:v>183</c:v>
                </c:pt>
                <c:pt idx="18">
                  <c:v>67.900000000000006</c:v>
                </c:pt>
                <c:pt idx="19">
                  <c:v>0</c:v>
                </c:pt>
                <c:pt idx="20">
                  <c:v>4578.7</c:v>
                </c:pt>
                <c:pt idx="21">
                  <c:v>0</c:v>
                </c:pt>
                <c:pt idx="22">
                  <c:v>0</c:v>
                </c:pt>
                <c:pt idx="23">
                  <c:v>0</c:v>
                </c:pt>
                <c:pt idx="24">
                  <c:v>0</c:v>
                </c:pt>
                <c:pt idx="25">
                  <c:v>275.89999999999998</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再エネ比較シート!$BJ$13:$BJ$42</c:f>
              <c:numCache>
                <c:formatCode>#,##0_);[Red]\(#,##0\)</c:formatCode>
                <c:ptCount val="30"/>
                <c:pt idx="0">
                  <c:v>50000</c:v>
                </c:pt>
                <c:pt idx="1">
                  <c:v>0</c:v>
                </c:pt>
                <c:pt idx="2">
                  <c:v>1272</c:v>
                </c:pt>
                <c:pt idx="3">
                  <c:v>2239.9670000000001</c:v>
                </c:pt>
                <c:pt idx="4">
                  <c:v>6800</c:v>
                </c:pt>
                <c:pt idx="5">
                  <c:v>0</c:v>
                </c:pt>
                <c:pt idx="6">
                  <c:v>1425</c:v>
                </c:pt>
                <c:pt idx="7">
                  <c:v>1093</c:v>
                </c:pt>
                <c:pt idx="8">
                  <c:v>6950</c:v>
                </c:pt>
                <c:pt idx="9">
                  <c:v>210</c:v>
                </c:pt>
                <c:pt idx="10">
                  <c:v>0</c:v>
                </c:pt>
                <c:pt idx="11">
                  <c:v>0</c:v>
                </c:pt>
                <c:pt idx="12">
                  <c:v>6620</c:v>
                </c:pt>
                <c:pt idx="13">
                  <c:v>0</c:v>
                </c:pt>
                <c:pt idx="14">
                  <c:v>675.50400000000002</c:v>
                </c:pt>
                <c:pt idx="15">
                  <c:v>0</c:v>
                </c:pt>
                <c:pt idx="16">
                  <c:v>0</c:v>
                </c:pt>
                <c:pt idx="17">
                  <c:v>30</c:v>
                </c:pt>
                <c:pt idx="18">
                  <c:v>7050</c:v>
                </c:pt>
                <c:pt idx="19">
                  <c:v>0</c:v>
                </c:pt>
                <c:pt idx="20">
                  <c:v>0</c:v>
                </c:pt>
                <c:pt idx="21">
                  <c:v>0</c:v>
                </c:pt>
                <c:pt idx="22">
                  <c:v>400</c:v>
                </c:pt>
                <c:pt idx="23">
                  <c:v>0</c:v>
                </c:pt>
                <c:pt idx="24">
                  <c:v>0</c:v>
                </c:pt>
                <c:pt idx="25">
                  <c:v>5860.2960000000003</c:v>
                </c:pt>
                <c:pt idx="26">
                  <c:v>1313.8579999999999</c:v>
                </c:pt>
                <c:pt idx="27">
                  <c:v>0</c:v>
                </c:pt>
                <c:pt idx="28">
                  <c:v>225.785</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再エネ比較シート!$BK$13:$BK$42</c:f>
              <c:numCache>
                <c:formatCode>#,##0_);[Red]\(#,##0\)</c:formatCode>
                <c:ptCount val="30"/>
                <c:pt idx="0">
                  <c:v>85887.199999999924</c:v>
                </c:pt>
                <c:pt idx="1">
                  <c:v>9636.9000000000015</c:v>
                </c:pt>
                <c:pt idx="2">
                  <c:v>86578.899999999936</c:v>
                </c:pt>
                <c:pt idx="3">
                  <c:v>18030.266999999989</c:v>
                </c:pt>
                <c:pt idx="4">
                  <c:v>27839.299999999967</c:v>
                </c:pt>
                <c:pt idx="5">
                  <c:v>13340.300000000008</c:v>
                </c:pt>
                <c:pt idx="6">
                  <c:v>37960.80000000001</c:v>
                </c:pt>
                <c:pt idx="7">
                  <c:v>22405.742000000006</c:v>
                </c:pt>
                <c:pt idx="8">
                  <c:v>112285.89999999994</c:v>
                </c:pt>
                <c:pt idx="9">
                  <c:v>164256.99999999994</c:v>
                </c:pt>
                <c:pt idx="10">
                  <c:v>6781.4000000000069</c:v>
                </c:pt>
                <c:pt idx="11">
                  <c:v>6076.7000000000035</c:v>
                </c:pt>
                <c:pt idx="12">
                  <c:v>51742.100000000028</c:v>
                </c:pt>
                <c:pt idx="13">
                  <c:v>4818.3999999999942</c:v>
                </c:pt>
                <c:pt idx="14">
                  <c:v>22291.379000000008</c:v>
                </c:pt>
                <c:pt idx="15">
                  <c:v>77101.499999999956</c:v>
                </c:pt>
                <c:pt idx="16">
                  <c:v>50028.699999999939</c:v>
                </c:pt>
                <c:pt idx="17">
                  <c:v>44596.1</c:v>
                </c:pt>
                <c:pt idx="18">
                  <c:v>30755.700000000004</c:v>
                </c:pt>
                <c:pt idx="19">
                  <c:v>6348.5000000000009</c:v>
                </c:pt>
                <c:pt idx="20">
                  <c:v>126554.19999999971</c:v>
                </c:pt>
                <c:pt idx="21">
                  <c:v>48234.065999999948</c:v>
                </c:pt>
                <c:pt idx="22">
                  <c:v>22462.599999999991</c:v>
                </c:pt>
                <c:pt idx="23">
                  <c:v>52744.499999999891</c:v>
                </c:pt>
                <c:pt idx="24">
                  <c:v>19815.899999999991</c:v>
                </c:pt>
                <c:pt idx="25">
                  <c:v>114175.89599999995</c:v>
                </c:pt>
                <c:pt idx="26">
                  <c:v>89453.057999999917</c:v>
                </c:pt>
                <c:pt idx="27">
                  <c:v>85369.320999999996</c:v>
                </c:pt>
                <c:pt idx="28">
                  <c:v>73216.784999999873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再エネ比較シート!$BO$13:$BO$42</c:f>
              <c:numCache>
                <c:formatCode>#,##0_);[Red]\(#,##0\)</c:formatCode>
                <c:ptCount val="30"/>
                <c:pt idx="0">
                  <c:v>19178.997707999901</c:v>
                </c:pt>
                <c:pt idx="1">
                  <c:v>4527.5727120000038</c:v>
                </c:pt>
                <c:pt idx="2">
                  <c:v>16464.686303999904</c:v>
                </c:pt>
                <c:pt idx="3">
                  <c:v>13812.181079999984</c:v>
                </c:pt>
                <c:pt idx="4">
                  <c:v>10818.841775999961</c:v>
                </c:pt>
                <c:pt idx="5">
                  <c:v>6025.9225320000132</c:v>
                </c:pt>
                <c:pt idx="6">
                  <c:v>8410.6809839999987</c:v>
                </c:pt>
                <c:pt idx="7">
                  <c:v>3940.5364142400067</c:v>
                </c:pt>
                <c:pt idx="8">
                  <c:v>22623.462119999924</c:v>
                </c:pt>
                <c:pt idx="9">
                  <c:v>13694.209283999975</c:v>
                </c:pt>
                <c:pt idx="10">
                  <c:v>6207.2606640000076</c:v>
                </c:pt>
                <c:pt idx="11">
                  <c:v>5804.0203440000041</c:v>
                </c:pt>
                <c:pt idx="12">
                  <c:v>6082.3281720000095</c:v>
                </c:pt>
                <c:pt idx="13">
                  <c:v>4500.4499999999935</c:v>
                </c:pt>
                <c:pt idx="14">
                  <c:v>3348.1847850000045</c:v>
                </c:pt>
                <c:pt idx="15">
                  <c:v>14170.776935999958</c:v>
                </c:pt>
                <c:pt idx="16">
                  <c:v>16279.867823999926</c:v>
                </c:pt>
                <c:pt idx="17">
                  <c:v>15327.932639999935</c:v>
                </c:pt>
                <c:pt idx="18">
                  <c:v>4412.4812040000033</c:v>
                </c:pt>
                <c:pt idx="19">
                  <c:v>6635.8235160000013</c:v>
                </c:pt>
                <c:pt idx="20">
                  <c:v>19545.394343999884</c:v>
                </c:pt>
                <c:pt idx="21">
                  <c:v>21816.86866871993</c:v>
                </c:pt>
                <c:pt idx="22">
                  <c:v>11830.78295999998</c:v>
                </c:pt>
                <c:pt idx="23">
                  <c:v>17014.341263999919</c:v>
                </c:pt>
                <c:pt idx="24">
                  <c:v>10637.86367999998</c:v>
                </c:pt>
                <c:pt idx="25">
                  <c:v>15901.349975999969</c:v>
                </c:pt>
                <c:pt idx="26">
                  <c:v>15027.662615999936</c:v>
                </c:pt>
                <c:pt idx="27">
                  <c:v>19165.101518519969</c:v>
                </c:pt>
                <c:pt idx="28">
                  <c:v>17593.519175999936</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再エネ比較シート!$BP$13:$BP$42</c:f>
              <c:numCache>
                <c:formatCode>#,##0_);[Red]\(#,##0\)</c:formatCode>
                <c:ptCount val="30"/>
                <c:pt idx="0">
                  <c:v>26331.257388000016</c:v>
                </c:pt>
                <c:pt idx="1">
                  <c:v>6860.2301879999986</c:v>
                </c:pt>
                <c:pt idx="2">
                  <c:v>94693.346052000023</c:v>
                </c:pt>
                <c:pt idx="3">
                  <c:v>5663.132388</c:v>
                </c:pt>
                <c:pt idx="4">
                  <c:v>15905.527619999997</c:v>
                </c:pt>
                <c:pt idx="5">
                  <c:v>11004.304991999998</c:v>
                </c:pt>
                <c:pt idx="6">
                  <c:v>39057.928176000016</c:v>
                </c:pt>
                <c:pt idx="7">
                  <c:v>17936.744648399999</c:v>
                </c:pt>
                <c:pt idx="8">
                  <c:v>114398.766324</c:v>
                </c:pt>
                <c:pt idx="9">
                  <c:v>187896.60296399996</c:v>
                </c:pt>
                <c:pt idx="10">
                  <c:v>2128.5853920000004</c:v>
                </c:pt>
                <c:pt idx="11">
                  <c:v>1640.8837799999999</c:v>
                </c:pt>
                <c:pt idx="12">
                  <c:v>41005.163172000022</c:v>
                </c:pt>
                <c:pt idx="13">
                  <c:v>1413.2367839999999</c:v>
                </c:pt>
                <c:pt idx="14">
                  <c:v>24902.279760000005</c:v>
                </c:pt>
                <c:pt idx="15">
                  <c:v>86367.894611999989</c:v>
                </c:pt>
                <c:pt idx="16">
                  <c:v>48232.459259999996</c:v>
                </c:pt>
                <c:pt idx="17">
                  <c:v>41813.898636000064</c:v>
                </c:pt>
                <c:pt idx="18">
                  <c:v>26403.744635999999</c:v>
                </c:pt>
                <c:pt idx="19">
                  <c:v>1083.604992</c:v>
                </c:pt>
                <c:pt idx="20">
                  <c:v>139801.57846799973</c:v>
                </c:pt>
                <c:pt idx="21">
                  <c:v>39755.763441600007</c:v>
                </c:pt>
                <c:pt idx="22">
                  <c:v>16143.756696000008</c:v>
                </c:pt>
                <c:pt idx="23">
                  <c:v>51015.281747999943</c:v>
                </c:pt>
                <c:pt idx="24">
                  <c:v>14486.735244000005</c:v>
                </c:pt>
                <c:pt idx="25">
                  <c:v>125384.28812399997</c:v>
                </c:pt>
                <c:pt idx="26">
                  <c:v>99998.275031999961</c:v>
                </c:pt>
                <c:pt idx="27">
                  <c:v>82407.948000000048</c:v>
                </c:pt>
                <c:pt idx="28">
                  <c:v>77158.178111999892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再エネ比較シート!$BQ$13:$BQ$42</c:f>
              <c:numCache>
                <c:formatCode>#,##0_);[Red]\(#,##0\)</c:formatCode>
                <c:ptCount val="30"/>
                <c:pt idx="0">
                  <c:v>0</c:v>
                </c:pt>
                <c:pt idx="1">
                  <c:v>1042.7904000000001</c:v>
                </c:pt>
                <c:pt idx="2">
                  <c:v>0</c:v>
                </c:pt>
                <c:pt idx="3">
                  <c:v>0</c:v>
                </c:pt>
                <c:pt idx="4">
                  <c:v>0</c:v>
                </c:pt>
                <c:pt idx="5">
                  <c:v>0</c:v>
                </c:pt>
                <c:pt idx="6">
                  <c:v>0</c:v>
                </c:pt>
                <c:pt idx="7">
                  <c:v>9709.2476160000006</c:v>
                </c:pt>
                <c:pt idx="8">
                  <c:v>0</c:v>
                </c:pt>
                <c:pt idx="9">
                  <c:v>0</c:v>
                </c:pt>
                <c:pt idx="10">
                  <c:v>0</c:v>
                </c:pt>
                <c:pt idx="11">
                  <c:v>0</c:v>
                </c:pt>
                <c:pt idx="12">
                  <c:v>16096.99056</c:v>
                </c:pt>
                <c:pt idx="13">
                  <c:v>0</c:v>
                </c:pt>
                <c:pt idx="14">
                  <c:v>0</c:v>
                </c:pt>
                <c:pt idx="15">
                  <c:v>0</c:v>
                </c:pt>
                <c:pt idx="16">
                  <c:v>0</c:v>
                </c:pt>
                <c:pt idx="17">
                  <c:v>0</c:v>
                </c:pt>
                <c:pt idx="18">
                  <c:v>0</c:v>
                </c:pt>
                <c:pt idx="19">
                  <c:v>0</c:v>
                </c:pt>
                <c:pt idx="20">
                  <c:v>0</c:v>
                </c:pt>
                <c:pt idx="21">
                  <c:v>0</c:v>
                </c:pt>
                <c:pt idx="22">
                  <c:v>0</c:v>
                </c:pt>
                <c:pt idx="23">
                  <c:v>0</c:v>
                </c:pt>
                <c:pt idx="24">
                  <c:v>0</c:v>
                </c:pt>
                <c:pt idx="25">
                  <c:v>0</c:v>
                </c:pt>
                <c:pt idx="26">
                  <c:v>41.711615999999992</c:v>
                </c:pt>
                <c:pt idx="27">
                  <c:v>15424.608</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再エネ比較シート!$BR$13:$BR$42</c:f>
              <c:numCache>
                <c:formatCode>#,##0_);[Red]\(#,##0\)</c:formatCode>
                <c:ptCount val="30"/>
                <c:pt idx="0">
                  <c:v>0</c:v>
                </c:pt>
                <c:pt idx="1">
                  <c:v>1040.6880000000001</c:v>
                </c:pt>
                <c:pt idx="2">
                  <c:v>0</c:v>
                </c:pt>
                <c:pt idx="3">
                  <c:v>0</c:v>
                </c:pt>
                <c:pt idx="4">
                  <c:v>0</c:v>
                </c:pt>
                <c:pt idx="5">
                  <c:v>0</c:v>
                </c:pt>
                <c:pt idx="6">
                  <c:v>0</c:v>
                </c:pt>
                <c:pt idx="7">
                  <c:v>0</c:v>
                </c:pt>
                <c:pt idx="8">
                  <c:v>0</c:v>
                </c:pt>
                <c:pt idx="9">
                  <c:v>55647.374400000001</c:v>
                </c:pt>
                <c:pt idx="10">
                  <c:v>0</c:v>
                </c:pt>
                <c:pt idx="11">
                  <c:v>0</c:v>
                </c:pt>
                <c:pt idx="12">
                  <c:v>8645.0688000000009</c:v>
                </c:pt>
                <c:pt idx="13">
                  <c:v>0</c:v>
                </c:pt>
                <c:pt idx="14">
                  <c:v>0</c:v>
                </c:pt>
                <c:pt idx="15">
                  <c:v>0</c:v>
                </c:pt>
                <c:pt idx="16">
                  <c:v>0</c:v>
                </c:pt>
                <c:pt idx="17">
                  <c:v>961.84799999999996</c:v>
                </c:pt>
                <c:pt idx="18">
                  <c:v>356.88240000000002</c:v>
                </c:pt>
                <c:pt idx="19">
                  <c:v>0</c:v>
                </c:pt>
                <c:pt idx="20">
                  <c:v>24065.647199999999</c:v>
                </c:pt>
                <c:pt idx="21">
                  <c:v>0</c:v>
                </c:pt>
                <c:pt idx="22">
                  <c:v>0</c:v>
                </c:pt>
                <c:pt idx="23">
                  <c:v>0</c:v>
                </c:pt>
                <c:pt idx="24">
                  <c:v>0</c:v>
                </c:pt>
                <c:pt idx="25">
                  <c:v>1450.1304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再エネ比較シート!$BT$13:$BT$42</c:f>
              <c:numCache>
                <c:formatCode>#,##0_);[Red]\(#,##0\)</c:formatCode>
                <c:ptCount val="30"/>
                <c:pt idx="0">
                  <c:v>350400</c:v>
                </c:pt>
                <c:pt idx="1">
                  <c:v>0</c:v>
                </c:pt>
                <c:pt idx="2">
                  <c:v>8914.1759999999995</c:v>
                </c:pt>
                <c:pt idx="3">
                  <c:v>15697.688736000002</c:v>
                </c:pt>
                <c:pt idx="4">
                  <c:v>47654.400000000001</c:v>
                </c:pt>
                <c:pt idx="5">
                  <c:v>0</c:v>
                </c:pt>
                <c:pt idx="6">
                  <c:v>9986.4</c:v>
                </c:pt>
                <c:pt idx="7">
                  <c:v>7659.7439999999997</c:v>
                </c:pt>
                <c:pt idx="8">
                  <c:v>48705.599999999999</c:v>
                </c:pt>
                <c:pt idx="9">
                  <c:v>1471.68</c:v>
                </c:pt>
                <c:pt idx="10">
                  <c:v>0</c:v>
                </c:pt>
                <c:pt idx="11">
                  <c:v>0</c:v>
                </c:pt>
                <c:pt idx="12">
                  <c:v>46392.959999999999</c:v>
                </c:pt>
                <c:pt idx="13">
                  <c:v>0</c:v>
                </c:pt>
                <c:pt idx="14">
                  <c:v>4733.9320319999997</c:v>
                </c:pt>
                <c:pt idx="15">
                  <c:v>0</c:v>
                </c:pt>
                <c:pt idx="16">
                  <c:v>0</c:v>
                </c:pt>
                <c:pt idx="17">
                  <c:v>210.24</c:v>
                </c:pt>
                <c:pt idx="18">
                  <c:v>49406.400000000001</c:v>
                </c:pt>
                <c:pt idx="19">
                  <c:v>0</c:v>
                </c:pt>
                <c:pt idx="20">
                  <c:v>0</c:v>
                </c:pt>
                <c:pt idx="21">
                  <c:v>0</c:v>
                </c:pt>
                <c:pt idx="22">
                  <c:v>2803.2</c:v>
                </c:pt>
                <c:pt idx="23">
                  <c:v>0</c:v>
                </c:pt>
                <c:pt idx="24">
                  <c:v>0</c:v>
                </c:pt>
                <c:pt idx="25">
                  <c:v>41068.954368000006</c:v>
                </c:pt>
                <c:pt idx="26">
                  <c:v>9207.5168639999993</c:v>
                </c:pt>
                <c:pt idx="27">
                  <c:v>0</c:v>
                </c:pt>
                <c:pt idx="28">
                  <c:v>1582.3012799999999</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蒲郡市</c:v>
                </c:pt>
                <c:pt idx="1">
                  <c:v>柏崎市</c:v>
                </c:pt>
                <c:pt idx="2">
                  <c:v>本庄市</c:v>
                </c:pt>
                <c:pt idx="3">
                  <c:v>交野市</c:v>
                </c:pt>
                <c:pt idx="4">
                  <c:v>舞鶴市</c:v>
                </c:pt>
                <c:pt idx="5">
                  <c:v>燕市</c:v>
                </c:pt>
                <c:pt idx="6">
                  <c:v>豊岡市</c:v>
                </c:pt>
                <c:pt idx="7">
                  <c:v>室蘭市</c:v>
                </c:pt>
                <c:pt idx="8">
                  <c:v>甲斐市</c:v>
                </c:pt>
                <c:pt idx="9">
                  <c:v>日光市</c:v>
                </c:pt>
                <c:pt idx="10">
                  <c:v>志木市</c:v>
                </c:pt>
                <c:pt idx="11">
                  <c:v>国立市</c:v>
                </c:pt>
                <c:pt idx="12">
                  <c:v>米沢市</c:v>
                </c:pt>
                <c:pt idx="13">
                  <c:v>蕨市</c:v>
                </c:pt>
                <c:pt idx="14">
                  <c:v>岩見沢市</c:v>
                </c:pt>
                <c:pt idx="15">
                  <c:v>龍ケ崎市</c:v>
                </c:pt>
                <c:pt idx="16">
                  <c:v>福知山市</c:v>
                </c:pt>
                <c:pt idx="17">
                  <c:v>名張市</c:v>
                </c:pt>
                <c:pt idx="18">
                  <c:v>大仙市</c:v>
                </c:pt>
                <c:pt idx="19">
                  <c:v>清瀬市</c:v>
                </c:pt>
                <c:pt idx="20">
                  <c:v>中津川市</c:v>
                </c:pt>
                <c:pt idx="21">
                  <c:v>鳥栖市</c:v>
                </c:pt>
                <c:pt idx="22">
                  <c:v>桶川市</c:v>
                </c:pt>
                <c:pt idx="23">
                  <c:v>館林市</c:v>
                </c:pt>
                <c:pt idx="24">
                  <c:v>城陽市</c:v>
                </c:pt>
                <c:pt idx="25">
                  <c:v>三木市</c:v>
                </c:pt>
                <c:pt idx="26">
                  <c:v>須賀川市</c:v>
                </c:pt>
                <c:pt idx="27">
                  <c:v>天草市</c:v>
                </c:pt>
                <c:pt idx="28">
                  <c:v>登米市</c:v>
                </c:pt>
              </c:strCache>
            </c:strRef>
          </c:cat>
          <c:val>
            <c:numRef>
              <c:f>再エネ比較シート!$BU$13:$BU$42</c:f>
              <c:numCache>
                <c:formatCode>#,##0_);[Red]\(#,##0\)</c:formatCode>
                <c:ptCount val="30"/>
                <c:pt idx="0">
                  <c:v>395910.25509599992</c:v>
                </c:pt>
                <c:pt idx="1">
                  <c:v>13471.281300000002</c:v>
                </c:pt>
                <c:pt idx="2">
                  <c:v>120072.20835599993</c:v>
                </c:pt>
                <c:pt idx="3">
                  <c:v>35173.002203999989</c:v>
                </c:pt>
                <c:pt idx="4">
                  <c:v>74378.76939599996</c:v>
                </c:pt>
                <c:pt idx="5">
                  <c:v>17030.227524000009</c:v>
                </c:pt>
                <c:pt idx="6">
                  <c:v>57455.009160000016</c:v>
                </c:pt>
                <c:pt idx="7">
                  <c:v>39246.272678640009</c:v>
                </c:pt>
                <c:pt idx="8">
                  <c:v>185727.82844399993</c:v>
                </c:pt>
                <c:pt idx="9">
                  <c:v>258709.86664799994</c:v>
                </c:pt>
                <c:pt idx="10">
                  <c:v>8335.8460560000076</c:v>
                </c:pt>
                <c:pt idx="11">
                  <c:v>7444.9041240000042</c:v>
                </c:pt>
                <c:pt idx="12">
                  <c:v>118222.51070400001</c:v>
                </c:pt>
                <c:pt idx="13">
                  <c:v>5913.6867839999932</c:v>
                </c:pt>
                <c:pt idx="14">
                  <c:v>32984.396577000007</c:v>
                </c:pt>
                <c:pt idx="15">
                  <c:v>100538.67154799995</c:v>
                </c:pt>
                <c:pt idx="16">
                  <c:v>64512.327083999924</c:v>
                </c:pt>
                <c:pt idx="17">
                  <c:v>58313.919275999993</c:v>
                </c:pt>
                <c:pt idx="18">
                  <c:v>80579.508239999996</c:v>
                </c:pt>
                <c:pt idx="19">
                  <c:v>7719.4285080000009</c:v>
                </c:pt>
                <c:pt idx="20">
                  <c:v>183412.62001199962</c:v>
                </c:pt>
                <c:pt idx="21">
                  <c:v>61572.632110319937</c:v>
                </c:pt>
                <c:pt idx="22">
                  <c:v>30777.739655999987</c:v>
                </c:pt>
                <c:pt idx="23">
                  <c:v>68029.623011999865</c:v>
                </c:pt>
                <c:pt idx="24">
                  <c:v>25124.598923999984</c:v>
                </c:pt>
                <c:pt idx="25">
                  <c:v>183804.72286799992</c:v>
                </c:pt>
                <c:pt idx="26">
                  <c:v>124275.16612799991</c:v>
                </c:pt>
                <c:pt idx="27">
                  <c:v>116997.65751852002</c:v>
                </c:pt>
                <c:pt idx="28">
                  <c:v>96333.998567999821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館林市</c:v>
                </c:pt>
              </c:strCache>
            </c:strRef>
          </c:cat>
          <c:val>
            <c:numRef>
              <c:f>①CO2排出量の現状把握!$AX$43:$AX$45</c:f>
              <c:numCache>
                <c:formatCode>0%</c:formatCode>
                <c:ptCount val="3"/>
                <c:pt idx="0">
                  <c:v>0.42072759503743129</c:v>
                </c:pt>
                <c:pt idx="1">
                  <c:v>0.31793448840953414</c:v>
                </c:pt>
                <c:pt idx="2">
                  <c:v>0.30125685870431845</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館林市</c:v>
                </c:pt>
              </c:strCache>
            </c:strRef>
          </c:cat>
          <c:val>
            <c:numRef>
              <c:f>①CO2排出量の現状把握!$AY$43:$AY$45</c:f>
              <c:numCache>
                <c:formatCode>0%</c:formatCode>
                <c:ptCount val="3"/>
                <c:pt idx="0">
                  <c:v>0.19118662390594171</c:v>
                </c:pt>
                <c:pt idx="1">
                  <c:v>0.18339293111322477</c:v>
                </c:pt>
                <c:pt idx="2">
                  <c:v>0.19875286067532627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館林市</c:v>
                </c:pt>
              </c:strCache>
            </c:strRef>
          </c:cat>
          <c:val>
            <c:numRef>
              <c:f>①CO2排出量の現状把握!$AZ$43:$AZ$45</c:f>
              <c:numCache>
                <c:formatCode>0%</c:formatCode>
                <c:ptCount val="3"/>
                <c:pt idx="0">
                  <c:v>0.18034974026133399</c:v>
                </c:pt>
                <c:pt idx="1">
                  <c:v>0.19976488107932316</c:v>
                </c:pt>
                <c:pt idx="2">
                  <c:v>0.21650600320883559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館林市</c:v>
                </c:pt>
              </c:strCache>
            </c:strRef>
          </c:cat>
          <c:val>
            <c:numRef>
              <c:f>①CO2排出量の現状把握!$BA$43:$BA$45</c:f>
              <c:numCache>
                <c:formatCode>0%</c:formatCode>
                <c:ptCount val="3"/>
                <c:pt idx="0">
                  <c:v>0.19226168778726088</c:v>
                </c:pt>
                <c:pt idx="1">
                  <c:v>0.2790488620596856</c:v>
                </c:pt>
                <c:pt idx="2">
                  <c:v>0.26471461246759581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館林市</c:v>
                </c:pt>
              </c:strCache>
            </c:strRef>
          </c:cat>
          <c:val>
            <c:numRef>
              <c:f>①CO2排出量の現状把握!$BB$43:$BB$45</c:f>
              <c:numCache>
                <c:formatCode>0%</c:formatCode>
                <c:ptCount val="3"/>
                <c:pt idx="0">
                  <c:v>1.5474353008032191E-2</c:v>
                </c:pt>
                <c:pt idx="1">
                  <c:v>1.9858837338232398E-2</c:v>
                </c:pt>
                <c:pt idx="2">
                  <c:v>1.8769664943923802E-2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28293</c:v>
                </c:pt>
                <c:pt idx="1">
                  <c:v>28293</c:v>
                </c:pt>
                <c:pt idx="2">
                  <c:v>28293</c:v>
                </c:pt>
                <c:pt idx="3">
                  <c:v>28293</c:v>
                </c:pt>
                <c:pt idx="4">
                  <c:v>28293</c:v>
                </c:pt>
                <c:pt idx="5">
                  <c:v>26563</c:v>
                </c:pt>
                <c:pt idx="6">
                  <c:v>26563</c:v>
                </c:pt>
                <c:pt idx="7">
                  <c:v>26563</c:v>
                </c:pt>
                <c:pt idx="8">
                  <c:v>26563</c:v>
                </c:pt>
                <c:pt idx="9">
                  <c:v>26563</c:v>
                </c:pt>
                <c:pt idx="10">
                  <c:v>26563</c:v>
                </c:pt>
                <c:pt idx="11">
                  <c:v>26318</c:v>
                </c:pt>
                <c:pt idx="12">
                  <c:v>26318</c:v>
                </c:pt>
                <c:pt idx="13">
                  <c:v>26318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8.9351028991600003</c:v>
                </c:pt>
                <c:pt idx="1">
                  <c:v>8.2550463968000027</c:v>
                </c:pt>
                <c:pt idx="2">
                  <c:v>9.7323583950000003</c:v>
                </c:pt>
                <c:pt idx="3">
                  <c:v>10.092615886080001</c:v>
                </c:pt>
                <c:pt idx="4">
                  <c:v>8.9302729272400025</c:v>
                </c:pt>
                <c:pt idx="5">
                  <c:v>7.7778922377000006</c:v>
                </c:pt>
                <c:pt idx="6">
                  <c:v>7.1708457826000016</c:v>
                </c:pt>
                <c:pt idx="7">
                  <c:v>8.231271811610398</c:v>
                </c:pt>
                <c:pt idx="8">
                  <c:v>7.8883303269754981</c:v>
                </c:pt>
                <c:pt idx="9">
                  <c:v>9.7916575801759755</c:v>
                </c:pt>
                <c:pt idx="10">
                  <c:v>8.3681032111830866</c:v>
                </c:pt>
                <c:pt idx="11">
                  <c:v>10.84756819886427</c:v>
                </c:pt>
                <c:pt idx="12">
                  <c:v>12.38791755683825</c:v>
                </c:pt>
                <c:pt idx="13">
                  <c:v>9.0858413871383998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78270</c:v>
                </c:pt>
                <c:pt idx="1">
                  <c:v>77984</c:v>
                </c:pt>
                <c:pt idx="2">
                  <c:v>77600</c:v>
                </c:pt>
                <c:pt idx="3">
                  <c:v>78831</c:v>
                </c:pt>
                <c:pt idx="4">
                  <c:v>78534</c:v>
                </c:pt>
                <c:pt idx="5">
                  <c:v>78086</c:v>
                </c:pt>
                <c:pt idx="6">
                  <c:v>77820</c:v>
                </c:pt>
                <c:pt idx="7">
                  <c:v>77236</c:v>
                </c:pt>
                <c:pt idx="8">
                  <c:v>76621</c:v>
                </c:pt>
                <c:pt idx="9">
                  <c:v>76254</c:v>
                </c:pt>
                <c:pt idx="10">
                  <c:v>75812</c:v>
                </c:pt>
                <c:pt idx="11">
                  <c:v>75373</c:v>
                </c:pt>
                <c:pt idx="12">
                  <c:v>74940</c:v>
                </c:pt>
                <c:pt idx="13">
                  <c:v>74427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館林市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1648</v>
      </c>
      <c r="B9" s="70">
        <v>69</v>
      </c>
      <c r="C9" s="70">
        <v>1</v>
      </c>
      <c r="D9" s="70">
        <v>5</v>
      </c>
      <c r="E9" s="70">
        <v>1990</v>
      </c>
      <c r="F9" s="70" t="s">
        <v>787</v>
      </c>
      <c r="G9" s="70" t="s">
        <v>1649</v>
      </c>
      <c r="H9" s="70" t="s">
        <v>1650</v>
      </c>
      <c r="I9" s="148"/>
      <c r="J9" s="71">
        <v>303.36703667414878</v>
      </c>
      <c r="K9" s="71">
        <v>7.3031593075470287</v>
      </c>
      <c r="L9" s="71">
        <v>1.910692828300429</v>
      </c>
      <c r="M9" s="71">
        <v>63.644857476849587</v>
      </c>
      <c r="N9" s="71">
        <v>75.466460873026691</v>
      </c>
      <c r="O9" s="71">
        <v>67.843925724875461</v>
      </c>
      <c r="P9" s="71">
        <v>77.455274944033775</v>
      </c>
      <c r="Q9" s="71">
        <v>5.2239359291587499</v>
      </c>
      <c r="R9" s="71">
        <v>10.11070180010362</v>
      </c>
      <c r="S9" s="71">
        <v>5.6725664426345421</v>
      </c>
      <c r="T9" s="72"/>
      <c r="U9" s="71">
        <v>25818610</v>
      </c>
      <c r="V9" s="71">
        <v>2733</v>
      </c>
      <c r="W9" s="71">
        <v>22</v>
      </c>
      <c r="X9" s="71">
        <v>24201</v>
      </c>
      <c r="Y9" s="71">
        <v>24174</v>
      </c>
      <c r="Z9" s="71">
        <v>27905</v>
      </c>
      <c r="AA9" s="71">
        <v>18807</v>
      </c>
      <c r="AB9" s="71">
        <v>84819</v>
      </c>
      <c r="AC9" s="71">
        <v>1751191.75</v>
      </c>
      <c r="AD9" s="71">
        <v>5.6725664426345421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1651</v>
      </c>
      <c r="B10" s="70">
        <v>70</v>
      </c>
      <c r="C10" s="70">
        <v>2</v>
      </c>
      <c r="D10" s="70">
        <v>5</v>
      </c>
      <c r="E10" s="70">
        <v>2005</v>
      </c>
      <c r="F10" s="70" t="s">
        <v>789</v>
      </c>
      <c r="G10" s="70" t="s">
        <v>1649</v>
      </c>
      <c r="H10" s="70" t="s">
        <v>1650</v>
      </c>
      <c r="I10" s="148"/>
      <c r="J10" s="71">
        <v>213.47157617696709</v>
      </c>
      <c r="K10" s="71">
        <v>4.7369531915703762</v>
      </c>
      <c r="L10" s="71">
        <v>5.2954379992373823</v>
      </c>
      <c r="M10" s="71">
        <v>101.3797097987274</v>
      </c>
      <c r="N10" s="71">
        <v>102.30032620001521</v>
      </c>
      <c r="O10" s="71">
        <v>92.416254436898399</v>
      </c>
      <c r="P10" s="71">
        <v>59.217541470610982</v>
      </c>
      <c r="Q10" s="71">
        <v>4.8120035790642701</v>
      </c>
      <c r="R10" s="71">
        <v>15.096230312786791</v>
      </c>
      <c r="S10" s="71">
        <v>12.380234944</v>
      </c>
      <c r="T10" s="72"/>
      <c r="U10" s="71">
        <v>21698336</v>
      </c>
      <c r="V10" s="71">
        <v>2067</v>
      </c>
      <c r="W10" s="71">
        <v>70</v>
      </c>
      <c r="X10" s="71">
        <v>20460</v>
      </c>
      <c r="Y10" s="71">
        <v>27826</v>
      </c>
      <c r="Z10" s="71">
        <v>43987</v>
      </c>
      <c r="AA10" s="71">
        <v>11776</v>
      </c>
      <c r="AB10" s="71">
        <v>81678</v>
      </c>
      <c r="AC10" s="71">
        <v>2669455.75</v>
      </c>
      <c r="AD10" s="71">
        <v>12.380234944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1652</v>
      </c>
      <c r="B11" s="70">
        <v>71</v>
      </c>
      <c r="C11" s="70">
        <v>3</v>
      </c>
      <c r="D11" s="70">
        <v>5</v>
      </c>
      <c r="E11" s="70">
        <v>2006</v>
      </c>
      <c r="F11" s="70" t="s">
        <v>790</v>
      </c>
      <c r="G11" s="70" t="s">
        <v>1649</v>
      </c>
      <c r="H11" s="70" t="s">
        <v>1650</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1653</v>
      </c>
      <c r="B12" s="70">
        <v>72</v>
      </c>
      <c r="C12" s="70">
        <v>4</v>
      </c>
      <c r="D12" s="70">
        <v>5</v>
      </c>
      <c r="E12" s="70">
        <v>2007</v>
      </c>
      <c r="F12" s="70" t="s">
        <v>791</v>
      </c>
      <c r="G12" s="70" t="s">
        <v>1649</v>
      </c>
      <c r="H12" s="70" t="s">
        <v>1650</v>
      </c>
      <c r="I12" s="148"/>
      <c r="J12" s="71">
        <v>198.1669540298935</v>
      </c>
      <c r="K12" s="71">
        <v>4.8468879936610536</v>
      </c>
      <c r="L12" s="71">
        <v>9.4358652140210548</v>
      </c>
      <c r="M12" s="71">
        <v>107.4281967016377</v>
      </c>
      <c r="N12" s="71">
        <v>100.54194665560389</v>
      </c>
      <c r="O12" s="71">
        <v>90.73724987003952</v>
      </c>
      <c r="P12" s="71">
        <v>56.830254196205658</v>
      </c>
      <c r="Q12" s="71">
        <v>5.0621310543039</v>
      </c>
      <c r="R12" s="71">
        <v>28.224081096903561</v>
      </c>
      <c r="S12" s="71">
        <v>11.671456447040001</v>
      </c>
      <c r="T12" s="72"/>
      <c r="U12" s="71">
        <v>24038206</v>
      </c>
      <c r="V12" s="71">
        <v>2119</v>
      </c>
      <c r="W12" s="71">
        <v>107</v>
      </c>
      <c r="X12" s="71">
        <v>23730</v>
      </c>
      <c r="Y12" s="71">
        <v>28442</v>
      </c>
      <c r="Z12" s="71">
        <v>44896</v>
      </c>
      <c r="AA12" s="71">
        <v>11129</v>
      </c>
      <c r="AB12" s="71">
        <v>81380</v>
      </c>
      <c r="AC12" s="71">
        <v>5134044.5</v>
      </c>
      <c r="AD12" s="71">
        <v>11.671456447040001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1654</v>
      </c>
      <c r="B13" s="70">
        <v>73</v>
      </c>
      <c r="C13" s="70">
        <v>5</v>
      </c>
      <c r="D13" s="70">
        <v>5</v>
      </c>
      <c r="E13" s="70">
        <v>2008</v>
      </c>
      <c r="F13" s="70" t="s">
        <v>792</v>
      </c>
      <c r="G13" s="70" t="s">
        <v>1649</v>
      </c>
      <c r="H13" s="70" t="s">
        <v>1650</v>
      </c>
      <c r="I13" s="148"/>
      <c r="J13" s="71">
        <v>189.67803059866969</v>
      </c>
      <c r="K13" s="71">
        <v>3.6195787806278248</v>
      </c>
      <c r="L13" s="71">
        <v>8.4084085292584874</v>
      </c>
      <c r="M13" s="71">
        <v>107.1199912002988</v>
      </c>
      <c r="N13" s="71">
        <v>100.82526213960099</v>
      </c>
      <c r="O13" s="71">
        <v>88.093979604003366</v>
      </c>
      <c r="P13" s="71">
        <v>54.903738853883411</v>
      </c>
      <c r="Q13" s="71">
        <v>4.9884787072052701</v>
      </c>
      <c r="R13" s="71">
        <v>29.099217192993979</v>
      </c>
      <c r="S13" s="71">
        <v>12.05591054592</v>
      </c>
      <c r="T13" s="72"/>
      <c r="U13" s="71">
        <v>24520218</v>
      </c>
      <c r="V13" s="71">
        <v>2119</v>
      </c>
      <c r="W13" s="71">
        <v>107</v>
      </c>
      <c r="X13" s="71">
        <v>23730</v>
      </c>
      <c r="Y13" s="71">
        <v>28838</v>
      </c>
      <c r="Z13" s="71">
        <v>45118</v>
      </c>
      <c r="AA13" s="71">
        <v>10764</v>
      </c>
      <c r="AB13" s="71">
        <v>81515</v>
      </c>
      <c r="AC13" s="71">
        <v>5496441.75</v>
      </c>
      <c r="AD13" s="71">
        <v>12.05591054592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1655</v>
      </c>
      <c r="B14" s="70">
        <v>74</v>
      </c>
      <c r="C14" s="70">
        <v>6</v>
      </c>
      <c r="D14" s="70">
        <v>5</v>
      </c>
      <c r="E14" s="70">
        <v>2009</v>
      </c>
      <c r="F14" s="70" t="s">
        <v>176</v>
      </c>
      <c r="G14" s="70" t="s">
        <v>1649</v>
      </c>
      <c r="H14" s="70" t="s">
        <v>1650</v>
      </c>
      <c r="I14" s="148"/>
      <c r="J14" s="71">
        <v>209.22694332043881</v>
      </c>
      <c r="K14" s="71">
        <v>3.4661542875371332</v>
      </c>
      <c r="L14" s="71">
        <v>9.8515953313312394</v>
      </c>
      <c r="M14" s="71">
        <v>107.4210781705159</v>
      </c>
      <c r="N14" s="71">
        <v>98.296922519386911</v>
      </c>
      <c r="O14" s="71">
        <v>89.827509485679258</v>
      </c>
      <c r="P14" s="71">
        <v>52.079364999168391</v>
      </c>
      <c r="Q14" s="71">
        <v>4.738409287224</v>
      </c>
      <c r="R14" s="71">
        <v>19.766690137935999</v>
      </c>
      <c r="S14" s="71">
        <v>14.18907283255</v>
      </c>
      <c r="T14" s="72"/>
      <c r="U14" s="71">
        <v>21263407</v>
      </c>
      <c r="V14" s="71">
        <v>2132</v>
      </c>
      <c r="W14" s="71">
        <v>213</v>
      </c>
      <c r="X14" s="71">
        <v>25175</v>
      </c>
      <c r="Y14" s="71">
        <v>29045</v>
      </c>
      <c r="Z14" s="71">
        <v>45410</v>
      </c>
      <c r="AA14" s="71">
        <v>10482</v>
      </c>
      <c r="AB14" s="71">
        <v>81280</v>
      </c>
      <c r="AC14" s="71">
        <v>3642480.5</v>
      </c>
      <c r="AD14" s="71">
        <v>14.18907283255</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79.242000000000004</v>
      </c>
      <c r="BK14" s="71">
        <v>0</v>
      </c>
      <c r="BL14" s="71">
        <v>13.402000000000001</v>
      </c>
      <c r="BM14" s="71">
        <v>0</v>
      </c>
      <c r="BN14" s="72"/>
      <c r="BO14" s="71">
        <v>0</v>
      </c>
      <c r="BP14" s="71">
        <v>0</v>
      </c>
      <c r="BQ14" s="71">
        <v>12</v>
      </c>
      <c r="BR14" s="71">
        <v>0</v>
      </c>
      <c r="BS14" s="71">
        <v>3</v>
      </c>
      <c r="BT14" s="71">
        <v>0</v>
      </c>
      <c r="BU14"/>
      <c r="BV14" s="70">
        <v>92.644000000000005</v>
      </c>
      <c r="BW14" s="70">
        <v>0</v>
      </c>
      <c r="BX14" s="70">
        <v>0</v>
      </c>
      <c r="BY14" s="70">
        <v>0</v>
      </c>
      <c r="BZ14" s="70">
        <v>0</v>
      </c>
      <c r="CA14" s="70">
        <v>0</v>
      </c>
      <c r="CB14" s="70">
        <v>0</v>
      </c>
      <c r="CC14" s="70">
        <v>0</v>
      </c>
      <c r="CD14" s="70">
        <v>0</v>
      </c>
    </row>
    <row r="15" spans="1:82">
      <c r="A15" s="70" t="s">
        <v>1656</v>
      </c>
      <c r="B15" s="70">
        <v>75</v>
      </c>
      <c r="C15" s="70">
        <v>7</v>
      </c>
      <c r="D15" s="70">
        <v>5</v>
      </c>
      <c r="E15" s="70">
        <v>2010</v>
      </c>
      <c r="F15" s="70" t="s">
        <v>177</v>
      </c>
      <c r="G15" s="70" t="s">
        <v>1649</v>
      </c>
      <c r="H15" s="70" t="s">
        <v>1650</v>
      </c>
      <c r="I15" s="148"/>
      <c r="J15" s="71">
        <v>209.5833660983393</v>
      </c>
      <c r="K15" s="71">
        <v>3.698016936931745</v>
      </c>
      <c r="L15" s="71">
        <v>9.293316973744858</v>
      </c>
      <c r="M15" s="71">
        <v>110.2807254804821</v>
      </c>
      <c r="N15" s="71">
        <v>108.5115079460921</v>
      </c>
      <c r="O15" s="71">
        <v>89.969255085623601</v>
      </c>
      <c r="P15" s="71">
        <v>52.256564504347693</v>
      </c>
      <c r="Q15" s="71">
        <v>4.9217506877316399</v>
      </c>
      <c r="R15" s="71">
        <v>18.83671771105568</v>
      </c>
      <c r="S15" s="71">
        <v>10.26624876725</v>
      </c>
      <c r="T15" s="72"/>
      <c r="U15" s="71">
        <v>21579009</v>
      </c>
      <c r="V15" s="71">
        <v>2132</v>
      </c>
      <c r="W15" s="71">
        <v>213</v>
      </c>
      <c r="X15" s="71">
        <v>25175</v>
      </c>
      <c r="Y15" s="71">
        <v>29206</v>
      </c>
      <c r="Z15" s="71">
        <v>45693</v>
      </c>
      <c r="AA15" s="71">
        <v>10255</v>
      </c>
      <c r="AB15" s="71">
        <v>80898</v>
      </c>
      <c r="AC15" s="71">
        <v>3289429</v>
      </c>
      <c r="AD15" s="71">
        <v>10.26624876725</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84.936999999999998</v>
      </c>
      <c r="BK15" s="71">
        <v>0</v>
      </c>
      <c r="BL15" s="71">
        <v>13.484999999999999</v>
      </c>
      <c r="BM15" s="71">
        <v>0</v>
      </c>
      <c r="BN15" s="72"/>
      <c r="BO15" s="71">
        <v>0</v>
      </c>
      <c r="BP15" s="71">
        <v>0</v>
      </c>
      <c r="BQ15" s="71">
        <v>12</v>
      </c>
      <c r="BR15" s="71">
        <v>0</v>
      </c>
      <c r="BS15" s="71">
        <v>3</v>
      </c>
      <c r="BT15" s="71">
        <v>0</v>
      </c>
      <c r="BU15"/>
      <c r="BV15" s="70">
        <v>98.421999999999997</v>
      </c>
      <c r="BW15" s="70">
        <v>0</v>
      </c>
      <c r="BX15" s="70">
        <v>0</v>
      </c>
      <c r="BY15" s="70">
        <v>0</v>
      </c>
      <c r="BZ15" s="70">
        <v>0</v>
      </c>
      <c r="CA15" s="70">
        <v>0</v>
      </c>
      <c r="CB15" s="70">
        <v>0</v>
      </c>
      <c r="CC15" s="70">
        <v>0</v>
      </c>
      <c r="CD15" s="70">
        <v>0</v>
      </c>
    </row>
    <row r="16" spans="1:82">
      <c r="A16" s="70" t="s">
        <v>1657</v>
      </c>
      <c r="B16" s="70">
        <v>76</v>
      </c>
      <c r="C16" s="70">
        <v>8</v>
      </c>
      <c r="D16" s="70">
        <v>5</v>
      </c>
      <c r="E16" s="70">
        <v>2011</v>
      </c>
      <c r="F16" s="70" t="s">
        <v>178</v>
      </c>
      <c r="G16" s="70" t="s">
        <v>1649</v>
      </c>
      <c r="H16" s="70" t="s">
        <v>1650</v>
      </c>
      <c r="I16" s="148"/>
      <c r="J16" s="71">
        <v>223.03349038868629</v>
      </c>
      <c r="K16" s="71">
        <v>5.021764850327453</v>
      </c>
      <c r="L16" s="71">
        <v>9.6501225058236368</v>
      </c>
      <c r="M16" s="71">
        <v>119.436560698462</v>
      </c>
      <c r="N16" s="71">
        <v>110.25518115025071</v>
      </c>
      <c r="O16" s="71">
        <v>89.160477563171796</v>
      </c>
      <c r="P16" s="71">
        <v>50.434681267664978</v>
      </c>
      <c r="Q16" s="71">
        <v>5.6491115111098402</v>
      </c>
      <c r="R16" s="71">
        <v>17.290024028190999</v>
      </c>
      <c r="S16" s="71">
        <v>16.195493565</v>
      </c>
      <c r="T16" s="72"/>
      <c r="U16" s="71">
        <v>22610211</v>
      </c>
      <c r="V16" s="71">
        <v>2132</v>
      </c>
      <c r="W16" s="71">
        <v>213</v>
      </c>
      <c r="X16" s="71">
        <v>25175</v>
      </c>
      <c r="Y16" s="71">
        <v>29462</v>
      </c>
      <c r="Z16" s="71">
        <v>46266</v>
      </c>
      <c r="AA16" s="71">
        <v>10192</v>
      </c>
      <c r="AB16" s="71">
        <v>80498</v>
      </c>
      <c r="AC16" s="71">
        <v>3014338.5</v>
      </c>
      <c r="AD16" s="71">
        <v>16.195493565</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85.891000000000005</v>
      </c>
      <c r="BK16" s="71">
        <v>0</v>
      </c>
      <c r="BL16" s="71">
        <v>13.31</v>
      </c>
      <c r="BM16" s="71">
        <v>0</v>
      </c>
      <c r="BN16" s="72"/>
      <c r="BO16" s="71">
        <v>0</v>
      </c>
      <c r="BP16" s="71">
        <v>0</v>
      </c>
      <c r="BQ16" s="71">
        <v>13</v>
      </c>
      <c r="BR16" s="71">
        <v>0</v>
      </c>
      <c r="BS16" s="71">
        <v>3</v>
      </c>
      <c r="BT16" s="71">
        <v>0</v>
      </c>
      <c r="BU16"/>
      <c r="BV16" s="70">
        <v>99.200999999999993</v>
      </c>
      <c r="BW16" s="70">
        <v>0</v>
      </c>
      <c r="BX16" s="70">
        <v>0</v>
      </c>
      <c r="BY16" s="70">
        <v>0</v>
      </c>
      <c r="BZ16" s="70">
        <v>0</v>
      </c>
      <c r="CA16" s="70">
        <v>0</v>
      </c>
      <c r="CB16" s="70">
        <v>0</v>
      </c>
      <c r="CC16" s="70">
        <v>0</v>
      </c>
      <c r="CD16" s="70">
        <v>0</v>
      </c>
    </row>
    <row r="17" spans="1:82">
      <c r="A17" s="70" t="s">
        <v>1658</v>
      </c>
      <c r="B17" s="70">
        <v>77</v>
      </c>
      <c r="C17" s="70">
        <v>9</v>
      </c>
      <c r="D17" s="70">
        <v>5</v>
      </c>
      <c r="E17" s="70">
        <v>2012</v>
      </c>
      <c r="F17" s="70" t="s">
        <v>179</v>
      </c>
      <c r="G17" s="70" t="s">
        <v>1649</v>
      </c>
      <c r="H17" s="70" t="s">
        <v>1650</v>
      </c>
      <c r="I17" s="148"/>
      <c r="J17" s="71">
        <v>204.0864806163801</v>
      </c>
      <c r="K17" s="71">
        <v>4.4909565356437096</v>
      </c>
      <c r="L17" s="71">
        <v>9.4003490029032761</v>
      </c>
      <c r="M17" s="71">
        <v>126.18003845387609</v>
      </c>
      <c r="N17" s="71">
        <v>116.11204353991479</v>
      </c>
      <c r="O17" s="71">
        <v>89.378514100937423</v>
      </c>
      <c r="P17" s="71">
        <v>50.034857145968942</v>
      </c>
      <c r="Q17" s="71">
        <v>6.2665014690151404</v>
      </c>
      <c r="R17" s="71">
        <v>21.547516525399612</v>
      </c>
      <c r="S17" s="71">
        <v>10.92873534536</v>
      </c>
      <c r="T17" s="72"/>
      <c r="U17" s="71">
        <v>22277553</v>
      </c>
      <c r="V17" s="71">
        <v>2132</v>
      </c>
      <c r="W17" s="71">
        <v>213</v>
      </c>
      <c r="X17" s="71">
        <v>25175</v>
      </c>
      <c r="Y17" s="71">
        <v>30693</v>
      </c>
      <c r="Z17" s="71">
        <v>46747</v>
      </c>
      <c r="AA17" s="71">
        <v>10054</v>
      </c>
      <c r="AB17" s="71">
        <v>82188</v>
      </c>
      <c r="AC17" s="71">
        <v>3659290</v>
      </c>
      <c r="AD17" s="71">
        <v>10.92873534536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80.680999999999997</v>
      </c>
      <c r="BK17" s="71">
        <v>0</v>
      </c>
      <c r="BL17" s="71">
        <v>0</v>
      </c>
      <c r="BM17" s="71">
        <v>0</v>
      </c>
      <c r="BN17" s="72"/>
      <c r="BO17" s="71">
        <v>0</v>
      </c>
      <c r="BP17" s="71">
        <v>0</v>
      </c>
      <c r="BQ17" s="71">
        <v>12</v>
      </c>
      <c r="BR17" s="71">
        <v>0</v>
      </c>
      <c r="BS17" s="71">
        <v>0</v>
      </c>
      <c r="BT17" s="71">
        <v>0</v>
      </c>
      <c r="BU17"/>
      <c r="BV17" s="70">
        <v>80.680999999999997</v>
      </c>
      <c r="BW17" s="70">
        <v>0</v>
      </c>
      <c r="BX17" s="70">
        <v>0</v>
      </c>
      <c r="BY17" s="70">
        <v>0</v>
      </c>
      <c r="BZ17" s="70">
        <v>0</v>
      </c>
      <c r="CA17" s="70">
        <v>0</v>
      </c>
      <c r="CB17" s="70">
        <v>0</v>
      </c>
      <c r="CC17" s="70">
        <v>0</v>
      </c>
      <c r="CD17" s="70">
        <v>0</v>
      </c>
    </row>
    <row r="18" spans="1:82">
      <c r="A18" s="70" t="s">
        <v>1659</v>
      </c>
      <c r="B18" s="70">
        <v>78</v>
      </c>
      <c r="C18" s="70">
        <v>10</v>
      </c>
      <c r="D18" s="70">
        <v>5</v>
      </c>
      <c r="E18" s="70">
        <v>2013</v>
      </c>
      <c r="F18" s="70" t="s">
        <v>180</v>
      </c>
      <c r="G18" s="70" t="s">
        <v>1649</v>
      </c>
      <c r="H18" s="70" t="s">
        <v>1650</v>
      </c>
      <c r="I18" s="148"/>
      <c r="J18" s="71">
        <v>194.4694674601088</v>
      </c>
      <c r="K18" s="71">
        <v>3.8163295221027211</v>
      </c>
      <c r="L18" s="71">
        <v>8.6738745199735607</v>
      </c>
      <c r="M18" s="71">
        <v>125.6205038926838</v>
      </c>
      <c r="N18" s="71">
        <v>105.2140789718778</v>
      </c>
      <c r="O18" s="71">
        <v>86.431512507369533</v>
      </c>
      <c r="P18" s="71">
        <v>49.329218708887389</v>
      </c>
      <c r="Q18" s="71">
        <v>6.3254643756501698</v>
      </c>
      <c r="R18" s="71">
        <v>20.0249668834266</v>
      </c>
      <c r="S18" s="71">
        <v>12.18379217415</v>
      </c>
      <c r="T18" s="72"/>
      <c r="U18" s="71">
        <v>21896425</v>
      </c>
      <c r="V18" s="71">
        <v>2132</v>
      </c>
      <c r="W18" s="71">
        <v>213</v>
      </c>
      <c r="X18" s="71">
        <v>25175</v>
      </c>
      <c r="Y18" s="71">
        <v>30778</v>
      </c>
      <c r="Z18" s="71">
        <v>47224</v>
      </c>
      <c r="AA18" s="71">
        <v>9875</v>
      </c>
      <c r="AB18" s="71">
        <v>81772</v>
      </c>
      <c r="AC18" s="71">
        <v>3319575</v>
      </c>
      <c r="AD18" s="71">
        <v>12.18379217415</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84.355999999999995</v>
      </c>
      <c r="BK18" s="71">
        <v>0</v>
      </c>
      <c r="BL18" s="71">
        <v>23.341000000000001</v>
      </c>
      <c r="BM18" s="71">
        <v>0</v>
      </c>
      <c r="BN18" s="72"/>
      <c r="BO18" s="71">
        <v>0</v>
      </c>
      <c r="BP18" s="71">
        <v>0</v>
      </c>
      <c r="BQ18" s="71">
        <v>12</v>
      </c>
      <c r="BR18" s="71">
        <v>0</v>
      </c>
      <c r="BS18" s="71">
        <v>3</v>
      </c>
      <c r="BT18" s="71">
        <v>0</v>
      </c>
      <c r="BU18"/>
      <c r="BV18" s="70">
        <v>96.634</v>
      </c>
      <c r="BW18" s="70">
        <v>0</v>
      </c>
      <c r="BX18" s="70">
        <v>11.063000000000001</v>
      </c>
      <c r="BY18" s="70">
        <v>0</v>
      </c>
      <c r="BZ18" s="70">
        <v>0</v>
      </c>
      <c r="CA18" s="70">
        <v>0</v>
      </c>
      <c r="CB18" s="70">
        <v>0</v>
      </c>
      <c r="CC18" s="70">
        <v>0</v>
      </c>
      <c r="CD18" s="70">
        <v>0</v>
      </c>
    </row>
    <row r="19" spans="1:82">
      <c r="A19" s="70" t="s">
        <v>1660</v>
      </c>
      <c r="B19" s="70">
        <v>79</v>
      </c>
      <c r="C19" s="70">
        <v>11</v>
      </c>
      <c r="D19" s="70">
        <v>5</v>
      </c>
      <c r="E19" s="70">
        <v>2014</v>
      </c>
      <c r="F19" s="70" t="s">
        <v>181</v>
      </c>
      <c r="G19" s="70" t="s">
        <v>1649</v>
      </c>
      <c r="H19" s="70" t="s">
        <v>1650</v>
      </c>
      <c r="I19" s="148"/>
      <c r="J19" s="71">
        <v>201.52468316518869</v>
      </c>
      <c r="K19" s="71">
        <v>3.6123004646470589</v>
      </c>
      <c r="L19" s="71">
        <v>10.10478745425325</v>
      </c>
      <c r="M19" s="71">
        <v>113.4847616733487</v>
      </c>
      <c r="N19" s="71">
        <v>102.2407170196165</v>
      </c>
      <c r="O19" s="71">
        <v>83.155176338192433</v>
      </c>
      <c r="P19" s="71">
        <v>48.711913197534003</v>
      </c>
      <c r="Q19" s="71">
        <v>6.0648243451558903</v>
      </c>
      <c r="R19" s="71">
        <v>17.59424011704845</v>
      </c>
      <c r="S19" s="71">
        <v>9.9282519356800005</v>
      </c>
      <c r="T19" s="72"/>
      <c r="U19" s="71">
        <v>24777608</v>
      </c>
      <c r="V19" s="71">
        <v>1748</v>
      </c>
      <c r="W19" s="71">
        <v>212</v>
      </c>
      <c r="X19" s="71">
        <v>24364</v>
      </c>
      <c r="Y19" s="71">
        <v>31190</v>
      </c>
      <c r="Z19" s="71">
        <v>47852</v>
      </c>
      <c r="AA19" s="71">
        <v>9701</v>
      </c>
      <c r="AB19" s="71">
        <v>81717</v>
      </c>
      <c r="AC19" s="71">
        <v>2925800</v>
      </c>
      <c r="AD19" s="71">
        <v>9.9282519356800005</v>
      </c>
      <c r="AE19" s="72"/>
      <c r="AF19" s="71"/>
      <c r="AG19" s="71"/>
      <c r="AH19" s="71"/>
      <c r="AI19" s="71"/>
      <c r="AJ19" s="71"/>
      <c r="AK19" s="71"/>
      <c r="AL19" s="71"/>
      <c r="AM19" s="71"/>
      <c r="AN19" s="71"/>
      <c r="AO19" s="71"/>
      <c r="AP19" s="71"/>
      <c r="AQ19" s="72"/>
      <c r="AR19" s="71">
        <v>1628</v>
      </c>
      <c r="AS19" s="71">
        <v>265</v>
      </c>
      <c r="AT19" s="71">
        <v>0</v>
      </c>
      <c r="AU19" s="71">
        <v>0</v>
      </c>
      <c r="AV19" s="71">
        <v>0</v>
      </c>
      <c r="AW19" s="71">
        <v>0</v>
      </c>
      <c r="AX19" s="71"/>
      <c r="AY19" s="72"/>
      <c r="AZ19" s="71">
        <v>6861.9</v>
      </c>
      <c r="BA19" s="71">
        <v>9658.7000000000007</v>
      </c>
      <c r="BB19" s="71">
        <v>0</v>
      </c>
      <c r="BC19" s="71">
        <v>0</v>
      </c>
      <c r="BD19" s="71">
        <v>0</v>
      </c>
      <c r="BE19" s="71">
        <v>0</v>
      </c>
      <c r="BF19" s="71"/>
      <c r="BG19" s="72"/>
      <c r="BH19" s="71">
        <v>0</v>
      </c>
      <c r="BI19" s="71">
        <v>0</v>
      </c>
      <c r="BJ19" s="71">
        <v>81.230999999999995</v>
      </c>
      <c r="BK19" s="71">
        <v>0</v>
      </c>
      <c r="BL19" s="71">
        <v>17.588000000000001</v>
      </c>
      <c r="BM19" s="71">
        <v>0</v>
      </c>
      <c r="BN19" s="72"/>
      <c r="BO19" s="71">
        <v>0</v>
      </c>
      <c r="BP19" s="71">
        <v>0</v>
      </c>
      <c r="BQ19" s="71">
        <v>12</v>
      </c>
      <c r="BR19" s="71">
        <v>0</v>
      </c>
      <c r="BS19" s="71">
        <v>2</v>
      </c>
      <c r="BT19" s="71">
        <v>0</v>
      </c>
      <c r="BU19"/>
      <c r="BV19" s="70">
        <v>89.668999999999997</v>
      </c>
      <c r="BW19" s="70">
        <v>0</v>
      </c>
      <c r="BX19" s="70">
        <v>9.15</v>
      </c>
      <c r="BY19" s="70">
        <v>0</v>
      </c>
      <c r="BZ19" s="70">
        <v>0</v>
      </c>
      <c r="CA19" s="70">
        <v>0</v>
      </c>
      <c r="CB19" s="70">
        <v>0</v>
      </c>
      <c r="CC19" s="70">
        <v>0</v>
      </c>
      <c r="CD19" s="70">
        <v>0</v>
      </c>
    </row>
    <row r="20" spans="1:82">
      <c r="A20" s="70" t="s">
        <v>1661</v>
      </c>
      <c r="B20" s="70">
        <v>80</v>
      </c>
      <c r="C20" s="70">
        <v>12</v>
      </c>
      <c r="D20" s="70">
        <v>5</v>
      </c>
      <c r="E20" s="70">
        <v>2015</v>
      </c>
      <c r="F20" s="70" t="s">
        <v>182</v>
      </c>
      <c r="G20" s="70" t="s">
        <v>1649</v>
      </c>
      <c r="H20" s="70" t="s">
        <v>1650</v>
      </c>
      <c r="I20" s="148"/>
      <c r="J20" s="71">
        <v>186.33875162141121</v>
      </c>
      <c r="K20" s="71">
        <v>3.502635428386466</v>
      </c>
      <c r="L20" s="71">
        <v>11.875000091495529</v>
      </c>
      <c r="M20" s="71">
        <v>108.17881771184319</v>
      </c>
      <c r="N20" s="71">
        <v>92.554256624996697</v>
      </c>
      <c r="O20" s="71">
        <v>82.658571458508632</v>
      </c>
      <c r="P20" s="71">
        <v>48.3885771289549</v>
      </c>
      <c r="Q20" s="71">
        <v>5.9061215317592399</v>
      </c>
      <c r="R20" s="71">
        <v>17.181787673184683</v>
      </c>
      <c r="S20" s="71">
        <v>13.666272788800001</v>
      </c>
      <c r="T20" s="72"/>
      <c r="U20" s="71">
        <v>26260546</v>
      </c>
      <c r="V20" s="71">
        <v>1748</v>
      </c>
      <c r="W20" s="71">
        <v>212</v>
      </c>
      <c r="X20" s="71">
        <v>24364</v>
      </c>
      <c r="Y20" s="71">
        <v>31398</v>
      </c>
      <c r="Z20" s="71">
        <v>48024</v>
      </c>
      <c r="AA20" s="71">
        <v>9629</v>
      </c>
      <c r="AB20" s="71">
        <v>81291</v>
      </c>
      <c r="AC20" s="71">
        <v>2936946.25</v>
      </c>
      <c r="AD20" s="71">
        <v>13.666272788800001</v>
      </c>
      <c r="AE20" s="72"/>
      <c r="AF20" s="71">
        <v>138568624.87179029</v>
      </c>
      <c r="AG20" s="71">
        <v>2906111.991000684</v>
      </c>
      <c r="AH20" s="71">
        <v>2405884.1923159738</v>
      </c>
      <c r="AI20" s="71">
        <v>146434638.20515871</v>
      </c>
      <c r="AJ20" s="71">
        <v>137412562.45536739</v>
      </c>
      <c r="AK20" s="71">
        <v>0</v>
      </c>
      <c r="AL20" s="71">
        <v>0</v>
      </c>
      <c r="AM20" s="71">
        <v>11140590.54708037</v>
      </c>
      <c r="AN20" s="71">
        <v>0</v>
      </c>
      <c r="AO20" s="71">
        <v>0</v>
      </c>
      <c r="AP20" s="71">
        <v>438868412.26271343</v>
      </c>
      <c r="AQ20" s="72"/>
      <c r="AR20" s="71">
        <v>1787</v>
      </c>
      <c r="AS20" s="71">
        <v>361</v>
      </c>
      <c r="AT20" s="71">
        <v>0</v>
      </c>
      <c r="AU20" s="71">
        <v>0</v>
      </c>
      <c r="AV20" s="71">
        <v>0</v>
      </c>
      <c r="AW20" s="71">
        <v>0</v>
      </c>
      <c r="AX20" s="71"/>
      <c r="AY20" s="72"/>
      <c r="AZ20" s="71">
        <v>7617.2</v>
      </c>
      <c r="BA20" s="71">
        <v>14172.1</v>
      </c>
      <c r="BB20" s="71">
        <v>0</v>
      </c>
      <c r="BC20" s="71">
        <v>0</v>
      </c>
      <c r="BD20" s="71">
        <v>0</v>
      </c>
      <c r="BE20" s="71">
        <v>0</v>
      </c>
      <c r="BF20" s="71"/>
      <c r="BG20" s="72"/>
      <c r="BH20" s="71">
        <v>0</v>
      </c>
      <c r="BI20" s="71">
        <v>0</v>
      </c>
      <c r="BJ20" s="71">
        <v>73.108000000000004</v>
      </c>
      <c r="BK20" s="71">
        <v>0</v>
      </c>
      <c r="BL20" s="71">
        <v>20.916</v>
      </c>
      <c r="BM20" s="71">
        <v>0</v>
      </c>
      <c r="BN20" s="72"/>
      <c r="BO20" s="71">
        <v>0</v>
      </c>
      <c r="BP20" s="71">
        <v>0</v>
      </c>
      <c r="BQ20" s="71">
        <v>11</v>
      </c>
      <c r="BR20" s="71">
        <v>0</v>
      </c>
      <c r="BS20" s="71">
        <v>2</v>
      </c>
      <c r="BT20" s="71">
        <v>0</v>
      </c>
      <c r="BU20"/>
      <c r="BV20" s="70">
        <v>81.394999999999996</v>
      </c>
      <c r="BW20" s="70">
        <v>0</v>
      </c>
      <c r="BX20" s="70">
        <v>12.629</v>
      </c>
      <c r="BY20" s="70">
        <v>0</v>
      </c>
      <c r="BZ20" s="70">
        <v>0</v>
      </c>
      <c r="CA20" s="70">
        <v>0</v>
      </c>
      <c r="CB20" s="70">
        <v>0</v>
      </c>
      <c r="CC20" s="70">
        <v>0</v>
      </c>
      <c r="CD20" s="70">
        <v>0</v>
      </c>
    </row>
    <row r="21" spans="1:82">
      <c r="A21" s="70" t="s">
        <v>1662</v>
      </c>
      <c r="B21" s="70">
        <v>81</v>
      </c>
      <c r="C21" s="70">
        <v>13</v>
      </c>
      <c r="D21" s="70">
        <v>5</v>
      </c>
      <c r="E21" s="70">
        <v>2016</v>
      </c>
      <c r="F21" s="70" t="s">
        <v>155</v>
      </c>
      <c r="G21" s="70" t="s">
        <v>1649</v>
      </c>
      <c r="H21" s="70" t="s">
        <v>1650</v>
      </c>
      <c r="I21" s="148"/>
      <c r="J21" s="71">
        <v>192.10140395944796</v>
      </c>
      <c r="K21" s="71">
        <v>3.5250131874762181</v>
      </c>
      <c r="L21" s="71">
        <v>12.573145064948369</v>
      </c>
      <c r="M21" s="71">
        <v>93.849937446693346</v>
      </c>
      <c r="N21" s="71">
        <v>91.753527459234334</v>
      </c>
      <c r="O21" s="71">
        <v>82.212504332461734</v>
      </c>
      <c r="P21" s="71">
        <v>47.819541275025593</v>
      </c>
      <c r="Q21" s="71">
        <v>5.7110232439452036</v>
      </c>
      <c r="R21" s="71">
        <v>15.936670029800178</v>
      </c>
      <c r="S21" s="71">
        <v>11.528009615359998</v>
      </c>
      <c r="T21" s="72"/>
      <c r="U21" s="71">
        <v>25096512</v>
      </c>
      <c r="V21" s="71">
        <v>1748</v>
      </c>
      <c r="W21" s="71">
        <v>212</v>
      </c>
      <c r="X21" s="71">
        <v>24364</v>
      </c>
      <c r="Y21" s="71">
        <v>31596</v>
      </c>
      <c r="Z21" s="71">
        <v>48352</v>
      </c>
      <c r="AA21" s="71">
        <v>9842</v>
      </c>
      <c r="AB21" s="71">
        <v>80856</v>
      </c>
      <c r="AC21" s="71">
        <v>2721826.36879641</v>
      </c>
      <c r="AD21" s="71">
        <v>11.52800961536</v>
      </c>
      <c r="AE21" s="72"/>
      <c r="AF21" s="71">
        <v>135256819.620332</v>
      </c>
      <c r="AG21" s="71">
        <v>2759762.3363682241</v>
      </c>
      <c r="AH21" s="71">
        <v>1934973.289255356</v>
      </c>
      <c r="AI21" s="71">
        <v>145182959.01594469</v>
      </c>
      <c r="AJ21" s="71">
        <v>131543229.0786766</v>
      </c>
      <c r="AK21" s="71">
        <v>0</v>
      </c>
      <c r="AL21" s="71">
        <v>0</v>
      </c>
      <c r="AM21" s="71">
        <v>11089584.452639321</v>
      </c>
      <c r="AN21" s="71">
        <v>0</v>
      </c>
      <c r="AO21" s="71">
        <v>0</v>
      </c>
      <c r="AP21" s="71">
        <v>427767327.79321623</v>
      </c>
      <c r="AQ21" s="72"/>
      <c r="AR21" s="71">
        <v>1969</v>
      </c>
      <c r="AS21" s="71">
        <v>425</v>
      </c>
      <c r="AT21" s="71">
        <v>0</v>
      </c>
      <c r="AU21" s="71">
        <v>0</v>
      </c>
      <c r="AV21" s="71">
        <v>0</v>
      </c>
      <c r="AW21" s="71">
        <v>0</v>
      </c>
      <c r="AX21" s="71"/>
      <c r="AY21" s="72"/>
      <c r="AZ21" s="71">
        <v>8493</v>
      </c>
      <c r="BA21" s="71">
        <v>15375.9</v>
      </c>
      <c r="BB21" s="71">
        <v>0</v>
      </c>
      <c r="BC21" s="71">
        <v>0</v>
      </c>
      <c r="BD21" s="71">
        <v>0</v>
      </c>
      <c r="BE21" s="71">
        <v>0</v>
      </c>
      <c r="BF21" s="71"/>
      <c r="BG21" s="72"/>
      <c r="BH21" s="71">
        <v>0</v>
      </c>
      <c r="BI21" s="71">
        <v>0</v>
      </c>
      <c r="BJ21" s="71">
        <v>71.739000000000004</v>
      </c>
      <c r="BK21" s="71">
        <v>0</v>
      </c>
      <c r="BL21" s="71">
        <v>18.696999999999999</v>
      </c>
      <c r="BM21" s="71">
        <v>0</v>
      </c>
      <c r="BN21" s="72"/>
      <c r="BO21" s="71">
        <v>0</v>
      </c>
      <c r="BP21" s="71">
        <v>0</v>
      </c>
      <c r="BQ21" s="71">
        <v>11</v>
      </c>
      <c r="BR21" s="71">
        <v>0</v>
      </c>
      <c r="BS21" s="71">
        <v>2</v>
      </c>
      <c r="BT21" s="71">
        <v>0</v>
      </c>
      <c r="BU21"/>
      <c r="BV21" s="70">
        <v>79.954999999999998</v>
      </c>
      <c r="BW21" s="70">
        <v>0</v>
      </c>
      <c r="BX21" s="70">
        <v>10.481</v>
      </c>
      <c r="BY21" s="70">
        <v>0</v>
      </c>
      <c r="BZ21" s="70">
        <v>0</v>
      </c>
      <c r="CA21" s="70">
        <v>0</v>
      </c>
      <c r="CB21" s="70">
        <v>0</v>
      </c>
      <c r="CC21" s="70">
        <v>0</v>
      </c>
      <c r="CD21" s="70">
        <v>0</v>
      </c>
    </row>
    <row r="22" spans="1:82">
      <c r="A22" s="70" t="s">
        <v>1663</v>
      </c>
      <c r="B22" s="70">
        <v>82</v>
      </c>
      <c r="C22" s="70">
        <v>14</v>
      </c>
      <c r="D22" s="70">
        <v>5</v>
      </c>
      <c r="E22" s="70">
        <v>2017</v>
      </c>
      <c r="F22" s="70" t="s">
        <v>156</v>
      </c>
      <c r="G22" s="70" t="s">
        <v>1649</v>
      </c>
      <c r="H22" s="70" t="s">
        <v>1650</v>
      </c>
      <c r="I22" s="148"/>
      <c r="J22" s="71">
        <v>180.58645067926733</v>
      </c>
      <c r="K22" s="71">
        <v>3.5988881390329408</v>
      </c>
      <c r="L22" s="71">
        <v>11.69634540683875</v>
      </c>
      <c r="M22" s="71">
        <v>93.007992891802985</v>
      </c>
      <c r="N22" s="71">
        <v>94.895644414377998</v>
      </c>
      <c r="O22" s="71">
        <v>81.272403431152512</v>
      </c>
      <c r="P22" s="71">
        <v>47.120730176210579</v>
      </c>
      <c r="Q22" s="71">
        <v>5.4972096753497999</v>
      </c>
      <c r="R22" s="71">
        <v>16.63968639010492</v>
      </c>
      <c r="S22" s="71">
        <v>10.5330124998</v>
      </c>
      <c r="T22" s="72"/>
      <c r="U22" s="71">
        <v>25136622</v>
      </c>
      <c r="V22" s="71">
        <v>1748</v>
      </c>
      <c r="W22" s="71">
        <v>212</v>
      </c>
      <c r="X22" s="71">
        <v>24364</v>
      </c>
      <c r="Y22" s="71">
        <v>31945</v>
      </c>
      <c r="Z22" s="71">
        <v>48592</v>
      </c>
      <c r="AA22" s="71">
        <v>9760</v>
      </c>
      <c r="AB22" s="71">
        <v>80483</v>
      </c>
      <c r="AC22" s="71">
        <v>2898283.7499999991</v>
      </c>
      <c r="AD22" s="71">
        <v>10.5330124998</v>
      </c>
      <c r="AE22" s="72"/>
      <c r="AF22" s="71">
        <v>135623938.51707551</v>
      </c>
      <c r="AG22" s="71">
        <v>2856259.2732870989</v>
      </c>
      <c r="AH22" s="71">
        <v>2465880.7729058219</v>
      </c>
      <c r="AI22" s="71">
        <v>147522050.08647481</v>
      </c>
      <c r="AJ22" s="71">
        <v>140417396.95192659</v>
      </c>
      <c r="AK22" s="71">
        <v>0</v>
      </c>
      <c r="AL22" s="71">
        <v>0</v>
      </c>
      <c r="AM22" s="71">
        <v>11055698.778125061</v>
      </c>
      <c r="AN22" s="71">
        <v>0</v>
      </c>
      <c r="AO22" s="71">
        <v>0</v>
      </c>
      <c r="AP22" s="71">
        <v>439941224.37979484</v>
      </c>
      <c r="AQ22" s="72"/>
      <c r="AR22" s="71">
        <v>2123</v>
      </c>
      <c r="AS22" s="71">
        <v>474</v>
      </c>
      <c r="AT22" s="71">
        <v>0</v>
      </c>
      <c r="AU22" s="71">
        <v>0</v>
      </c>
      <c r="AV22" s="71">
        <v>0</v>
      </c>
      <c r="AW22" s="71">
        <v>0</v>
      </c>
      <c r="AX22" s="71"/>
      <c r="AY22" s="72"/>
      <c r="AZ22" s="71">
        <v>9264.5999999999985</v>
      </c>
      <c r="BA22" s="71">
        <v>16903.099999999999</v>
      </c>
      <c r="BB22" s="71">
        <v>0</v>
      </c>
      <c r="BC22" s="71">
        <v>0</v>
      </c>
      <c r="BD22" s="71">
        <v>0</v>
      </c>
      <c r="BE22" s="71">
        <v>0</v>
      </c>
      <c r="BF22" s="71"/>
      <c r="BG22" s="72"/>
      <c r="BH22" s="71">
        <v>0</v>
      </c>
      <c r="BI22" s="71">
        <v>0</v>
      </c>
      <c r="BJ22" s="71">
        <v>71.998999999999995</v>
      </c>
      <c r="BK22" s="71">
        <v>0</v>
      </c>
      <c r="BL22" s="71">
        <v>18.722000000000001</v>
      </c>
      <c r="BM22" s="71">
        <v>0</v>
      </c>
      <c r="BN22" s="72"/>
      <c r="BO22" s="71">
        <v>0</v>
      </c>
      <c r="BP22" s="71">
        <v>0</v>
      </c>
      <c r="BQ22" s="71">
        <v>11</v>
      </c>
      <c r="BR22" s="71">
        <v>0</v>
      </c>
      <c r="BS22" s="71">
        <v>2</v>
      </c>
      <c r="BT22" s="71">
        <v>0</v>
      </c>
      <c r="BU22"/>
      <c r="BV22" s="70">
        <v>80.207999999999998</v>
      </c>
      <c r="BW22" s="70">
        <v>0</v>
      </c>
      <c r="BX22" s="70">
        <v>10.513</v>
      </c>
      <c r="BY22" s="70">
        <v>0</v>
      </c>
      <c r="BZ22" s="70">
        <v>0</v>
      </c>
      <c r="CA22" s="70">
        <v>0</v>
      </c>
      <c r="CB22" s="70">
        <v>0</v>
      </c>
      <c r="CC22" s="70">
        <v>0</v>
      </c>
      <c r="CD22" s="70">
        <v>0</v>
      </c>
    </row>
    <row r="23" spans="1:82">
      <c r="A23" s="70" t="s">
        <v>1664</v>
      </c>
      <c r="B23" s="70">
        <v>83</v>
      </c>
      <c r="C23" s="70">
        <v>15</v>
      </c>
      <c r="D23" s="70">
        <v>5</v>
      </c>
      <c r="E23" s="70">
        <v>2018</v>
      </c>
      <c r="F23" s="70" t="s">
        <v>183</v>
      </c>
      <c r="G23" s="70" t="s">
        <v>1649</v>
      </c>
      <c r="H23" s="70" t="s">
        <v>1650</v>
      </c>
      <c r="I23" s="148"/>
      <c r="J23" s="71">
        <v>179.6499500204234</v>
      </c>
      <c r="K23" s="71">
        <v>3.3599222753494167</v>
      </c>
      <c r="L23" s="71">
        <v>10.892062311428203</v>
      </c>
      <c r="M23" s="71">
        <v>94.454995556913786</v>
      </c>
      <c r="N23" s="71">
        <v>87.449720464423493</v>
      </c>
      <c r="O23" s="71">
        <v>80.300172080758585</v>
      </c>
      <c r="P23" s="71">
        <v>46.732937291469106</v>
      </c>
      <c r="Q23" s="71">
        <v>5.1041218929408201</v>
      </c>
      <c r="R23" s="71">
        <v>18.327706131851965</v>
      </c>
      <c r="S23" s="71">
        <v>12.29988968</v>
      </c>
      <c r="T23" s="72"/>
      <c r="U23" s="71">
        <v>26095986</v>
      </c>
      <c r="V23" s="71">
        <v>1748</v>
      </c>
      <c r="W23" s="71">
        <v>212</v>
      </c>
      <c r="X23" s="71">
        <v>24364</v>
      </c>
      <c r="Y23" s="71">
        <v>32453</v>
      </c>
      <c r="Z23" s="71">
        <v>48930</v>
      </c>
      <c r="AA23" s="71">
        <v>9777</v>
      </c>
      <c r="AB23" s="71">
        <v>80531</v>
      </c>
      <c r="AC23" s="71">
        <v>3179790.25</v>
      </c>
      <c r="AD23" s="71">
        <v>12.29988968</v>
      </c>
      <c r="AE23" s="72"/>
      <c r="AF23" s="71">
        <v>135743950.42213801</v>
      </c>
      <c r="AG23" s="71">
        <v>2537509.7165782149</v>
      </c>
      <c r="AH23" s="71">
        <v>2325479.316597478</v>
      </c>
      <c r="AI23" s="71">
        <v>142341099.84439549</v>
      </c>
      <c r="AJ23" s="71">
        <v>127791113.1154097</v>
      </c>
      <c r="AK23" s="71">
        <v>0</v>
      </c>
      <c r="AL23" s="71">
        <v>0</v>
      </c>
      <c r="AM23" s="71">
        <v>11085181.5967198</v>
      </c>
      <c r="AN23" s="71">
        <v>0</v>
      </c>
      <c r="AO23" s="71">
        <v>0</v>
      </c>
      <c r="AP23" s="71">
        <v>421824334.01183873</v>
      </c>
      <c r="AQ23" s="72"/>
      <c r="AR23" s="71">
        <v>2304</v>
      </c>
      <c r="AS23" s="71">
        <v>533</v>
      </c>
      <c r="AT23" s="71">
        <v>0</v>
      </c>
      <c r="AU23" s="71">
        <v>0</v>
      </c>
      <c r="AV23" s="71">
        <v>0</v>
      </c>
      <c r="AW23" s="71">
        <v>0</v>
      </c>
      <c r="AX23" s="71"/>
      <c r="AY23" s="72"/>
      <c r="AZ23" s="71">
        <v>10208</v>
      </c>
      <c r="BA23" s="71">
        <v>18403</v>
      </c>
      <c r="BB23" s="71">
        <v>0</v>
      </c>
      <c r="BC23" s="71">
        <v>0</v>
      </c>
      <c r="BD23" s="71">
        <v>0</v>
      </c>
      <c r="BE23" s="71">
        <v>0</v>
      </c>
      <c r="BF23" s="71"/>
      <c r="BG23" s="72"/>
      <c r="BH23" s="71">
        <v>0</v>
      </c>
      <c r="BI23" s="71">
        <v>0</v>
      </c>
      <c r="BJ23" s="71">
        <v>69.772999999999996</v>
      </c>
      <c r="BK23" s="71">
        <v>0</v>
      </c>
      <c r="BL23" s="71">
        <v>24.974</v>
      </c>
      <c r="BM23" s="71">
        <v>0</v>
      </c>
      <c r="BN23" s="72"/>
      <c r="BO23" s="71">
        <v>0</v>
      </c>
      <c r="BP23" s="71">
        <v>0</v>
      </c>
      <c r="BQ23" s="71">
        <v>11</v>
      </c>
      <c r="BR23" s="71">
        <v>0</v>
      </c>
      <c r="BS23" s="71">
        <v>3</v>
      </c>
      <c r="BT23" s="71">
        <v>0</v>
      </c>
      <c r="BU23"/>
      <c r="BV23" s="70">
        <v>83.995000000000005</v>
      </c>
      <c r="BW23" s="70">
        <v>0</v>
      </c>
      <c r="BX23" s="70">
        <v>10.752000000000001</v>
      </c>
      <c r="BY23" s="70">
        <v>0</v>
      </c>
      <c r="BZ23" s="70">
        <v>0</v>
      </c>
      <c r="CA23" s="70">
        <v>0</v>
      </c>
      <c r="CB23" s="70">
        <v>0</v>
      </c>
      <c r="CC23" s="70">
        <v>0</v>
      </c>
      <c r="CD23" s="70">
        <v>0</v>
      </c>
    </row>
    <row r="24" spans="1:82">
      <c r="A24" s="70" t="s">
        <v>1665</v>
      </c>
      <c r="B24" s="70">
        <v>84</v>
      </c>
      <c r="C24" s="70">
        <v>16</v>
      </c>
      <c r="D24" s="70">
        <v>5</v>
      </c>
      <c r="E24" s="70">
        <v>2019</v>
      </c>
      <c r="F24" s="70" t="s">
        <v>158</v>
      </c>
      <c r="G24" s="70" t="s">
        <v>1649</v>
      </c>
      <c r="H24" s="70" t="s">
        <v>1650</v>
      </c>
      <c r="I24" s="148"/>
      <c r="J24" s="71">
        <v>172.31757729757459</v>
      </c>
      <c r="K24" s="71">
        <v>3.0146122708802929</v>
      </c>
      <c r="L24" s="71">
        <v>10.950607145479687</v>
      </c>
      <c r="M24" s="71">
        <v>90.039957895890424</v>
      </c>
      <c r="N24" s="71">
        <v>85.90682481491632</v>
      </c>
      <c r="O24" s="71">
        <v>78.367010032027096</v>
      </c>
      <c r="P24" s="71">
        <v>45.298663565465461</v>
      </c>
      <c r="Q24" s="71">
        <v>4.9515663059889601</v>
      </c>
      <c r="R24" s="71">
        <v>16.732046732562079</v>
      </c>
      <c r="S24" s="71">
        <v>11.420891977000002</v>
      </c>
      <c r="T24" s="72"/>
      <c r="U24" s="71">
        <v>26194136</v>
      </c>
      <c r="V24" s="71">
        <v>1748</v>
      </c>
      <c r="W24" s="71">
        <v>212</v>
      </c>
      <c r="X24" s="71">
        <v>24364</v>
      </c>
      <c r="Y24" s="71">
        <v>32845</v>
      </c>
      <c r="Z24" s="71">
        <v>49063</v>
      </c>
      <c r="AA24" s="71">
        <v>9406</v>
      </c>
      <c r="AB24" s="71">
        <v>80239</v>
      </c>
      <c r="AC24" s="71">
        <v>2950496</v>
      </c>
      <c r="AD24" s="71">
        <v>11.420891977</v>
      </c>
      <c r="AE24" s="72"/>
      <c r="AF24" s="71">
        <v>132405557.2280242</v>
      </c>
      <c r="AG24" s="71">
        <v>2446473.9235584261</v>
      </c>
      <c r="AH24" s="71">
        <v>2497753.6444960842</v>
      </c>
      <c r="AI24" s="71">
        <v>146949256.94177249</v>
      </c>
      <c r="AJ24" s="71">
        <v>139925256.9075028</v>
      </c>
      <c r="AK24" s="71">
        <v>0</v>
      </c>
      <c r="AL24" s="71">
        <v>0</v>
      </c>
      <c r="AM24" s="71">
        <v>10927947.7611314</v>
      </c>
      <c r="AN24" s="71">
        <v>0</v>
      </c>
      <c r="AO24" s="71">
        <v>0</v>
      </c>
      <c r="AP24" s="71">
        <v>435152246.40648544</v>
      </c>
      <c r="AQ24" s="72"/>
      <c r="AR24" s="71">
        <v>2459</v>
      </c>
      <c r="AS24" s="71">
        <v>578</v>
      </c>
      <c r="AT24" s="71">
        <v>0</v>
      </c>
      <c r="AU24" s="71">
        <v>0</v>
      </c>
      <c r="AV24" s="71">
        <v>0</v>
      </c>
      <c r="AW24" s="71">
        <v>0</v>
      </c>
      <c r="AX24" s="71"/>
      <c r="AY24" s="72"/>
      <c r="AZ24" s="71">
        <v>10996.199999999981</v>
      </c>
      <c r="BA24" s="71">
        <v>19192.2</v>
      </c>
      <c r="BB24" s="71">
        <v>0</v>
      </c>
      <c r="BC24" s="71">
        <v>0</v>
      </c>
      <c r="BD24" s="71">
        <v>0</v>
      </c>
      <c r="BE24" s="71">
        <v>0</v>
      </c>
      <c r="BF24" s="71"/>
      <c r="BG24" s="72"/>
      <c r="BH24" s="71">
        <v>0</v>
      </c>
      <c r="BI24" s="71">
        <v>0</v>
      </c>
      <c r="BJ24" s="71">
        <v>69.641000000000005</v>
      </c>
      <c r="BK24" s="71">
        <v>0</v>
      </c>
      <c r="BL24" s="71">
        <v>24.811</v>
      </c>
      <c r="BM24" s="71">
        <v>0</v>
      </c>
      <c r="BN24" s="72"/>
      <c r="BO24" s="71">
        <v>0</v>
      </c>
      <c r="BP24" s="71">
        <v>0</v>
      </c>
      <c r="BQ24" s="71">
        <v>12</v>
      </c>
      <c r="BR24" s="71">
        <v>0</v>
      </c>
      <c r="BS24" s="71">
        <v>3</v>
      </c>
      <c r="BT24" s="71">
        <v>0</v>
      </c>
      <c r="BU24"/>
      <c r="BV24" s="70">
        <v>83.152000000000001</v>
      </c>
      <c r="BW24" s="70">
        <v>0</v>
      </c>
      <c r="BX24" s="70">
        <v>11.3</v>
      </c>
      <c r="BY24" s="70">
        <v>0</v>
      </c>
      <c r="BZ24" s="70">
        <v>0</v>
      </c>
      <c r="CA24" s="70">
        <v>0</v>
      </c>
      <c r="CB24" s="70">
        <v>0</v>
      </c>
      <c r="CC24" s="70">
        <v>0</v>
      </c>
      <c r="CD24" s="70">
        <v>0</v>
      </c>
    </row>
    <row r="25" spans="1:82">
      <c r="A25" s="70" t="s">
        <v>1666</v>
      </c>
      <c r="B25" s="70">
        <v>85</v>
      </c>
      <c r="C25" s="70">
        <v>17</v>
      </c>
      <c r="D25" s="70">
        <v>5</v>
      </c>
      <c r="E25" s="70">
        <v>2020</v>
      </c>
      <c r="F25" s="70" t="s">
        <v>159</v>
      </c>
      <c r="G25" s="70" t="s">
        <v>1649</v>
      </c>
      <c r="H25" s="70" t="s">
        <v>1650</v>
      </c>
      <c r="I25" s="148"/>
      <c r="J25" s="71">
        <v>171.33516549273099</v>
      </c>
      <c r="K25" s="71">
        <v>3.105772350617892</v>
      </c>
      <c r="L25" s="71">
        <v>7.2362479177141994</v>
      </c>
      <c r="M25" s="71">
        <v>78.397166013336204</v>
      </c>
      <c r="N25" s="71">
        <v>85.393013873750149</v>
      </c>
      <c r="O25" s="71">
        <v>68.926473591648644</v>
      </c>
      <c r="P25" s="71">
        <v>42.69523193796045</v>
      </c>
      <c r="Q25" s="71">
        <v>4.6945117577454001</v>
      </c>
      <c r="R25" s="71">
        <v>15.964415727254677</v>
      </c>
      <c r="S25" s="71">
        <v>11.334050888369999</v>
      </c>
      <c r="T25" s="72"/>
      <c r="U25" s="71">
        <v>25530991</v>
      </c>
      <c r="V25" s="71">
        <v>1679</v>
      </c>
      <c r="W25" s="71">
        <v>155</v>
      </c>
      <c r="X25" s="71">
        <v>23964</v>
      </c>
      <c r="Y25" s="71">
        <v>32967</v>
      </c>
      <c r="Z25" s="71">
        <v>49253</v>
      </c>
      <c r="AA25" s="71">
        <v>9423</v>
      </c>
      <c r="AB25" s="71">
        <v>79621</v>
      </c>
      <c r="AC25" s="71">
        <v>2830008.2499999995</v>
      </c>
      <c r="AD25" s="71">
        <v>11.334050888369999</v>
      </c>
      <c r="AE25" s="72"/>
      <c r="AF25" s="71">
        <v>133559177.26710971</v>
      </c>
      <c r="AG25" s="71">
        <v>2395359.0728745535</v>
      </c>
      <c r="AH25" s="71">
        <v>1738991.0844888829</v>
      </c>
      <c r="AI25" s="71">
        <v>133466244.25330836</v>
      </c>
      <c r="AJ25" s="71">
        <v>144747170.85918221</v>
      </c>
      <c r="AK25" s="71"/>
      <c r="AL25" s="71"/>
      <c r="AM25" s="71">
        <v>10391425.107760305</v>
      </c>
      <c r="AN25" s="71"/>
      <c r="AO25" s="71"/>
      <c r="AP25" s="71">
        <v>426298367.64472401</v>
      </c>
      <c r="AQ25" s="72"/>
      <c r="AR25" s="71">
        <v>2654</v>
      </c>
      <c r="AS25" s="71">
        <v>592</v>
      </c>
      <c r="AT25" s="71">
        <v>0</v>
      </c>
      <c r="AU25" s="71">
        <v>0</v>
      </c>
      <c r="AV25" s="71">
        <v>0</v>
      </c>
      <c r="AW25" s="71">
        <v>0</v>
      </c>
      <c r="AX25" s="71"/>
      <c r="AY25" s="72"/>
      <c r="AZ25" s="71">
        <v>12053.49999999998</v>
      </c>
      <c r="BA25" s="71">
        <v>19723.200000000019</v>
      </c>
      <c r="BB25" s="71">
        <v>0</v>
      </c>
      <c r="BC25" s="71">
        <v>0</v>
      </c>
      <c r="BD25" s="71">
        <v>0</v>
      </c>
      <c r="BE25" s="71">
        <v>0</v>
      </c>
      <c r="BF25" s="71"/>
      <c r="BG25" s="72"/>
      <c r="BH25" s="71">
        <v>0</v>
      </c>
      <c r="BI25" s="71">
        <v>0</v>
      </c>
      <c r="BJ25" s="71">
        <v>58.298999999999999</v>
      </c>
      <c r="BK25" s="71">
        <v>0</v>
      </c>
      <c r="BL25" s="71">
        <v>25.755000000000003</v>
      </c>
      <c r="BM25" s="71">
        <v>0</v>
      </c>
      <c r="BN25" s="72"/>
      <c r="BO25" s="71">
        <v>0</v>
      </c>
      <c r="BP25" s="71">
        <v>0</v>
      </c>
      <c r="BQ25" s="71">
        <v>11</v>
      </c>
      <c r="BR25" s="71">
        <v>0</v>
      </c>
      <c r="BS25" s="71">
        <v>4</v>
      </c>
      <c r="BT25" s="71">
        <v>0</v>
      </c>
      <c r="BU25"/>
      <c r="BV25" s="70">
        <v>74.364000000000004</v>
      </c>
      <c r="BW25" s="70">
        <v>0</v>
      </c>
      <c r="BX25" s="70">
        <v>9.69</v>
      </c>
      <c r="BY25" s="70">
        <v>0</v>
      </c>
      <c r="BZ25" s="70">
        <v>0</v>
      </c>
      <c r="CA25" s="70">
        <v>0</v>
      </c>
      <c r="CB25" s="70">
        <v>0</v>
      </c>
      <c r="CC25" s="70">
        <v>0</v>
      </c>
      <c r="CD25" s="70">
        <v>0</v>
      </c>
    </row>
    <row r="26" spans="1:82">
      <c r="A26" s="70" t="s">
        <v>1667</v>
      </c>
      <c r="B26" s="70">
        <v>85</v>
      </c>
      <c r="C26" s="70">
        <v>18</v>
      </c>
      <c r="D26" s="70">
        <v>5</v>
      </c>
      <c r="E26" s="70">
        <v>2021</v>
      </c>
      <c r="F26" s="70" t="s">
        <v>160</v>
      </c>
      <c r="G26" s="1064" t="s">
        <v>1649</v>
      </c>
      <c r="H26" s="70" t="s">
        <v>1650</v>
      </c>
      <c r="I26" s="148"/>
      <c r="J26" s="71">
        <v>207.11912121158684</v>
      </c>
      <c r="K26" s="71">
        <v>3.5191606939124984</v>
      </c>
      <c r="L26" s="71">
        <v>6.8992636959870364</v>
      </c>
      <c r="M26" s="71">
        <v>88.729632004863404</v>
      </c>
      <c r="N26" s="71">
        <v>84.481715042290702</v>
      </c>
      <c r="O26" s="71">
        <v>66.821905080230593</v>
      </c>
      <c r="P26" s="71">
        <v>44.184613554580139</v>
      </c>
      <c r="Q26" s="71">
        <v>4.6278205194281803</v>
      </c>
      <c r="R26" s="71">
        <v>16.761437664988744</v>
      </c>
      <c r="S26" s="71">
        <v>10.878743008320001</v>
      </c>
      <c r="T26" s="72"/>
      <c r="U26" s="71">
        <v>32503459</v>
      </c>
      <c r="V26" s="71">
        <v>1679</v>
      </c>
      <c r="W26" s="71">
        <v>155</v>
      </c>
      <c r="X26" s="71">
        <v>23964</v>
      </c>
      <c r="Y26" s="71">
        <v>33157</v>
      </c>
      <c r="Z26" s="71">
        <v>49165</v>
      </c>
      <c r="AA26" s="71">
        <v>9509</v>
      </c>
      <c r="AB26" s="71">
        <v>79261</v>
      </c>
      <c r="AC26" s="71">
        <v>2882505.75</v>
      </c>
      <c r="AD26" s="71">
        <v>10.878743008320001</v>
      </c>
      <c r="AE26" s="72"/>
      <c r="AF26" s="71">
        <v>159464738.46878383</v>
      </c>
      <c r="AG26" s="71">
        <v>2667394.6089017312</v>
      </c>
      <c r="AH26" s="71">
        <v>1599953.664060144</v>
      </c>
      <c r="AI26" s="71">
        <v>142415521.05940974</v>
      </c>
      <c r="AJ26" s="71">
        <v>132865259.5846578</v>
      </c>
      <c r="AK26" s="71">
        <v>0</v>
      </c>
      <c r="AL26" s="71">
        <v>0</v>
      </c>
      <c r="AM26" s="71">
        <v>10404107.011534266</v>
      </c>
      <c r="AN26" s="71">
        <v>0</v>
      </c>
      <c r="AO26" s="71">
        <v>0</v>
      </c>
      <c r="AP26" s="71">
        <v>449416974.39734751</v>
      </c>
      <c r="AQ26" s="72"/>
      <c r="AR26" s="71">
        <v>2888</v>
      </c>
      <c r="AS26" s="71">
        <v>593</v>
      </c>
      <c r="AT26" s="71">
        <v>0</v>
      </c>
      <c r="AU26" s="71">
        <v>0</v>
      </c>
      <c r="AV26" s="71">
        <v>0</v>
      </c>
      <c r="AW26" s="71">
        <v>0</v>
      </c>
      <c r="AX26" s="71"/>
      <c r="AY26" s="72"/>
      <c r="AZ26" s="71">
        <v>13364.09999999996</v>
      </c>
      <c r="BA26" s="71">
        <v>19734.000000000011</v>
      </c>
      <c r="BB26" s="71">
        <v>0</v>
      </c>
      <c r="BC26" s="71">
        <v>0</v>
      </c>
      <c r="BD26" s="71">
        <v>0</v>
      </c>
      <c r="BE26" s="71">
        <v>0</v>
      </c>
      <c r="BF26" s="71"/>
      <c r="BG26" s="72"/>
      <c r="BH26" s="71">
        <v>0</v>
      </c>
      <c r="BI26" s="71">
        <v>0</v>
      </c>
      <c r="BJ26" s="71">
        <v>67.900000000000006</v>
      </c>
      <c r="BK26" s="71">
        <v>0</v>
      </c>
      <c r="BL26" s="71">
        <v>28.702999999999999</v>
      </c>
      <c r="BM26" s="71">
        <v>0</v>
      </c>
      <c r="BN26" s="72"/>
      <c r="BO26" s="71">
        <v>0</v>
      </c>
      <c r="BP26" s="71">
        <v>0</v>
      </c>
      <c r="BQ26" s="71">
        <v>13</v>
      </c>
      <c r="BR26" s="71">
        <v>0</v>
      </c>
      <c r="BS26" s="71">
        <v>4</v>
      </c>
      <c r="BT26" s="71">
        <v>0</v>
      </c>
      <c r="BU26"/>
      <c r="BV26" s="70">
        <v>84.756</v>
      </c>
      <c r="BW26" s="70">
        <v>0</v>
      </c>
      <c r="BX26" s="70">
        <v>11.847</v>
      </c>
      <c r="BY26" s="70">
        <v>0</v>
      </c>
      <c r="BZ26" s="70">
        <v>0</v>
      </c>
      <c r="CA26" s="70">
        <v>0</v>
      </c>
      <c r="CB26" s="70">
        <v>0</v>
      </c>
      <c r="CC26" s="70">
        <v>0</v>
      </c>
      <c r="CD26" s="70">
        <v>0</v>
      </c>
    </row>
    <row r="27" spans="1:82">
      <c r="A27" s="70" t="s">
        <v>1668</v>
      </c>
      <c r="B27" s="70">
        <v>85</v>
      </c>
      <c r="C27" s="70">
        <v>19</v>
      </c>
      <c r="D27" s="70">
        <v>5</v>
      </c>
      <c r="E27" s="70">
        <v>2022</v>
      </c>
      <c r="F27" s="70" t="s">
        <v>161</v>
      </c>
      <c r="G27" s="1064" t="s">
        <v>1649</v>
      </c>
      <c r="H27" s="70" t="s">
        <v>1650</v>
      </c>
      <c r="I27" s="148"/>
      <c r="J27" s="71">
        <v>153.8821501550664</v>
      </c>
      <c r="K27" s="71">
        <v>3.1695228024457762</v>
      </c>
      <c r="L27" s="71">
        <v>6.454764614529517</v>
      </c>
      <c r="M27" s="71">
        <v>83.799837952947868</v>
      </c>
      <c r="N27" s="71">
        <v>83.762960874505808</v>
      </c>
      <c r="O27" s="71">
        <v>70.152048849190962</v>
      </c>
      <c r="P27" s="71">
        <v>43.983419382168698</v>
      </c>
      <c r="Q27" s="71">
        <v>4.6310550306622904</v>
      </c>
      <c r="R27" s="71">
        <v>16.634180021490703</v>
      </c>
      <c r="S27" s="71">
        <v>10.616110321600001</v>
      </c>
      <c r="T27" s="72"/>
      <c r="U27" s="71">
        <v>29239560</v>
      </c>
      <c r="V27" s="71">
        <v>1679</v>
      </c>
      <c r="W27" s="71">
        <v>155</v>
      </c>
      <c r="X27" s="71">
        <v>23964</v>
      </c>
      <c r="Y27" s="71">
        <v>33333</v>
      </c>
      <c r="Z27" s="71">
        <v>49040</v>
      </c>
      <c r="AA27" s="71">
        <v>9610</v>
      </c>
      <c r="AB27" s="71">
        <v>78666</v>
      </c>
      <c r="AC27" s="71">
        <v>2896548.7499999995</v>
      </c>
      <c r="AD27" s="71">
        <v>10.616110321600001</v>
      </c>
      <c r="AE27" s="72"/>
      <c r="AF27" s="71">
        <v>121908960.14806193</v>
      </c>
      <c r="AG27" s="71">
        <v>2563693.6217018529</v>
      </c>
      <c r="AH27" s="71">
        <v>1758572.9105077512</v>
      </c>
      <c r="AI27" s="71">
        <v>139286634.76974383</v>
      </c>
      <c r="AJ27" s="71">
        <v>138104064.3416937</v>
      </c>
      <c r="AK27" s="71">
        <v>0</v>
      </c>
      <c r="AL27" s="71">
        <v>0</v>
      </c>
      <c r="AM27" s="71">
        <v>10157927.741830152</v>
      </c>
      <c r="AN27" s="71">
        <v>0</v>
      </c>
      <c r="AO27" s="71">
        <v>0</v>
      </c>
      <c r="AP27" s="71">
        <v>413779853.53353924</v>
      </c>
      <c r="AQ27" s="72"/>
      <c r="AR27" s="71">
        <v>3142</v>
      </c>
      <c r="AS27" s="71">
        <v>598</v>
      </c>
      <c r="AT27" s="71">
        <v>0</v>
      </c>
      <c r="AU27" s="71">
        <v>0</v>
      </c>
      <c r="AV27" s="71">
        <v>0</v>
      </c>
      <c r="AW27" s="71">
        <v>0</v>
      </c>
      <c r="AX27" s="71"/>
      <c r="AY27" s="72"/>
      <c r="AZ27" s="71">
        <v>14726.599999999949</v>
      </c>
      <c r="BA27" s="71">
        <v>19822.500000000015</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1669</v>
      </c>
      <c r="B28" s="70">
        <v>85</v>
      </c>
      <c r="C28" s="70">
        <v>20</v>
      </c>
      <c r="D28" s="70">
        <v>5</v>
      </c>
      <c r="E28" s="70">
        <v>2023</v>
      </c>
      <c r="F28" s="70" t="s">
        <v>1539</v>
      </c>
      <c r="G28" s="70" t="s">
        <v>1649</v>
      </c>
      <c r="H28" s="70" t="s">
        <v>1650</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3362</v>
      </c>
      <c r="AS28" s="71">
        <v>601</v>
      </c>
      <c r="AT28" s="71">
        <v>0</v>
      </c>
      <c r="AU28" s="71">
        <v>0</v>
      </c>
      <c r="AV28" s="71">
        <v>0</v>
      </c>
      <c r="AW28" s="71">
        <v>1</v>
      </c>
      <c r="AX28" s="71"/>
      <c r="AY28" s="72"/>
      <c r="AZ28" s="71">
        <v>15980.899999999918</v>
      </c>
      <c r="BA28" s="71">
        <v>19906.300000000014</v>
      </c>
      <c r="BB28" s="71">
        <v>0</v>
      </c>
      <c r="BC28" s="71">
        <v>0</v>
      </c>
      <c r="BD28" s="71">
        <v>0</v>
      </c>
      <c r="BE28" s="71">
        <v>50000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1670</v>
      </c>
      <c r="B29" s="70">
        <v>85</v>
      </c>
      <c r="C29" s="70">
        <v>21</v>
      </c>
      <c r="D29" s="70">
        <v>5</v>
      </c>
      <c r="E29" s="70">
        <v>2024</v>
      </c>
      <c r="F29" s="70" t="s">
        <v>1554</v>
      </c>
      <c r="G29" s="70" t="s">
        <v>1649</v>
      </c>
      <c r="H29" s="70" t="s">
        <v>1650</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1671</v>
      </c>
      <c r="B30" s="70">
        <v>256</v>
      </c>
      <c r="C30" s="70">
        <v>1</v>
      </c>
      <c r="D30" s="70">
        <v>16</v>
      </c>
      <c r="E30" s="70">
        <v>1990</v>
      </c>
      <c r="F30" s="70" t="s">
        <v>787</v>
      </c>
      <c r="G30" s="70" t="s">
        <v>1672</v>
      </c>
      <c r="H30" s="70" t="s">
        <v>1673</v>
      </c>
      <c r="I30" s="148"/>
      <c r="J30" s="71">
        <v>403.07795057241452</v>
      </c>
      <c r="K30" s="71">
        <v>34.652553497418673</v>
      </c>
      <c r="L30" s="71">
        <v>9.3907149156690526</v>
      </c>
      <c r="M30" s="71">
        <v>65.930350923151977</v>
      </c>
      <c r="N30" s="71">
        <v>115.59843497061659</v>
      </c>
      <c r="O30" s="71">
        <v>67.817182016472898</v>
      </c>
      <c r="P30" s="71">
        <v>92.779945442611393</v>
      </c>
      <c r="Q30" s="71">
        <v>6.1136537804966196</v>
      </c>
      <c r="R30" s="71">
        <v>2.293977315687429</v>
      </c>
      <c r="S30" s="71">
        <v>7.3524962608447559</v>
      </c>
      <c r="T30" s="72"/>
      <c r="U30" s="71">
        <v>30708796</v>
      </c>
      <c r="V30" s="71">
        <v>6128</v>
      </c>
      <c r="W30" s="71">
        <v>102</v>
      </c>
      <c r="X30" s="71">
        <v>26503</v>
      </c>
      <c r="Y30" s="71">
        <v>29687</v>
      </c>
      <c r="Z30" s="71">
        <v>27894</v>
      </c>
      <c r="AA30" s="71">
        <v>22528</v>
      </c>
      <c r="AB30" s="71">
        <v>99265</v>
      </c>
      <c r="AC30" s="71">
        <v>397321</v>
      </c>
      <c r="AD30" s="71">
        <v>7.3524962608447559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1674</v>
      </c>
      <c r="B31" s="70">
        <v>257</v>
      </c>
      <c r="C31" s="70">
        <v>2</v>
      </c>
      <c r="D31" s="70">
        <v>16</v>
      </c>
      <c r="E31" s="70">
        <v>2005</v>
      </c>
      <c r="F31" s="70" t="s">
        <v>789</v>
      </c>
      <c r="G31" s="70" t="s">
        <v>1672</v>
      </c>
      <c r="H31" s="70" t="s">
        <v>1673</v>
      </c>
      <c r="I31" s="148"/>
      <c r="J31" s="71">
        <v>337.35336041277247</v>
      </c>
      <c r="K31" s="71">
        <v>25.852102179201012</v>
      </c>
      <c r="L31" s="71">
        <v>11.123108872852839</v>
      </c>
      <c r="M31" s="71">
        <v>136.75456449827271</v>
      </c>
      <c r="N31" s="71">
        <v>168.5933594443969</v>
      </c>
      <c r="O31" s="71">
        <v>109.4531836939245</v>
      </c>
      <c r="P31" s="71">
        <v>75.082974838458952</v>
      </c>
      <c r="Q31" s="71">
        <v>5.5408915082518497</v>
      </c>
      <c r="R31" s="71">
        <v>3.7250389043202552</v>
      </c>
      <c r="S31" s="71">
        <v>10.174761719999999</v>
      </c>
      <c r="T31" s="72"/>
      <c r="U31" s="71">
        <v>20847443</v>
      </c>
      <c r="V31" s="71">
        <v>5332</v>
      </c>
      <c r="W31" s="71">
        <v>131</v>
      </c>
      <c r="X31" s="71">
        <v>23038</v>
      </c>
      <c r="Y31" s="71">
        <v>33381</v>
      </c>
      <c r="Z31" s="71">
        <v>52096</v>
      </c>
      <c r="AA31" s="71">
        <v>14931</v>
      </c>
      <c r="AB31" s="71">
        <v>94050</v>
      </c>
      <c r="AC31" s="71">
        <v>658696</v>
      </c>
      <c r="AD31" s="71">
        <v>10.174761719999999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1675</v>
      </c>
      <c r="B32" s="70">
        <v>258</v>
      </c>
      <c r="C32" s="70">
        <v>3</v>
      </c>
      <c r="D32" s="70">
        <v>16</v>
      </c>
      <c r="E32" s="70">
        <v>2006</v>
      </c>
      <c r="F32" s="70" t="s">
        <v>790</v>
      </c>
      <c r="G32" s="70" t="s">
        <v>1672</v>
      </c>
      <c r="H32" s="70" t="s">
        <v>1673</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1676</v>
      </c>
      <c r="B33" s="70">
        <v>259</v>
      </c>
      <c r="C33" s="70">
        <v>4</v>
      </c>
      <c r="D33" s="70">
        <v>16</v>
      </c>
      <c r="E33" s="70">
        <v>2007</v>
      </c>
      <c r="F33" s="70" t="s">
        <v>791</v>
      </c>
      <c r="G33" s="70" t="s">
        <v>1672</v>
      </c>
      <c r="H33" s="70" t="s">
        <v>1673</v>
      </c>
      <c r="I33" s="148"/>
      <c r="J33" s="71">
        <v>442.73542633421869</v>
      </c>
      <c r="K33" s="71">
        <v>16.08337014286889</v>
      </c>
      <c r="L33" s="71">
        <v>10.45085154781852</v>
      </c>
      <c r="M33" s="71">
        <v>132.63982572646711</v>
      </c>
      <c r="N33" s="71">
        <v>154.37652113092591</v>
      </c>
      <c r="O33" s="71">
        <v>106.9440835903675</v>
      </c>
      <c r="P33" s="71">
        <v>75.320895803219813</v>
      </c>
      <c r="Q33" s="71">
        <v>5.7665871146380301</v>
      </c>
      <c r="R33" s="71">
        <v>1.945245741406203</v>
      </c>
      <c r="S33" s="71">
        <v>6.6394780771200006</v>
      </c>
      <c r="T33" s="72"/>
      <c r="U33" s="71">
        <v>33781692</v>
      </c>
      <c r="V33" s="71">
        <v>4848</v>
      </c>
      <c r="W33" s="71">
        <v>154</v>
      </c>
      <c r="X33" s="71">
        <v>28147</v>
      </c>
      <c r="Y33" s="71">
        <v>33794</v>
      </c>
      <c r="Z33" s="71">
        <v>52915</v>
      </c>
      <c r="AA33" s="71">
        <v>14750</v>
      </c>
      <c r="AB33" s="71">
        <v>92705</v>
      </c>
      <c r="AC33" s="71">
        <v>353846</v>
      </c>
      <c r="AD33" s="71">
        <v>6.6394780771200006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1677</v>
      </c>
      <c r="B34" s="70">
        <v>260</v>
      </c>
      <c r="C34" s="70">
        <v>5</v>
      </c>
      <c r="D34" s="70">
        <v>16</v>
      </c>
      <c r="E34" s="70">
        <v>2008</v>
      </c>
      <c r="F34" s="70" t="s">
        <v>792</v>
      </c>
      <c r="G34" s="70" t="s">
        <v>1672</v>
      </c>
      <c r="H34" s="70" t="s">
        <v>1673</v>
      </c>
      <c r="I34" s="148"/>
      <c r="J34" s="71">
        <v>414.12071250980767</v>
      </c>
      <c r="K34" s="71">
        <v>15.377842319650769</v>
      </c>
      <c r="L34" s="71">
        <v>9.3229006603856153</v>
      </c>
      <c r="M34" s="71">
        <v>136.31613333125941</v>
      </c>
      <c r="N34" s="71">
        <v>150.53988769077861</v>
      </c>
      <c r="O34" s="71">
        <v>104.0441484808397</v>
      </c>
      <c r="P34" s="71">
        <v>74.39344399701686</v>
      </c>
      <c r="Q34" s="71">
        <v>5.6472039087553902</v>
      </c>
      <c r="R34" s="71">
        <v>2.0131482213814271</v>
      </c>
      <c r="S34" s="71">
        <v>10.87478612624</v>
      </c>
      <c r="T34" s="72"/>
      <c r="U34" s="71">
        <v>34293899</v>
      </c>
      <c r="V34" s="71">
        <v>4848</v>
      </c>
      <c r="W34" s="71">
        <v>154</v>
      </c>
      <c r="X34" s="71">
        <v>28147</v>
      </c>
      <c r="Y34" s="71">
        <v>33975</v>
      </c>
      <c r="Z34" s="71">
        <v>53287</v>
      </c>
      <c r="AA34" s="71">
        <v>14585</v>
      </c>
      <c r="AB34" s="71">
        <v>92279</v>
      </c>
      <c r="AC34" s="71">
        <v>380256</v>
      </c>
      <c r="AD34" s="71">
        <v>10.87478612624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1678</v>
      </c>
      <c r="B35" s="70">
        <v>261</v>
      </c>
      <c r="C35" s="70">
        <v>6</v>
      </c>
      <c r="D35" s="70">
        <v>16</v>
      </c>
      <c r="E35" s="70">
        <v>2009</v>
      </c>
      <c r="F35" s="70" t="s">
        <v>176</v>
      </c>
      <c r="G35" s="70" t="s">
        <v>1672</v>
      </c>
      <c r="H35" s="70" t="s">
        <v>1673</v>
      </c>
      <c r="I35" s="148"/>
      <c r="J35" s="71">
        <v>385.27536838853808</v>
      </c>
      <c r="K35" s="71">
        <v>13.45533904929674</v>
      </c>
      <c r="L35" s="71">
        <v>24.012526407976399</v>
      </c>
      <c r="M35" s="71">
        <v>137.68843877677</v>
      </c>
      <c r="N35" s="71">
        <v>151.97791572390699</v>
      </c>
      <c r="O35" s="71">
        <v>105.98103167154269</v>
      </c>
      <c r="P35" s="71">
        <v>70.676299094940887</v>
      </c>
      <c r="Q35" s="71">
        <v>5.3386971862218502</v>
      </c>
      <c r="R35" s="71">
        <v>1.769916468131453</v>
      </c>
      <c r="S35" s="71">
        <v>12.13218930016</v>
      </c>
      <c r="T35" s="72"/>
      <c r="U35" s="71">
        <v>26657650</v>
      </c>
      <c r="V35" s="71">
        <v>5068</v>
      </c>
      <c r="W35" s="71">
        <v>576</v>
      </c>
      <c r="X35" s="71">
        <v>29397</v>
      </c>
      <c r="Y35" s="71">
        <v>34084</v>
      </c>
      <c r="Z35" s="71">
        <v>53576</v>
      </c>
      <c r="AA35" s="71">
        <v>14225</v>
      </c>
      <c r="AB35" s="71">
        <v>91577</v>
      </c>
      <c r="AC35" s="71">
        <v>326149</v>
      </c>
      <c r="AD35" s="71">
        <v>12.13218930016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4.3600000000000003</v>
      </c>
      <c r="BJ35" s="71">
        <v>106.05</v>
      </c>
      <c r="BK35" s="71">
        <v>15.4</v>
      </c>
      <c r="BL35" s="71">
        <v>4.6500000000000004</v>
      </c>
      <c r="BM35" s="71">
        <v>0</v>
      </c>
      <c r="BN35" s="72"/>
      <c r="BO35" s="71">
        <v>0</v>
      </c>
      <c r="BP35" s="71">
        <v>1</v>
      </c>
      <c r="BQ35" s="71">
        <v>8</v>
      </c>
      <c r="BR35" s="71">
        <v>1</v>
      </c>
      <c r="BS35" s="71">
        <v>1</v>
      </c>
      <c r="BT35" s="71">
        <v>0</v>
      </c>
      <c r="BU35"/>
      <c r="BV35" s="70">
        <v>130.46</v>
      </c>
      <c r="BW35" s="70">
        <v>0</v>
      </c>
      <c r="BX35" s="70">
        <v>0</v>
      </c>
      <c r="BY35" s="70">
        <v>0</v>
      </c>
      <c r="BZ35" s="70">
        <v>0</v>
      </c>
      <c r="CA35" s="70">
        <v>0</v>
      </c>
      <c r="CB35" s="70">
        <v>0</v>
      </c>
      <c r="CC35" s="70">
        <v>0</v>
      </c>
      <c r="CD35" s="70">
        <v>0</v>
      </c>
    </row>
    <row r="36" spans="1:82">
      <c r="A36" s="70" t="s">
        <v>1679</v>
      </c>
      <c r="B36" s="70">
        <v>262</v>
      </c>
      <c r="C36" s="70">
        <v>7</v>
      </c>
      <c r="D36" s="70">
        <v>16</v>
      </c>
      <c r="E36" s="70">
        <v>2010</v>
      </c>
      <c r="F36" s="70" t="s">
        <v>177</v>
      </c>
      <c r="G36" s="70" t="s">
        <v>1672</v>
      </c>
      <c r="H36" s="70" t="s">
        <v>1673</v>
      </c>
      <c r="I36" s="148"/>
      <c r="J36" s="71">
        <v>373.63866140357243</v>
      </c>
      <c r="K36" s="71">
        <v>16.25498459195882</v>
      </c>
      <c r="L36" s="71">
        <v>22.725629874639441</v>
      </c>
      <c r="M36" s="71">
        <v>134.29902502928621</v>
      </c>
      <c r="N36" s="71">
        <v>153.50618851894691</v>
      </c>
      <c r="O36" s="71">
        <v>105.9318916159269</v>
      </c>
      <c r="P36" s="71">
        <v>71.268679781356084</v>
      </c>
      <c r="Q36" s="71">
        <v>5.5293494431814096</v>
      </c>
      <c r="R36" s="71">
        <v>1.575635684769205</v>
      </c>
      <c r="S36" s="71">
        <v>13.31072311612</v>
      </c>
      <c r="T36" s="72"/>
      <c r="U36" s="71">
        <v>27400225</v>
      </c>
      <c r="V36" s="71">
        <v>5068</v>
      </c>
      <c r="W36" s="71">
        <v>576</v>
      </c>
      <c r="X36" s="71">
        <v>29397</v>
      </c>
      <c r="Y36" s="71">
        <v>34191</v>
      </c>
      <c r="Z36" s="71">
        <v>53800</v>
      </c>
      <c r="AA36" s="71">
        <v>13986</v>
      </c>
      <c r="AB36" s="71">
        <v>90885</v>
      </c>
      <c r="AC36" s="71">
        <v>275151</v>
      </c>
      <c r="AD36" s="71">
        <v>13.31072311612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4.4029999999999996</v>
      </c>
      <c r="BJ36" s="71">
        <v>120.68899999999999</v>
      </c>
      <c r="BK36" s="71">
        <v>7.99</v>
      </c>
      <c r="BL36" s="71">
        <v>9.9540000000000006</v>
      </c>
      <c r="BM36" s="71">
        <v>0</v>
      </c>
      <c r="BN36" s="72"/>
      <c r="BO36" s="71">
        <v>0</v>
      </c>
      <c r="BP36" s="71">
        <v>1</v>
      </c>
      <c r="BQ36" s="71">
        <v>9</v>
      </c>
      <c r="BR36" s="71">
        <v>1</v>
      </c>
      <c r="BS36" s="71">
        <v>2</v>
      </c>
      <c r="BT36" s="71">
        <v>0</v>
      </c>
      <c r="BU36"/>
      <c r="BV36" s="70">
        <v>138.048</v>
      </c>
      <c r="BW36" s="70">
        <v>0</v>
      </c>
      <c r="BX36" s="70">
        <v>0</v>
      </c>
      <c r="BY36" s="70">
        <v>0</v>
      </c>
      <c r="BZ36" s="70">
        <v>4.9880000000000004</v>
      </c>
      <c r="CA36" s="70">
        <v>0</v>
      </c>
      <c r="CB36" s="70">
        <v>0</v>
      </c>
      <c r="CC36" s="70">
        <v>0</v>
      </c>
      <c r="CD36" s="70">
        <v>0</v>
      </c>
    </row>
    <row r="37" spans="1:82">
      <c r="A37" s="70" t="s">
        <v>1680</v>
      </c>
      <c r="B37" s="70">
        <v>263</v>
      </c>
      <c r="C37" s="70">
        <v>8</v>
      </c>
      <c r="D37" s="70">
        <v>16</v>
      </c>
      <c r="E37" s="70">
        <v>2011</v>
      </c>
      <c r="F37" s="70" t="s">
        <v>178</v>
      </c>
      <c r="G37" s="70" t="s">
        <v>1672</v>
      </c>
      <c r="H37" s="70" t="s">
        <v>1673</v>
      </c>
      <c r="I37" s="148"/>
      <c r="J37" s="71">
        <v>276.91781117274382</v>
      </c>
      <c r="K37" s="71">
        <v>21.358320041499809</v>
      </c>
      <c r="L37" s="71">
        <v>22.954005193068621</v>
      </c>
      <c r="M37" s="71">
        <v>156.7697324156081</v>
      </c>
      <c r="N37" s="71">
        <v>166.7043427087097</v>
      </c>
      <c r="O37" s="71">
        <v>104.93594268512147</v>
      </c>
      <c r="P37" s="71">
        <v>68.407479772782636</v>
      </c>
      <c r="Q37" s="71">
        <v>6.32007420779449</v>
      </c>
      <c r="R37" s="71">
        <v>1.2170832965328</v>
      </c>
      <c r="S37" s="71">
        <v>14.015342473440001</v>
      </c>
      <c r="T37" s="72"/>
      <c r="U37" s="71">
        <v>17540571</v>
      </c>
      <c r="V37" s="71">
        <v>5068</v>
      </c>
      <c r="W37" s="71">
        <v>576</v>
      </c>
      <c r="X37" s="71">
        <v>29397</v>
      </c>
      <c r="Y37" s="71">
        <v>34259</v>
      </c>
      <c r="Z37" s="71">
        <v>54452</v>
      </c>
      <c r="AA37" s="71">
        <v>13824</v>
      </c>
      <c r="AB37" s="71">
        <v>90059</v>
      </c>
      <c r="AC37" s="71">
        <v>212186</v>
      </c>
      <c r="AD37" s="71">
        <v>14.015342473440001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10.048</v>
      </c>
      <c r="BJ37" s="71">
        <v>102.708</v>
      </c>
      <c r="BK37" s="71">
        <v>6.99</v>
      </c>
      <c r="BL37" s="71">
        <v>9.6859999999999999</v>
      </c>
      <c r="BM37" s="71">
        <v>0</v>
      </c>
      <c r="BN37" s="72"/>
      <c r="BO37" s="71">
        <v>0</v>
      </c>
      <c r="BP37" s="71">
        <v>1</v>
      </c>
      <c r="BQ37" s="71">
        <v>9</v>
      </c>
      <c r="BR37" s="71">
        <v>1</v>
      </c>
      <c r="BS37" s="71">
        <v>2</v>
      </c>
      <c r="BT37" s="71">
        <v>0</v>
      </c>
      <c r="BU37"/>
      <c r="BV37" s="70">
        <v>118.571</v>
      </c>
      <c r="BW37" s="70">
        <v>0</v>
      </c>
      <c r="BX37" s="70">
        <v>5.6820000000000004</v>
      </c>
      <c r="BY37" s="70">
        <v>0</v>
      </c>
      <c r="BZ37" s="70">
        <v>5.1790000000000003</v>
      </c>
      <c r="CA37" s="70">
        <v>0</v>
      </c>
      <c r="CB37" s="70">
        <v>0</v>
      </c>
      <c r="CC37" s="70">
        <v>0</v>
      </c>
      <c r="CD37" s="70">
        <v>0</v>
      </c>
    </row>
    <row r="38" spans="1:82">
      <c r="A38" s="70" t="s">
        <v>1681</v>
      </c>
      <c r="B38" s="70">
        <v>264</v>
      </c>
      <c r="C38" s="70">
        <v>9</v>
      </c>
      <c r="D38" s="70">
        <v>16</v>
      </c>
      <c r="E38" s="70">
        <v>2012</v>
      </c>
      <c r="F38" s="70" t="s">
        <v>179</v>
      </c>
      <c r="G38" s="70" t="s">
        <v>1672</v>
      </c>
      <c r="H38" s="70" t="s">
        <v>1673</v>
      </c>
      <c r="I38" s="148"/>
      <c r="J38" s="71">
        <v>290.76817923802389</v>
      </c>
      <c r="K38" s="71">
        <v>21.4892115482908</v>
      </c>
      <c r="L38" s="71">
        <v>25.06098540487109</v>
      </c>
      <c r="M38" s="71">
        <v>165.1921215008426</v>
      </c>
      <c r="N38" s="71">
        <v>189.87704509397281</v>
      </c>
      <c r="O38" s="71">
        <v>104.53081744125718</v>
      </c>
      <c r="P38" s="71">
        <v>67.408209671986199</v>
      </c>
      <c r="Q38" s="71">
        <v>6.8328563250993</v>
      </c>
      <c r="R38" s="71">
        <v>1.1587982565105359</v>
      </c>
      <c r="S38" s="71">
        <v>14.64221036472</v>
      </c>
      <c r="T38" s="72"/>
      <c r="U38" s="71">
        <v>18245587</v>
      </c>
      <c r="V38" s="71">
        <v>5068</v>
      </c>
      <c r="W38" s="71">
        <v>576</v>
      </c>
      <c r="X38" s="71">
        <v>29397</v>
      </c>
      <c r="Y38" s="71">
        <v>34393</v>
      </c>
      <c r="Z38" s="71">
        <v>54672</v>
      </c>
      <c r="AA38" s="71">
        <v>13545</v>
      </c>
      <c r="AB38" s="71">
        <v>89616</v>
      </c>
      <c r="AC38" s="71">
        <v>196792</v>
      </c>
      <c r="AD38" s="71">
        <v>14.64221036472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11.702</v>
      </c>
      <c r="BJ38" s="71">
        <v>127.16500000000001</v>
      </c>
      <c r="BK38" s="71">
        <v>269.685</v>
      </c>
      <c r="BL38" s="71">
        <v>4.359</v>
      </c>
      <c r="BM38" s="71">
        <v>0</v>
      </c>
      <c r="BN38" s="72"/>
      <c r="BO38" s="71">
        <v>0</v>
      </c>
      <c r="BP38" s="71">
        <v>1</v>
      </c>
      <c r="BQ38" s="71">
        <v>10</v>
      </c>
      <c r="BR38" s="71">
        <v>1</v>
      </c>
      <c r="BS38" s="71">
        <v>1</v>
      </c>
      <c r="BT38" s="71">
        <v>0</v>
      </c>
      <c r="BU38"/>
      <c r="BV38" s="70">
        <v>405.71800000000002</v>
      </c>
      <c r="BW38" s="70">
        <v>0</v>
      </c>
      <c r="BX38" s="70">
        <v>4.1399999999999997</v>
      </c>
      <c r="BY38" s="70">
        <v>3.0529999999999999</v>
      </c>
      <c r="BZ38" s="70">
        <v>0</v>
      </c>
      <c r="CA38" s="70">
        <v>0</v>
      </c>
      <c r="CB38" s="70">
        <v>0</v>
      </c>
      <c r="CC38" s="70">
        <v>0</v>
      </c>
      <c r="CD38" s="70">
        <v>0</v>
      </c>
    </row>
    <row r="39" spans="1:82">
      <c r="A39" s="70" t="s">
        <v>1682</v>
      </c>
      <c r="B39" s="70">
        <v>265</v>
      </c>
      <c r="C39" s="70">
        <v>10</v>
      </c>
      <c r="D39" s="70">
        <v>16</v>
      </c>
      <c r="E39" s="70">
        <v>2013</v>
      </c>
      <c r="F39" s="70" t="s">
        <v>180</v>
      </c>
      <c r="G39" s="70" t="s">
        <v>1672</v>
      </c>
      <c r="H39" s="70" t="s">
        <v>1673</v>
      </c>
      <c r="I39" s="148"/>
      <c r="J39" s="71">
        <v>303.42804375211517</v>
      </c>
      <c r="K39" s="71">
        <v>18.510040898461401</v>
      </c>
      <c r="L39" s="71">
        <v>24.628710120377988</v>
      </c>
      <c r="M39" s="71">
        <v>164.41281334519431</v>
      </c>
      <c r="N39" s="71">
        <v>190.58974053328049</v>
      </c>
      <c r="O39" s="71">
        <v>100.72206920857107</v>
      </c>
      <c r="P39" s="71">
        <v>66.658136146976545</v>
      </c>
      <c r="Q39" s="71">
        <v>6.8956472978352403</v>
      </c>
      <c r="R39" s="71">
        <v>2.273317765061214</v>
      </c>
      <c r="S39" s="71">
        <v>13.74498491175</v>
      </c>
      <c r="T39" s="72"/>
      <c r="U39" s="71">
        <v>19049462</v>
      </c>
      <c r="V39" s="71">
        <v>5068</v>
      </c>
      <c r="W39" s="71">
        <v>576</v>
      </c>
      <c r="X39" s="71">
        <v>29397</v>
      </c>
      <c r="Y39" s="71">
        <v>34468</v>
      </c>
      <c r="Z39" s="71">
        <v>55032</v>
      </c>
      <c r="AA39" s="71">
        <v>13344</v>
      </c>
      <c r="AB39" s="71">
        <v>89143</v>
      </c>
      <c r="AC39" s="71">
        <v>376852</v>
      </c>
      <c r="AD39" s="71">
        <v>13.74498491175</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9.2159999999999993</v>
      </c>
      <c r="BJ39" s="71">
        <v>137.482</v>
      </c>
      <c r="BK39" s="71">
        <v>284.25099999999998</v>
      </c>
      <c r="BL39" s="71">
        <v>4.59</v>
      </c>
      <c r="BM39" s="71">
        <v>0</v>
      </c>
      <c r="BN39" s="72"/>
      <c r="BO39" s="71">
        <v>0</v>
      </c>
      <c r="BP39" s="71">
        <v>1</v>
      </c>
      <c r="BQ39" s="71">
        <v>10</v>
      </c>
      <c r="BR39" s="71">
        <v>1</v>
      </c>
      <c r="BS39" s="71">
        <v>1</v>
      </c>
      <c r="BT39" s="71">
        <v>0</v>
      </c>
      <c r="BU39"/>
      <c r="BV39" s="70">
        <v>431.95</v>
      </c>
      <c r="BW39" s="70">
        <v>0</v>
      </c>
      <c r="BX39" s="70">
        <v>3.589</v>
      </c>
      <c r="BY39" s="70">
        <v>0</v>
      </c>
      <c r="BZ39" s="70">
        <v>0</v>
      </c>
      <c r="CA39" s="70">
        <v>0</v>
      </c>
      <c r="CB39" s="70">
        <v>0</v>
      </c>
      <c r="CC39" s="70">
        <v>0</v>
      </c>
      <c r="CD39" s="70">
        <v>0</v>
      </c>
    </row>
    <row r="40" spans="1:82">
      <c r="A40" s="70" t="s">
        <v>1683</v>
      </c>
      <c r="B40" s="70">
        <v>266</v>
      </c>
      <c r="C40" s="70">
        <v>11</v>
      </c>
      <c r="D40" s="70">
        <v>16</v>
      </c>
      <c r="E40" s="70">
        <v>2014</v>
      </c>
      <c r="F40" s="70" t="s">
        <v>181</v>
      </c>
      <c r="G40" s="70" t="s">
        <v>1672</v>
      </c>
      <c r="H40" s="70" t="s">
        <v>1673</v>
      </c>
      <c r="I40" s="148"/>
      <c r="J40" s="71">
        <v>266.43976475632633</v>
      </c>
      <c r="K40" s="71">
        <v>16.846765007536209</v>
      </c>
      <c r="L40" s="71">
        <v>14.820529242696679</v>
      </c>
      <c r="M40" s="71">
        <v>150.43929173437721</v>
      </c>
      <c r="N40" s="71">
        <v>166.25939375239469</v>
      </c>
      <c r="O40" s="71">
        <v>96.153603133512973</v>
      </c>
      <c r="P40" s="71">
        <v>65.448002949866833</v>
      </c>
      <c r="Q40" s="71">
        <v>6.5520616620660599</v>
      </c>
      <c r="R40" s="71">
        <v>1.07419396621385</v>
      </c>
      <c r="S40" s="71">
        <v>14.47024770708</v>
      </c>
      <c r="T40" s="72"/>
      <c r="U40" s="71">
        <v>18936456</v>
      </c>
      <c r="V40" s="71">
        <v>4262</v>
      </c>
      <c r="W40" s="71">
        <v>473</v>
      </c>
      <c r="X40" s="71">
        <v>27792</v>
      </c>
      <c r="Y40" s="71">
        <v>34614</v>
      </c>
      <c r="Z40" s="71">
        <v>55332</v>
      </c>
      <c r="AA40" s="71">
        <v>13034</v>
      </c>
      <c r="AB40" s="71">
        <v>88282</v>
      </c>
      <c r="AC40" s="71">
        <v>178631</v>
      </c>
      <c r="AD40" s="71">
        <v>14.47024770708</v>
      </c>
      <c r="AE40" s="72"/>
      <c r="AF40" s="71"/>
      <c r="AG40" s="71"/>
      <c r="AH40" s="71"/>
      <c r="AI40" s="71"/>
      <c r="AJ40" s="71"/>
      <c r="AK40" s="71"/>
      <c r="AL40" s="71"/>
      <c r="AM40" s="71"/>
      <c r="AN40" s="71"/>
      <c r="AO40" s="71"/>
      <c r="AP40" s="71"/>
      <c r="AQ40" s="72"/>
      <c r="AR40" s="71">
        <v>509</v>
      </c>
      <c r="AS40" s="71">
        <v>49</v>
      </c>
      <c r="AT40" s="71">
        <v>1</v>
      </c>
      <c r="AU40" s="71">
        <v>0</v>
      </c>
      <c r="AV40" s="71">
        <v>0</v>
      </c>
      <c r="AW40" s="71">
        <v>0</v>
      </c>
      <c r="AX40" s="71"/>
      <c r="AY40" s="72"/>
      <c r="AZ40" s="71">
        <v>1969.1</v>
      </c>
      <c r="BA40" s="71">
        <v>3688.2</v>
      </c>
      <c r="BB40" s="71">
        <v>480</v>
      </c>
      <c r="BC40" s="71">
        <v>0</v>
      </c>
      <c r="BD40" s="71">
        <v>0</v>
      </c>
      <c r="BE40" s="71">
        <v>0</v>
      </c>
      <c r="BF40" s="71"/>
      <c r="BG40" s="72"/>
      <c r="BH40" s="71">
        <v>0</v>
      </c>
      <c r="BI40" s="71">
        <v>5.8609999999999998</v>
      </c>
      <c r="BJ40" s="71">
        <v>131.08500000000001</v>
      </c>
      <c r="BK40" s="71">
        <v>273.24700000000001</v>
      </c>
      <c r="BL40" s="71">
        <v>4.4870000000000001</v>
      </c>
      <c r="BM40" s="71">
        <v>0</v>
      </c>
      <c r="BN40" s="72"/>
      <c r="BO40" s="71">
        <v>0</v>
      </c>
      <c r="BP40" s="71">
        <v>1</v>
      </c>
      <c r="BQ40" s="71">
        <v>10</v>
      </c>
      <c r="BR40" s="71">
        <v>1</v>
      </c>
      <c r="BS40" s="71">
        <v>1</v>
      </c>
      <c r="BT40" s="71">
        <v>0</v>
      </c>
      <c r="BU40"/>
      <c r="BV40" s="70">
        <v>414.68</v>
      </c>
      <c r="BW40" s="70">
        <v>0</v>
      </c>
      <c r="BX40" s="70">
        <v>0</v>
      </c>
      <c r="BY40" s="70">
        <v>0</v>
      </c>
      <c r="BZ40" s="70">
        <v>0</v>
      </c>
      <c r="CA40" s="70">
        <v>0</v>
      </c>
      <c r="CB40" s="70">
        <v>0</v>
      </c>
      <c r="CC40" s="70">
        <v>0</v>
      </c>
      <c r="CD40" s="70">
        <v>0</v>
      </c>
    </row>
    <row r="41" spans="1:82">
      <c r="A41" s="70" t="s">
        <v>1684</v>
      </c>
      <c r="B41" s="70">
        <v>267</v>
      </c>
      <c r="C41" s="70">
        <v>12</v>
      </c>
      <c r="D41" s="70">
        <v>16</v>
      </c>
      <c r="E41" s="70">
        <v>2015</v>
      </c>
      <c r="F41" s="70" t="s">
        <v>182</v>
      </c>
      <c r="G41" s="70" t="s">
        <v>1672</v>
      </c>
      <c r="H41" s="70" t="s">
        <v>1673</v>
      </c>
      <c r="I41" s="148"/>
      <c r="J41" s="71">
        <v>254.77364137829579</v>
      </c>
      <c r="K41" s="71">
        <v>17.03090640956594</v>
      </c>
      <c r="L41" s="71">
        <v>15.745977174033969</v>
      </c>
      <c r="M41" s="71">
        <v>125.8034331781311</v>
      </c>
      <c r="N41" s="71">
        <v>155.76936748133579</v>
      </c>
      <c r="O41" s="71">
        <v>95.20606825037369</v>
      </c>
      <c r="P41" s="71">
        <v>64.132830129787365</v>
      </c>
      <c r="Q41" s="71">
        <v>6.3421185709405403</v>
      </c>
      <c r="R41" s="71">
        <v>1.4319880991025222</v>
      </c>
      <c r="S41" s="71">
        <v>17.547985417349999</v>
      </c>
      <c r="T41" s="72"/>
      <c r="U41" s="71">
        <v>20134518</v>
      </c>
      <c r="V41" s="71">
        <v>4262</v>
      </c>
      <c r="W41" s="71">
        <v>473</v>
      </c>
      <c r="X41" s="71">
        <v>27792</v>
      </c>
      <c r="Y41" s="71">
        <v>34716</v>
      </c>
      <c r="Z41" s="71">
        <v>55314</v>
      </c>
      <c r="AA41" s="71">
        <v>12762</v>
      </c>
      <c r="AB41" s="71">
        <v>87292</v>
      </c>
      <c r="AC41" s="71">
        <v>244775</v>
      </c>
      <c r="AD41" s="71">
        <v>17.547985417349999</v>
      </c>
      <c r="AE41" s="72"/>
      <c r="AF41" s="71">
        <v>218761726.97459719</v>
      </c>
      <c r="AG41" s="71">
        <v>11475340.884415681</v>
      </c>
      <c r="AH41" s="71">
        <v>3202017.3500621449</v>
      </c>
      <c r="AI41" s="71">
        <v>167403886.19194111</v>
      </c>
      <c r="AJ41" s="71">
        <v>190321744.59219959</v>
      </c>
      <c r="AK41" s="71">
        <v>0</v>
      </c>
      <c r="AL41" s="71">
        <v>0</v>
      </c>
      <c r="AM41" s="71">
        <v>11963002.42383215</v>
      </c>
      <c r="AN41" s="71">
        <v>0</v>
      </c>
      <c r="AO41" s="71">
        <v>0</v>
      </c>
      <c r="AP41" s="71">
        <v>603127718.41704786</v>
      </c>
      <c r="AQ41" s="72"/>
      <c r="AR41" s="71">
        <v>540</v>
      </c>
      <c r="AS41" s="71">
        <v>63</v>
      </c>
      <c r="AT41" s="71">
        <v>3</v>
      </c>
      <c r="AU41" s="71">
        <v>1</v>
      </c>
      <c r="AV41" s="71">
        <v>0</v>
      </c>
      <c r="AW41" s="71">
        <v>0</v>
      </c>
      <c r="AX41" s="71"/>
      <c r="AY41" s="72"/>
      <c r="AZ41" s="71">
        <v>2118.8000000000002</v>
      </c>
      <c r="BA41" s="71">
        <v>3895.7</v>
      </c>
      <c r="BB41" s="71">
        <v>509.8</v>
      </c>
      <c r="BC41" s="71">
        <v>198</v>
      </c>
      <c r="BD41" s="71">
        <v>0</v>
      </c>
      <c r="BE41" s="71">
        <v>0</v>
      </c>
      <c r="BF41" s="71"/>
      <c r="BG41" s="72"/>
      <c r="BH41" s="71">
        <v>0</v>
      </c>
      <c r="BI41" s="71">
        <v>6.258</v>
      </c>
      <c r="BJ41" s="71">
        <v>122.364</v>
      </c>
      <c r="BK41" s="71">
        <v>264.14800000000002</v>
      </c>
      <c r="BL41" s="71">
        <v>16.477</v>
      </c>
      <c r="BM41" s="71">
        <v>0</v>
      </c>
      <c r="BN41" s="72"/>
      <c r="BO41" s="71">
        <v>0</v>
      </c>
      <c r="BP41" s="71">
        <v>1</v>
      </c>
      <c r="BQ41" s="71">
        <v>8</v>
      </c>
      <c r="BR41" s="71">
        <v>1</v>
      </c>
      <c r="BS41" s="71">
        <v>2</v>
      </c>
      <c r="BT41" s="71">
        <v>0</v>
      </c>
      <c r="BU41"/>
      <c r="BV41" s="70">
        <v>397.07799999999997</v>
      </c>
      <c r="BW41" s="70">
        <v>0</v>
      </c>
      <c r="BX41" s="70">
        <v>0</v>
      </c>
      <c r="BY41" s="70">
        <v>0</v>
      </c>
      <c r="BZ41" s="70">
        <v>12.169</v>
      </c>
      <c r="CA41" s="70">
        <v>0</v>
      </c>
      <c r="CB41" s="70">
        <v>0</v>
      </c>
      <c r="CC41" s="70">
        <v>0</v>
      </c>
      <c r="CD41" s="70">
        <v>0</v>
      </c>
    </row>
    <row r="42" spans="1:82">
      <c r="A42" s="70" t="s">
        <v>1685</v>
      </c>
      <c r="B42" s="70">
        <v>268</v>
      </c>
      <c r="C42" s="70">
        <v>13</v>
      </c>
      <c r="D42" s="70">
        <v>16</v>
      </c>
      <c r="E42" s="70">
        <v>2016</v>
      </c>
      <c r="F42" s="70" t="s">
        <v>155</v>
      </c>
      <c r="G42" s="70" t="s">
        <v>1672</v>
      </c>
      <c r="H42" s="70" t="s">
        <v>1673</v>
      </c>
      <c r="I42" s="148"/>
      <c r="J42" s="71">
        <v>250.73534068090984</v>
      </c>
      <c r="K42" s="71">
        <v>14.524607555523655</v>
      </c>
      <c r="L42" s="71">
        <v>20.265677873711699</v>
      </c>
      <c r="M42" s="71">
        <v>122.35300499226615</v>
      </c>
      <c r="N42" s="71">
        <v>146.26241298571284</v>
      </c>
      <c r="O42" s="71">
        <v>94.471607497523138</v>
      </c>
      <c r="P42" s="71">
        <v>63.79016027228316</v>
      </c>
      <c r="Q42" s="71">
        <v>6.0997112932109419</v>
      </c>
      <c r="R42" s="71">
        <v>1.2552162286734043</v>
      </c>
      <c r="S42" s="71">
        <v>16.613428837280001</v>
      </c>
      <c r="T42" s="72"/>
      <c r="U42" s="71">
        <v>19326538</v>
      </c>
      <c r="V42" s="71">
        <v>4262</v>
      </c>
      <c r="W42" s="71">
        <v>473</v>
      </c>
      <c r="X42" s="71">
        <v>27792</v>
      </c>
      <c r="Y42" s="71">
        <v>34790</v>
      </c>
      <c r="Z42" s="71">
        <v>55562</v>
      </c>
      <c r="AA42" s="71">
        <v>13129</v>
      </c>
      <c r="AB42" s="71">
        <v>86359</v>
      </c>
      <c r="AC42" s="71">
        <v>214378.57616151529</v>
      </c>
      <c r="AD42" s="71">
        <v>16.613428837280001</v>
      </c>
      <c r="AE42" s="72"/>
      <c r="AF42" s="71">
        <v>216540149.77788171</v>
      </c>
      <c r="AG42" s="71">
        <v>9360750.1261176262</v>
      </c>
      <c r="AH42" s="71">
        <v>3191946.4036814738</v>
      </c>
      <c r="AI42" s="71">
        <v>171545937.60644001</v>
      </c>
      <c r="AJ42" s="71">
        <v>171840415.06325269</v>
      </c>
      <c r="AK42" s="71">
        <v>0</v>
      </c>
      <c r="AL42" s="71">
        <v>0</v>
      </c>
      <c r="AM42" s="71">
        <v>11844333.429126831</v>
      </c>
      <c r="AN42" s="71">
        <v>0</v>
      </c>
      <c r="AO42" s="71">
        <v>0</v>
      </c>
      <c r="AP42" s="71">
        <v>584323532.40650034</v>
      </c>
      <c r="AQ42" s="72"/>
      <c r="AR42" s="71">
        <v>610</v>
      </c>
      <c r="AS42" s="71">
        <v>73</v>
      </c>
      <c r="AT42" s="71">
        <v>2</v>
      </c>
      <c r="AU42" s="71">
        <v>1</v>
      </c>
      <c r="AV42" s="71">
        <v>0</v>
      </c>
      <c r="AW42" s="71">
        <v>0</v>
      </c>
      <c r="AX42" s="71"/>
      <c r="AY42" s="72"/>
      <c r="AZ42" s="71">
        <v>2480.1</v>
      </c>
      <c r="BA42" s="71">
        <v>4198.4000000000005</v>
      </c>
      <c r="BB42" s="71">
        <v>499.8</v>
      </c>
      <c r="BC42" s="71">
        <v>198</v>
      </c>
      <c r="BD42" s="71">
        <v>0</v>
      </c>
      <c r="BE42" s="71">
        <v>0</v>
      </c>
      <c r="BF42" s="71"/>
      <c r="BG42" s="72"/>
      <c r="BH42" s="71">
        <v>0</v>
      </c>
      <c r="BI42" s="71">
        <v>6.2069999999999999</v>
      </c>
      <c r="BJ42" s="71">
        <v>125.04300000000001</v>
      </c>
      <c r="BK42" s="71">
        <v>255.785</v>
      </c>
      <c r="BL42" s="71">
        <v>36.064999999999998</v>
      </c>
      <c r="BM42" s="71">
        <v>0</v>
      </c>
      <c r="BN42" s="72"/>
      <c r="BO42" s="71">
        <v>0</v>
      </c>
      <c r="BP42" s="71">
        <v>1</v>
      </c>
      <c r="BQ42" s="71">
        <v>8</v>
      </c>
      <c r="BR42" s="71">
        <v>1</v>
      </c>
      <c r="BS42" s="71">
        <v>4</v>
      </c>
      <c r="BT42" s="71">
        <v>0</v>
      </c>
      <c r="BU42"/>
      <c r="BV42" s="70">
        <v>394.11700000000002</v>
      </c>
      <c r="BW42" s="70">
        <v>0</v>
      </c>
      <c r="BX42" s="70">
        <v>17.780999999999999</v>
      </c>
      <c r="BY42" s="70">
        <v>0</v>
      </c>
      <c r="BZ42" s="70">
        <v>11.202</v>
      </c>
      <c r="CA42" s="70">
        <v>0</v>
      </c>
      <c r="CB42" s="70">
        <v>0</v>
      </c>
      <c r="CC42" s="70">
        <v>0</v>
      </c>
      <c r="CD42" s="70">
        <v>0</v>
      </c>
    </row>
    <row r="43" spans="1:82">
      <c r="A43" s="70" t="s">
        <v>1686</v>
      </c>
      <c r="B43" s="70">
        <v>269</v>
      </c>
      <c r="C43" s="70">
        <v>14</v>
      </c>
      <c r="D43" s="70">
        <v>16</v>
      </c>
      <c r="E43" s="70">
        <v>2017</v>
      </c>
      <c r="F43" s="70" t="s">
        <v>156</v>
      </c>
      <c r="G43" s="70" t="s">
        <v>1672</v>
      </c>
      <c r="H43" s="70" t="s">
        <v>1673</v>
      </c>
      <c r="I43" s="148"/>
      <c r="J43" s="71">
        <v>246.71951492325653</v>
      </c>
      <c r="K43" s="71">
        <v>14.86008684140147</v>
      </c>
      <c r="L43" s="71">
        <v>18.256899589825615</v>
      </c>
      <c r="M43" s="71">
        <v>117.89415011496659</v>
      </c>
      <c r="N43" s="71">
        <v>155.37628417236792</v>
      </c>
      <c r="O43" s="71">
        <v>92.824685504312086</v>
      </c>
      <c r="P43" s="71">
        <v>62.599117568109257</v>
      </c>
      <c r="Q43" s="71">
        <v>5.8265655027237404</v>
      </c>
      <c r="R43" s="71">
        <v>1.048926746098811</v>
      </c>
      <c r="S43" s="71">
        <v>15.759530858</v>
      </c>
      <c r="T43" s="72"/>
      <c r="U43" s="71">
        <v>20307886</v>
      </c>
      <c r="V43" s="71">
        <v>4262</v>
      </c>
      <c r="W43" s="71">
        <v>473</v>
      </c>
      <c r="X43" s="71">
        <v>27792</v>
      </c>
      <c r="Y43" s="71">
        <v>34870</v>
      </c>
      <c r="Z43" s="71">
        <v>55499</v>
      </c>
      <c r="AA43" s="71">
        <v>12966</v>
      </c>
      <c r="AB43" s="71">
        <v>85305</v>
      </c>
      <c r="AC43" s="71">
        <v>182701</v>
      </c>
      <c r="AD43" s="71">
        <v>15.759530858</v>
      </c>
      <c r="AE43" s="72"/>
      <c r="AF43" s="71">
        <v>220414283.13859159</v>
      </c>
      <c r="AG43" s="71">
        <v>10656604.831640931</v>
      </c>
      <c r="AH43" s="71">
        <v>3864863.1788490638</v>
      </c>
      <c r="AI43" s="71">
        <v>176345573.27723151</v>
      </c>
      <c r="AJ43" s="71">
        <v>183806456.26225999</v>
      </c>
      <c r="AK43" s="71">
        <v>0</v>
      </c>
      <c r="AL43" s="71">
        <v>0</v>
      </c>
      <c r="AM43" s="71">
        <v>11718081.883974981</v>
      </c>
      <c r="AN43" s="71">
        <v>0</v>
      </c>
      <c r="AO43" s="71">
        <v>0</v>
      </c>
      <c r="AP43" s="71">
        <v>606805862.57254815</v>
      </c>
      <c r="AQ43" s="72"/>
      <c r="AR43" s="71">
        <v>643</v>
      </c>
      <c r="AS43" s="71">
        <v>84</v>
      </c>
      <c r="AT43" s="71">
        <v>1</v>
      </c>
      <c r="AU43" s="71">
        <v>1</v>
      </c>
      <c r="AV43" s="71">
        <v>0</v>
      </c>
      <c r="AW43" s="71">
        <v>0</v>
      </c>
      <c r="AX43" s="71"/>
      <c r="AY43" s="72"/>
      <c r="AZ43" s="71">
        <v>2658.8</v>
      </c>
      <c r="BA43" s="71">
        <v>4486.2000000000007</v>
      </c>
      <c r="BB43" s="71">
        <v>480</v>
      </c>
      <c r="BC43" s="71">
        <v>198</v>
      </c>
      <c r="BD43" s="71">
        <v>0</v>
      </c>
      <c r="BE43" s="71">
        <v>0</v>
      </c>
      <c r="BF43" s="71"/>
      <c r="BG43" s="72"/>
      <c r="BH43" s="71">
        <v>0</v>
      </c>
      <c r="BI43" s="71">
        <v>9.0860000000000003</v>
      </c>
      <c r="BJ43" s="71">
        <v>127.887</v>
      </c>
      <c r="BK43" s="71">
        <v>263.68400000000003</v>
      </c>
      <c r="BL43" s="71">
        <v>36.405999999999999</v>
      </c>
      <c r="BM43" s="71">
        <v>0</v>
      </c>
      <c r="BN43" s="72"/>
      <c r="BO43" s="71">
        <v>0</v>
      </c>
      <c r="BP43" s="71">
        <v>1</v>
      </c>
      <c r="BQ43" s="71">
        <v>9</v>
      </c>
      <c r="BR43" s="71">
        <v>1</v>
      </c>
      <c r="BS43" s="71">
        <v>4</v>
      </c>
      <c r="BT43" s="71">
        <v>0</v>
      </c>
      <c r="BU43"/>
      <c r="BV43" s="70">
        <v>404.37599999999998</v>
      </c>
      <c r="BW43" s="70">
        <v>0</v>
      </c>
      <c r="BX43" s="70">
        <v>20.027000000000001</v>
      </c>
      <c r="BY43" s="70">
        <v>1.34</v>
      </c>
      <c r="BZ43" s="70">
        <v>11.32</v>
      </c>
      <c r="CA43" s="70">
        <v>0</v>
      </c>
      <c r="CB43" s="70">
        <v>0</v>
      </c>
      <c r="CC43" s="70">
        <v>0</v>
      </c>
      <c r="CD43" s="70">
        <v>0</v>
      </c>
    </row>
    <row r="44" spans="1:82">
      <c r="A44" s="70" t="s">
        <v>1687</v>
      </c>
      <c r="B44" s="70">
        <v>270</v>
      </c>
      <c r="C44" s="70">
        <v>15</v>
      </c>
      <c r="D44" s="70">
        <v>16</v>
      </c>
      <c r="E44" s="70">
        <v>2018</v>
      </c>
      <c r="F44" s="70" t="s">
        <v>183</v>
      </c>
      <c r="G44" s="70" t="s">
        <v>1672</v>
      </c>
      <c r="H44" s="70" t="s">
        <v>1673</v>
      </c>
      <c r="I44" s="148"/>
      <c r="J44" s="71">
        <v>260.64942027467652</v>
      </c>
      <c r="K44" s="71">
        <v>13.607099854760142</v>
      </c>
      <c r="L44" s="71">
        <v>17.010811559161315</v>
      </c>
      <c r="M44" s="71">
        <v>115.04160818696849</v>
      </c>
      <c r="N44" s="71">
        <v>146.01299671165131</v>
      </c>
      <c r="O44" s="71">
        <v>90.783668897678396</v>
      </c>
      <c r="P44" s="71">
        <v>61.498002576663758</v>
      </c>
      <c r="Q44" s="71">
        <v>5.3446521556186699</v>
      </c>
      <c r="R44" s="71">
        <v>0.97083306360368204</v>
      </c>
      <c r="S44" s="71">
        <v>14.475512458400003</v>
      </c>
      <c r="T44" s="72"/>
      <c r="U44" s="71">
        <v>21509405</v>
      </c>
      <c r="V44" s="71">
        <v>4262</v>
      </c>
      <c r="W44" s="71">
        <v>473</v>
      </c>
      <c r="X44" s="71">
        <v>27792</v>
      </c>
      <c r="Y44" s="71">
        <v>34977</v>
      </c>
      <c r="Z44" s="71">
        <v>55318</v>
      </c>
      <c r="AA44" s="71">
        <v>12866</v>
      </c>
      <c r="AB44" s="71">
        <v>84326</v>
      </c>
      <c r="AC44" s="71">
        <v>168436</v>
      </c>
      <c r="AD44" s="71">
        <v>14.475512458400001</v>
      </c>
      <c r="AE44" s="72"/>
      <c r="AF44" s="71">
        <v>232531378.9312647</v>
      </c>
      <c r="AG44" s="71">
        <v>9345148.9668303095</v>
      </c>
      <c r="AH44" s="71">
        <v>3654593.2784551969</v>
      </c>
      <c r="AI44" s="71">
        <v>166743823.05339739</v>
      </c>
      <c r="AJ44" s="71">
        <v>181418566.00987199</v>
      </c>
      <c r="AK44" s="71">
        <v>0</v>
      </c>
      <c r="AL44" s="71">
        <v>0</v>
      </c>
      <c r="AM44" s="71">
        <v>11607567.5618705</v>
      </c>
      <c r="AN44" s="71">
        <v>0</v>
      </c>
      <c r="AO44" s="71">
        <v>0</v>
      </c>
      <c r="AP44" s="71">
        <v>605301077.80168998</v>
      </c>
      <c r="AQ44" s="72"/>
      <c r="AR44" s="71">
        <v>671</v>
      </c>
      <c r="AS44" s="71">
        <v>90</v>
      </c>
      <c r="AT44" s="71">
        <v>1</v>
      </c>
      <c r="AU44" s="71">
        <v>1</v>
      </c>
      <c r="AV44" s="71">
        <v>0</v>
      </c>
      <c r="AW44" s="71">
        <v>0</v>
      </c>
      <c r="AX44" s="71"/>
      <c r="AY44" s="72"/>
      <c r="AZ44" s="71">
        <v>2808.1999999999994</v>
      </c>
      <c r="BA44" s="71">
        <v>4564.1000000000004</v>
      </c>
      <c r="BB44" s="71">
        <v>480</v>
      </c>
      <c r="BC44" s="71">
        <v>198</v>
      </c>
      <c r="BD44" s="71">
        <v>0</v>
      </c>
      <c r="BE44" s="71">
        <v>0</v>
      </c>
      <c r="BF44" s="71"/>
      <c r="BG44" s="72"/>
      <c r="BH44" s="71">
        <v>0</v>
      </c>
      <c r="BI44" s="71">
        <v>4.5640000000000001</v>
      </c>
      <c r="BJ44" s="71">
        <v>128.76900000000001</v>
      </c>
      <c r="BK44" s="71">
        <v>251.446</v>
      </c>
      <c r="BL44" s="71">
        <v>30.102</v>
      </c>
      <c r="BM44" s="71">
        <v>0</v>
      </c>
      <c r="BN44" s="72"/>
      <c r="BO44" s="71">
        <v>0</v>
      </c>
      <c r="BP44" s="71">
        <v>1</v>
      </c>
      <c r="BQ44" s="71">
        <v>9</v>
      </c>
      <c r="BR44" s="71">
        <v>1</v>
      </c>
      <c r="BS44" s="71">
        <v>4</v>
      </c>
      <c r="BT44" s="71">
        <v>0</v>
      </c>
      <c r="BU44"/>
      <c r="BV44" s="70">
        <v>388.39400000000001</v>
      </c>
      <c r="BW44" s="70">
        <v>0</v>
      </c>
      <c r="BX44" s="70">
        <v>11.554</v>
      </c>
      <c r="BY44" s="70">
        <v>0</v>
      </c>
      <c r="BZ44" s="70">
        <v>10.807</v>
      </c>
      <c r="CA44" s="70">
        <v>4.1260000000000003</v>
      </c>
      <c r="CB44" s="70">
        <v>0</v>
      </c>
      <c r="CC44" s="70">
        <v>0</v>
      </c>
      <c r="CD44" s="70">
        <v>0</v>
      </c>
    </row>
    <row r="45" spans="1:82">
      <c r="A45" s="70" t="s">
        <v>1688</v>
      </c>
      <c r="B45" s="70">
        <v>271</v>
      </c>
      <c r="C45" s="70">
        <v>16</v>
      </c>
      <c r="D45" s="70">
        <v>16</v>
      </c>
      <c r="E45" s="70">
        <v>2019</v>
      </c>
      <c r="F45" s="70" t="s">
        <v>158</v>
      </c>
      <c r="G45" s="1064" t="s">
        <v>1672</v>
      </c>
      <c r="H45" s="70" t="s">
        <v>1673</v>
      </c>
      <c r="I45" s="148"/>
      <c r="J45" s="71">
        <v>214.0312842404343</v>
      </c>
      <c r="K45" s="71">
        <v>15.32711791516372</v>
      </c>
      <c r="L45" s="71">
        <v>17.170785473263091</v>
      </c>
      <c r="M45" s="71">
        <v>116.71607216308361</v>
      </c>
      <c r="N45" s="71">
        <v>140.16389818995549</v>
      </c>
      <c r="O45" s="71">
        <v>87.672723103926273</v>
      </c>
      <c r="P45" s="71">
        <v>58.195731503836342</v>
      </c>
      <c r="Q45" s="71">
        <v>5.11596233085411</v>
      </c>
      <c r="R45" s="71">
        <v>0.87970251421750545</v>
      </c>
      <c r="S45" s="71">
        <v>18.717896262270006</v>
      </c>
      <c r="T45" s="72"/>
      <c r="U45" s="71">
        <v>18769260</v>
      </c>
      <c r="V45" s="71">
        <v>4262</v>
      </c>
      <c r="W45" s="71">
        <v>473</v>
      </c>
      <c r="X45" s="71">
        <v>27792</v>
      </c>
      <c r="Y45" s="71">
        <v>34853</v>
      </c>
      <c r="Z45" s="71">
        <v>54889</v>
      </c>
      <c r="AA45" s="71">
        <v>12084</v>
      </c>
      <c r="AB45" s="71">
        <v>82903</v>
      </c>
      <c r="AC45" s="71">
        <v>155125</v>
      </c>
      <c r="AD45" s="71">
        <v>18.71789626227001</v>
      </c>
      <c r="AE45" s="72"/>
      <c r="AF45" s="71">
        <v>186765986.89072591</v>
      </c>
      <c r="AG45" s="71">
        <v>9106376.6048599873</v>
      </c>
      <c r="AH45" s="71">
        <v>3865167.238018014</v>
      </c>
      <c r="AI45" s="71">
        <v>172201634.08438939</v>
      </c>
      <c r="AJ45" s="71">
        <v>174849466.70892099</v>
      </c>
      <c r="AK45" s="71">
        <v>0</v>
      </c>
      <c r="AL45" s="71">
        <v>0</v>
      </c>
      <c r="AM45" s="71">
        <v>11290764.506550139</v>
      </c>
      <c r="AN45" s="71">
        <v>0</v>
      </c>
      <c r="AO45" s="71">
        <v>0</v>
      </c>
      <c r="AP45" s="71">
        <v>558079396.03346443</v>
      </c>
      <c r="AQ45" s="72"/>
      <c r="AR45" s="71">
        <v>712</v>
      </c>
      <c r="AS45" s="71">
        <v>92</v>
      </c>
      <c r="AT45" s="71">
        <v>1</v>
      </c>
      <c r="AU45" s="71">
        <v>1</v>
      </c>
      <c r="AV45" s="71">
        <v>0</v>
      </c>
      <c r="AW45" s="71">
        <v>0</v>
      </c>
      <c r="AX45" s="71"/>
      <c r="AY45" s="72"/>
      <c r="AZ45" s="71">
        <v>3030.1000000000008</v>
      </c>
      <c r="BA45" s="71">
        <v>4602.4000000000005</v>
      </c>
      <c r="BB45" s="71">
        <v>480</v>
      </c>
      <c r="BC45" s="71">
        <v>198</v>
      </c>
      <c r="BD45" s="71">
        <v>0</v>
      </c>
      <c r="BE45" s="71">
        <v>0</v>
      </c>
      <c r="BF45" s="71"/>
      <c r="BG45" s="72"/>
      <c r="BH45" s="71">
        <v>0</v>
      </c>
      <c r="BI45" s="71">
        <v>8.0180000000000007</v>
      </c>
      <c r="BJ45" s="71">
        <v>122.928</v>
      </c>
      <c r="BK45" s="71">
        <v>230.21</v>
      </c>
      <c r="BL45" s="71">
        <v>35.076999999999998</v>
      </c>
      <c r="BM45" s="71">
        <v>0</v>
      </c>
      <c r="BN45" s="72"/>
      <c r="BO45" s="71">
        <v>0</v>
      </c>
      <c r="BP45" s="71">
        <v>1</v>
      </c>
      <c r="BQ45" s="71">
        <v>8</v>
      </c>
      <c r="BR45" s="71">
        <v>1</v>
      </c>
      <c r="BS45" s="71">
        <v>4</v>
      </c>
      <c r="BT45" s="71">
        <v>0</v>
      </c>
      <c r="BU45"/>
      <c r="BV45" s="70">
        <v>365.44499999999999</v>
      </c>
      <c r="BW45" s="70">
        <v>0</v>
      </c>
      <c r="BX45" s="70">
        <v>14.914999999999999</v>
      </c>
      <c r="BY45" s="70">
        <v>3.52</v>
      </c>
      <c r="BZ45" s="70">
        <v>12.353</v>
      </c>
      <c r="CA45" s="70">
        <v>0</v>
      </c>
      <c r="CB45" s="70">
        <v>0</v>
      </c>
      <c r="CC45" s="70">
        <v>0</v>
      </c>
      <c r="CD45" s="70">
        <v>0</v>
      </c>
    </row>
    <row r="46" spans="1:82">
      <c r="A46" s="70" t="s">
        <v>1689</v>
      </c>
      <c r="B46" s="70">
        <v>272</v>
      </c>
      <c r="C46" s="70">
        <v>17</v>
      </c>
      <c r="D46" s="70">
        <v>16</v>
      </c>
      <c r="E46" s="70">
        <v>2020</v>
      </c>
      <c r="F46" s="70" t="s">
        <v>159</v>
      </c>
      <c r="G46" s="1064" t="s">
        <v>1672</v>
      </c>
      <c r="H46" s="70" t="s">
        <v>1673</v>
      </c>
      <c r="I46" s="148"/>
      <c r="J46" s="71">
        <v>191.44529687175671</v>
      </c>
      <c r="K46" s="71">
        <v>14.763353404143306</v>
      </c>
      <c r="L46" s="71">
        <v>14.084641152968754</v>
      </c>
      <c r="M46" s="71">
        <v>99.481978869053734</v>
      </c>
      <c r="N46" s="71">
        <v>131.11622065349505</v>
      </c>
      <c r="O46" s="71">
        <v>76.54360951756874</v>
      </c>
      <c r="P46" s="71">
        <v>54.566345986294991</v>
      </c>
      <c r="Q46" s="71">
        <v>4.8203339414786903</v>
      </c>
      <c r="R46" s="71">
        <v>0.75244641290200909</v>
      </c>
      <c r="S46" s="71">
        <v>15.103165132000001</v>
      </c>
      <c r="T46" s="72"/>
      <c r="U46" s="71">
        <v>17756986</v>
      </c>
      <c r="V46" s="71">
        <v>3714</v>
      </c>
      <c r="W46" s="71">
        <v>410</v>
      </c>
      <c r="X46" s="71">
        <v>26795</v>
      </c>
      <c r="Y46" s="71">
        <v>34891</v>
      </c>
      <c r="Z46" s="71">
        <v>54696</v>
      </c>
      <c r="AA46" s="71">
        <v>12043</v>
      </c>
      <c r="AB46" s="71">
        <v>81755</v>
      </c>
      <c r="AC46" s="71">
        <v>133385.99999999997</v>
      </c>
      <c r="AD46" s="71">
        <v>15.103165132000001</v>
      </c>
      <c r="AE46" s="72"/>
      <c r="AF46" s="71">
        <v>171530029.47157949</v>
      </c>
      <c r="AG46" s="71">
        <v>8383729.4152176036</v>
      </c>
      <c r="AH46" s="71">
        <v>3254619.2204205468</v>
      </c>
      <c r="AI46" s="71">
        <v>155855429.55730534</v>
      </c>
      <c r="AJ46" s="71">
        <v>170789343.39065909</v>
      </c>
      <c r="AK46" s="71"/>
      <c r="AL46" s="71"/>
      <c r="AM46" s="71">
        <v>10669935.81699481</v>
      </c>
      <c r="AN46" s="71"/>
      <c r="AO46" s="71"/>
      <c r="AP46" s="71">
        <v>520483086.87217689</v>
      </c>
      <c r="AQ46" s="72"/>
      <c r="AR46" s="71">
        <v>751</v>
      </c>
      <c r="AS46" s="71">
        <v>94</v>
      </c>
      <c r="AT46" s="71">
        <v>1</v>
      </c>
      <c r="AU46" s="71">
        <v>1</v>
      </c>
      <c r="AV46" s="71">
        <v>0</v>
      </c>
      <c r="AW46" s="71">
        <v>0</v>
      </c>
      <c r="AX46" s="71"/>
      <c r="AY46" s="72"/>
      <c r="AZ46" s="71">
        <v>3230.900000000001</v>
      </c>
      <c r="BA46" s="71">
        <v>4699.8999999999987</v>
      </c>
      <c r="BB46" s="71">
        <v>480</v>
      </c>
      <c r="BC46" s="71">
        <v>198</v>
      </c>
      <c r="BD46" s="71">
        <v>0</v>
      </c>
      <c r="BE46" s="71">
        <v>0</v>
      </c>
      <c r="BF46" s="71"/>
      <c r="BG46" s="72"/>
      <c r="BH46" s="71">
        <v>0</v>
      </c>
      <c r="BI46" s="71">
        <v>13.798999999999999</v>
      </c>
      <c r="BJ46" s="71">
        <v>109.529</v>
      </c>
      <c r="BK46" s="71">
        <v>216.697</v>
      </c>
      <c r="BL46" s="71">
        <v>31.539000000000001</v>
      </c>
      <c r="BM46" s="71">
        <v>0</v>
      </c>
      <c r="BN46" s="72"/>
      <c r="BO46" s="71">
        <v>0</v>
      </c>
      <c r="BP46" s="71">
        <v>1</v>
      </c>
      <c r="BQ46" s="71">
        <v>8</v>
      </c>
      <c r="BR46" s="71">
        <v>1</v>
      </c>
      <c r="BS46" s="71">
        <v>4</v>
      </c>
      <c r="BT46" s="71">
        <v>0</v>
      </c>
      <c r="BU46"/>
      <c r="BV46" s="70">
        <v>339.67099999999999</v>
      </c>
      <c r="BW46" s="70">
        <v>0</v>
      </c>
      <c r="BX46" s="70">
        <v>11.907999999999999</v>
      </c>
      <c r="BY46" s="70">
        <v>8.5039999999999996</v>
      </c>
      <c r="BZ46" s="70">
        <v>11.481</v>
      </c>
      <c r="CA46" s="70">
        <v>0</v>
      </c>
      <c r="CB46" s="70">
        <v>0</v>
      </c>
      <c r="CC46" s="70">
        <v>0</v>
      </c>
      <c r="CD46" s="70">
        <v>0</v>
      </c>
    </row>
    <row r="47" spans="1:82">
      <c r="A47" s="70" t="s">
        <v>1690</v>
      </c>
      <c r="B47" s="70">
        <v>272</v>
      </c>
      <c r="C47" s="70">
        <v>18</v>
      </c>
      <c r="D47" s="70">
        <v>16</v>
      </c>
      <c r="E47" s="70">
        <v>2021</v>
      </c>
      <c r="F47" s="70" t="s">
        <v>160</v>
      </c>
      <c r="G47" s="70" t="s">
        <v>1672</v>
      </c>
      <c r="H47" s="70" t="s">
        <v>1673</v>
      </c>
      <c r="I47" s="148"/>
      <c r="J47" s="71">
        <v>209.14743397749803</v>
      </c>
      <c r="K47" s="71">
        <v>12.111886505150817</v>
      </c>
      <c r="L47" s="71">
        <v>10.259148928423475</v>
      </c>
      <c r="M47" s="71">
        <v>111.14820674544784</v>
      </c>
      <c r="N47" s="71">
        <v>120.3569044899306</v>
      </c>
      <c r="O47" s="71">
        <v>73.875819193245889</v>
      </c>
      <c r="P47" s="71">
        <v>55.582747643273493</v>
      </c>
      <c r="Q47" s="71">
        <v>4.68830956269192</v>
      </c>
      <c r="R47" s="71">
        <v>0.62794354946368069</v>
      </c>
      <c r="S47" s="71">
        <v>11.916543386220001</v>
      </c>
      <c r="T47" s="72"/>
      <c r="U47" s="71">
        <v>20154875</v>
      </c>
      <c r="V47" s="71">
        <v>3714</v>
      </c>
      <c r="W47" s="71">
        <v>410</v>
      </c>
      <c r="X47" s="71">
        <v>26795</v>
      </c>
      <c r="Y47" s="71">
        <v>34821</v>
      </c>
      <c r="Z47" s="71">
        <v>54355</v>
      </c>
      <c r="AA47" s="71">
        <v>11962</v>
      </c>
      <c r="AB47" s="71">
        <v>80297</v>
      </c>
      <c r="AC47" s="71">
        <v>107988.99999999999</v>
      </c>
      <c r="AD47" s="71">
        <v>11.916543386220001</v>
      </c>
      <c r="AE47" s="72"/>
      <c r="AF47" s="71">
        <v>181331371.29466417</v>
      </c>
      <c r="AG47" s="71">
        <v>8387066.510041262</v>
      </c>
      <c r="AH47" s="71">
        <v>2219617.3706225408</v>
      </c>
      <c r="AI47" s="71">
        <v>171722175.27009332</v>
      </c>
      <c r="AJ47" s="71">
        <v>145786559.33731541</v>
      </c>
      <c r="AK47" s="71">
        <v>0</v>
      </c>
      <c r="AL47" s="71">
        <v>0</v>
      </c>
      <c r="AM47" s="71">
        <v>10540096.399303151</v>
      </c>
      <c r="AN47" s="71">
        <v>0</v>
      </c>
      <c r="AO47" s="71">
        <v>0</v>
      </c>
      <c r="AP47" s="71">
        <v>519986886.18203992</v>
      </c>
      <c r="AQ47" s="72"/>
      <c r="AR47" s="71">
        <v>770</v>
      </c>
      <c r="AS47" s="71">
        <v>101</v>
      </c>
      <c r="AT47" s="71">
        <v>1</v>
      </c>
      <c r="AU47" s="71">
        <v>1</v>
      </c>
      <c r="AV47" s="71">
        <v>0</v>
      </c>
      <c r="AW47" s="71">
        <v>0</v>
      </c>
      <c r="AX47" s="71"/>
      <c r="AY47" s="72"/>
      <c r="AZ47" s="71">
        <v>3342.1000000000008</v>
      </c>
      <c r="BA47" s="71">
        <v>4935.2999999999993</v>
      </c>
      <c r="BB47" s="71">
        <v>480</v>
      </c>
      <c r="BC47" s="71">
        <v>198</v>
      </c>
      <c r="BD47" s="71">
        <v>0</v>
      </c>
      <c r="BE47" s="71">
        <v>0</v>
      </c>
      <c r="BF47" s="71"/>
      <c r="BG47" s="72"/>
      <c r="BH47" s="71">
        <v>0</v>
      </c>
      <c r="BI47" s="71">
        <v>6.86</v>
      </c>
      <c r="BJ47" s="71">
        <v>109.803</v>
      </c>
      <c r="BK47" s="71">
        <v>215.911</v>
      </c>
      <c r="BL47" s="71">
        <v>27.91</v>
      </c>
      <c r="BM47" s="71">
        <v>0</v>
      </c>
      <c r="BN47" s="72"/>
      <c r="BO47" s="71">
        <v>0</v>
      </c>
      <c r="BP47" s="71">
        <v>1</v>
      </c>
      <c r="BQ47" s="71">
        <v>8</v>
      </c>
      <c r="BR47" s="71">
        <v>1</v>
      </c>
      <c r="BS47" s="71">
        <v>4</v>
      </c>
      <c r="BT47" s="71">
        <v>0</v>
      </c>
      <c r="BU47"/>
      <c r="BV47" s="70">
        <v>339.8</v>
      </c>
      <c r="BW47" s="70">
        <v>0</v>
      </c>
      <c r="BX47" s="70">
        <v>8.9939999999999998</v>
      </c>
      <c r="BY47" s="70">
        <v>0</v>
      </c>
      <c r="BZ47" s="70">
        <v>11.69</v>
      </c>
      <c r="CA47" s="70">
        <v>0</v>
      </c>
      <c r="CB47" s="70">
        <v>0</v>
      </c>
      <c r="CC47" s="70">
        <v>0</v>
      </c>
      <c r="CD47" s="70">
        <v>0</v>
      </c>
    </row>
    <row r="48" spans="1:82">
      <c r="A48" s="70" t="s">
        <v>1691</v>
      </c>
      <c r="B48" s="70">
        <v>272</v>
      </c>
      <c r="C48" s="70">
        <v>19</v>
      </c>
      <c r="D48" s="70">
        <v>16</v>
      </c>
      <c r="E48" s="70">
        <v>2022</v>
      </c>
      <c r="F48" s="70" t="s">
        <v>161</v>
      </c>
      <c r="G48" s="70" t="s">
        <v>1672</v>
      </c>
      <c r="H48" s="70" t="s">
        <v>1673</v>
      </c>
      <c r="I48" s="148"/>
      <c r="J48" s="71">
        <v>194.36732671355026</v>
      </c>
      <c r="K48" s="71">
        <v>12.369424926067722</v>
      </c>
      <c r="L48" s="71">
        <v>10.305606978388337</v>
      </c>
      <c r="M48" s="71">
        <v>104.08189071432702</v>
      </c>
      <c r="N48" s="71">
        <v>120.33343331092416</v>
      </c>
      <c r="O48" s="71">
        <v>77.43618899478804</v>
      </c>
      <c r="P48" s="71">
        <v>54.54218613707642</v>
      </c>
      <c r="Q48" s="71">
        <v>4.6448894436514552</v>
      </c>
      <c r="R48" s="71">
        <v>0.69394919716677128</v>
      </c>
      <c r="S48" s="71">
        <v>14.27116043444</v>
      </c>
      <c r="T48" s="72"/>
      <c r="U48" s="71">
        <v>20813010</v>
      </c>
      <c r="V48" s="71">
        <v>3714</v>
      </c>
      <c r="W48" s="71">
        <v>410</v>
      </c>
      <c r="X48" s="71">
        <v>26795</v>
      </c>
      <c r="Y48" s="71">
        <v>34744</v>
      </c>
      <c r="Z48" s="71">
        <v>54132</v>
      </c>
      <c r="AA48" s="71">
        <v>11917</v>
      </c>
      <c r="AB48" s="71">
        <v>78901</v>
      </c>
      <c r="AC48" s="71">
        <v>120838.99999999997</v>
      </c>
      <c r="AD48" s="71">
        <v>14.27116043444</v>
      </c>
      <c r="AE48" s="72"/>
      <c r="AF48" s="71">
        <v>178054102.82770014</v>
      </c>
      <c r="AG48" s="71">
        <v>8215903.3998139286</v>
      </c>
      <c r="AH48" s="71">
        <v>2685806.0981610087</v>
      </c>
      <c r="AI48" s="71">
        <v>158311594.23300019</v>
      </c>
      <c r="AJ48" s="71">
        <v>163024087.50542879</v>
      </c>
      <c r="AK48" s="71">
        <v>0</v>
      </c>
      <c r="AL48" s="71">
        <v>0</v>
      </c>
      <c r="AM48" s="71">
        <v>10188272.656015825</v>
      </c>
      <c r="AN48" s="71">
        <v>0</v>
      </c>
      <c r="AO48" s="71">
        <v>0</v>
      </c>
      <c r="AP48" s="71">
        <v>520479766.72011989</v>
      </c>
      <c r="AQ48" s="72"/>
      <c r="AR48" s="71">
        <v>806</v>
      </c>
      <c r="AS48" s="71">
        <v>105</v>
      </c>
      <c r="AT48" s="71">
        <v>1</v>
      </c>
      <c r="AU48" s="71">
        <v>1</v>
      </c>
      <c r="AV48" s="71">
        <v>0</v>
      </c>
      <c r="AW48" s="71">
        <v>0</v>
      </c>
      <c r="AX48" s="71"/>
      <c r="AY48" s="72"/>
      <c r="AZ48" s="71">
        <v>3573.8000000000025</v>
      </c>
      <c r="BA48" s="71">
        <v>4987.0999999999995</v>
      </c>
      <c r="BB48" s="71">
        <v>480</v>
      </c>
      <c r="BC48" s="71">
        <v>198</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1692</v>
      </c>
      <c r="B49" s="70">
        <v>272</v>
      </c>
      <c r="C49" s="70">
        <v>20</v>
      </c>
      <c r="D49" s="70">
        <v>16</v>
      </c>
      <c r="E49" s="70">
        <v>2023</v>
      </c>
      <c r="F49" s="70" t="s">
        <v>1539</v>
      </c>
      <c r="G49" s="70" t="s">
        <v>1672</v>
      </c>
      <c r="H49" s="70" t="s">
        <v>1673</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842</v>
      </c>
      <c r="AS49" s="71">
        <v>109</v>
      </c>
      <c r="AT49" s="71">
        <v>1</v>
      </c>
      <c r="AU49" s="71">
        <v>1</v>
      </c>
      <c r="AV49" s="71">
        <v>0</v>
      </c>
      <c r="AW49" s="71">
        <v>0</v>
      </c>
      <c r="AX49" s="71"/>
      <c r="AY49" s="72"/>
      <c r="AZ49" s="71">
        <v>3772.6000000000031</v>
      </c>
      <c r="BA49" s="71">
        <v>5186.2999999999984</v>
      </c>
      <c r="BB49" s="71">
        <v>480</v>
      </c>
      <c r="BC49" s="71">
        <v>198</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1693</v>
      </c>
      <c r="B50" s="70">
        <v>272</v>
      </c>
      <c r="C50" s="70">
        <v>21</v>
      </c>
      <c r="D50" s="70">
        <v>16</v>
      </c>
      <c r="E50" s="70">
        <v>2024</v>
      </c>
      <c r="F50" s="70" t="s">
        <v>1554</v>
      </c>
      <c r="G50" s="70" t="s">
        <v>1672</v>
      </c>
      <c r="H50" s="70" t="s">
        <v>1673</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1694</v>
      </c>
      <c r="B51" s="70">
        <v>222</v>
      </c>
      <c r="C51" s="70">
        <v>1</v>
      </c>
      <c r="D51" s="70">
        <v>14</v>
      </c>
      <c r="E51" s="70">
        <v>1990</v>
      </c>
      <c r="F51" s="70" t="s">
        <v>787</v>
      </c>
      <c r="G51" s="70" t="s">
        <v>1695</v>
      </c>
      <c r="H51" s="70" t="s">
        <v>1696</v>
      </c>
      <c r="I51" s="148"/>
      <c r="J51" s="71">
        <v>203.88235533564139</v>
      </c>
      <c r="K51" s="71">
        <v>8.9930446696587474</v>
      </c>
      <c r="L51" s="71">
        <v>7.5327776818156131</v>
      </c>
      <c r="M51" s="71">
        <v>63.655328709267003</v>
      </c>
      <c r="N51" s="71">
        <v>61.610871846650859</v>
      </c>
      <c r="O51" s="71">
        <v>69.370748350040188</v>
      </c>
      <c r="P51" s="71">
        <v>68.938365889731543</v>
      </c>
      <c r="Q51" s="71">
        <v>4.8378947072159404</v>
      </c>
      <c r="R51" s="71">
        <v>0</v>
      </c>
      <c r="S51" s="71">
        <v>5.6045923810757907</v>
      </c>
      <c r="T51" s="72"/>
      <c r="U51" s="71">
        <v>33710866</v>
      </c>
      <c r="V51" s="71">
        <v>3230</v>
      </c>
      <c r="W51" s="71">
        <v>79</v>
      </c>
      <c r="X51" s="71">
        <v>21815</v>
      </c>
      <c r="Y51" s="71">
        <v>23969</v>
      </c>
      <c r="Z51" s="71">
        <v>28533</v>
      </c>
      <c r="AA51" s="71">
        <v>16739</v>
      </c>
      <c r="AB51" s="71">
        <v>78551</v>
      </c>
      <c r="AC51" s="71">
        <v>0</v>
      </c>
      <c r="AD51" s="71">
        <v>5.6045923810757907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1697</v>
      </c>
      <c r="B52" s="70">
        <v>223</v>
      </c>
      <c r="C52" s="70">
        <v>2</v>
      </c>
      <c r="D52" s="70">
        <v>14</v>
      </c>
      <c r="E52" s="70">
        <v>2005</v>
      </c>
      <c r="F52" s="70" t="s">
        <v>789</v>
      </c>
      <c r="G52" s="70" t="s">
        <v>1695</v>
      </c>
      <c r="H52" s="70" t="s">
        <v>1696</v>
      </c>
      <c r="I52" s="148"/>
      <c r="J52" s="71">
        <v>190.1351778959002</v>
      </c>
      <c r="K52" s="71">
        <v>5.5417296280841377</v>
      </c>
      <c r="L52" s="71">
        <v>16.380147067909331</v>
      </c>
      <c r="M52" s="71">
        <v>113.80371532260661</v>
      </c>
      <c r="N52" s="71">
        <v>88.304657088974778</v>
      </c>
      <c r="O52" s="71">
        <v>101.9925676140503</v>
      </c>
      <c r="P52" s="71">
        <v>68.505482969950179</v>
      </c>
      <c r="Q52" s="71">
        <v>4.70807872398127</v>
      </c>
      <c r="R52" s="71">
        <v>0</v>
      </c>
      <c r="S52" s="71">
        <v>10.204859915892481</v>
      </c>
      <c r="T52" s="72"/>
      <c r="U52" s="71">
        <v>28808322</v>
      </c>
      <c r="V52" s="71">
        <v>2348</v>
      </c>
      <c r="W52" s="71">
        <v>219</v>
      </c>
      <c r="X52" s="71">
        <v>21066</v>
      </c>
      <c r="Y52" s="71">
        <v>29629</v>
      </c>
      <c r="Z52" s="71">
        <v>48545</v>
      </c>
      <c r="AA52" s="71">
        <v>13623</v>
      </c>
      <c r="AB52" s="71">
        <v>79914</v>
      </c>
      <c r="AC52" s="71">
        <v>0</v>
      </c>
      <c r="AD52" s="71">
        <v>10.204859915892481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1698</v>
      </c>
      <c r="B53" s="70">
        <v>224</v>
      </c>
      <c r="C53" s="70">
        <v>3</v>
      </c>
      <c r="D53" s="70">
        <v>14</v>
      </c>
      <c r="E53" s="70">
        <v>2006</v>
      </c>
      <c r="F53" s="70" t="s">
        <v>790</v>
      </c>
      <c r="G53" s="70" t="s">
        <v>1695</v>
      </c>
      <c r="H53" s="70" t="s">
        <v>1696</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1699</v>
      </c>
      <c r="B54" s="70">
        <v>225</v>
      </c>
      <c r="C54" s="70">
        <v>4</v>
      </c>
      <c r="D54" s="70">
        <v>14</v>
      </c>
      <c r="E54" s="70">
        <v>2007</v>
      </c>
      <c r="F54" s="70" t="s">
        <v>791</v>
      </c>
      <c r="G54" s="70" t="s">
        <v>1695</v>
      </c>
      <c r="H54" s="70" t="s">
        <v>1696</v>
      </c>
      <c r="I54" s="148"/>
      <c r="J54" s="71">
        <v>248.42912477295059</v>
      </c>
      <c r="K54" s="71">
        <v>5.3701355648741584</v>
      </c>
      <c r="L54" s="71">
        <v>11.79680709754866</v>
      </c>
      <c r="M54" s="71">
        <v>107.94780445496799</v>
      </c>
      <c r="N54" s="71">
        <v>95.841200196716059</v>
      </c>
      <c r="O54" s="71">
        <v>100.482773276876</v>
      </c>
      <c r="P54" s="71">
        <v>68.50371642035212</v>
      </c>
      <c r="Q54" s="71">
        <v>4.9523416550553598</v>
      </c>
      <c r="R54" s="71">
        <v>0</v>
      </c>
      <c r="S54" s="71">
        <v>13.11376351960166</v>
      </c>
      <c r="T54" s="72"/>
      <c r="U54" s="71">
        <v>38592063</v>
      </c>
      <c r="V54" s="71">
        <v>2334</v>
      </c>
      <c r="W54" s="71">
        <v>150</v>
      </c>
      <c r="X54" s="71">
        <v>25184</v>
      </c>
      <c r="Y54" s="71">
        <v>30406</v>
      </c>
      <c r="Z54" s="71">
        <v>49718</v>
      </c>
      <c r="AA54" s="71">
        <v>13415</v>
      </c>
      <c r="AB54" s="71">
        <v>79615</v>
      </c>
      <c r="AC54" s="71">
        <v>0</v>
      </c>
      <c r="AD54" s="71">
        <v>13.11376351960166</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1700</v>
      </c>
      <c r="B55" s="70">
        <v>226</v>
      </c>
      <c r="C55" s="70">
        <v>5</v>
      </c>
      <c r="D55" s="70">
        <v>14</v>
      </c>
      <c r="E55" s="70">
        <v>2008</v>
      </c>
      <c r="F55" s="70" t="s">
        <v>792</v>
      </c>
      <c r="G55" s="70" t="s">
        <v>1695</v>
      </c>
      <c r="H55" s="70" t="s">
        <v>1696</v>
      </c>
      <c r="I55" s="148"/>
      <c r="J55" s="71">
        <v>238.71998617465471</v>
      </c>
      <c r="K55" s="71">
        <v>4.2849290492712244</v>
      </c>
      <c r="L55" s="71">
        <v>10.67363534363378</v>
      </c>
      <c r="M55" s="71">
        <v>113.8904468408458</v>
      </c>
      <c r="N55" s="71">
        <v>97.284579173335118</v>
      </c>
      <c r="O55" s="71">
        <v>97.432902083855041</v>
      </c>
      <c r="P55" s="71">
        <v>66.747521984570625</v>
      </c>
      <c r="Q55" s="71">
        <v>4.8681652785312197</v>
      </c>
      <c r="R55" s="71">
        <v>0</v>
      </c>
      <c r="S55" s="71">
        <v>11.091127553771649</v>
      </c>
      <c r="T55" s="72"/>
      <c r="U55" s="71">
        <v>40699251</v>
      </c>
      <c r="V55" s="71">
        <v>2334</v>
      </c>
      <c r="W55" s="71">
        <v>150</v>
      </c>
      <c r="X55" s="71">
        <v>25184</v>
      </c>
      <c r="Y55" s="71">
        <v>30744</v>
      </c>
      <c r="Z55" s="71">
        <v>49901</v>
      </c>
      <c r="AA55" s="71">
        <v>13086</v>
      </c>
      <c r="AB55" s="71">
        <v>79549</v>
      </c>
      <c r="AC55" s="71">
        <v>0</v>
      </c>
      <c r="AD55" s="71">
        <v>11.091127553771649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1701</v>
      </c>
      <c r="B56" s="70">
        <v>227</v>
      </c>
      <c r="C56" s="70">
        <v>6</v>
      </c>
      <c r="D56" s="70">
        <v>14</v>
      </c>
      <c r="E56" s="70">
        <v>2009</v>
      </c>
      <c r="F56" s="70" t="s">
        <v>176</v>
      </c>
      <c r="G56" s="70" t="s">
        <v>1695</v>
      </c>
      <c r="H56" s="70" t="s">
        <v>1696</v>
      </c>
      <c r="I56" s="148"/>
      <c r="J56" s="71">
        <v>181.7285887127708</v>
      </c>
      <c r="K56" s="71">
        <v>3.8060095124002511</v>
      </c>
      <c r="L56" s="71">
        <v>9.8365530393603056</v>
      </c>
      <c r="M56" s="71">
        <v>101.4180519172788</v>
      </c>
      <c r="N56" s="71">
        <v>91.102014365115053</v>
      </c>
      <c r="O56" s="71">
        <v>99.334468538490853</v>
      </c>
      <c r="P56" s="71">
        <v>64.296800463102286</v>
      </c>
      <c r="Q56" s="71">
        <v>4.6181418369343401</v>
      </c>
      <c r="R56" s="71">
        <v>0</v>
      </c>
      <c r="S56" s="71">
        <v>11.609446370182081</v>
      </c>
      <c r="T56" s="72"/>
      <c r="U56" s="71">
        <v>27659267</v>
      </c>
      <c r="V56" s="71">
        <v>2418</v>
      </c>
      <c r="W56" s="71">
        <v>151</v>
      </c>
      <c r="X56" s="71">
        <v>26454</v>
      </c>
      <c r="Y56" s="71">
        <v>30988</v>
      </c>
      <c r="Z56" s="71">
        <v>50216</v>
      </c>
      <c r="AA56" s="71">
        <v>12941</v>
      </c>
      <c r="AB56" s="71">
        <v>79217</v>
      </c>
      <c r="AC56" s="71">
        <v>0</v>
      </c>
      <c r="AD56" s="71">
        <v>11.609446370182081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61.058</v>
      </c>
      <c r="BK56" s="71">
        <v>0</v>
      </c>
      <c r="BL56" s="71">
        <v>0</v>
      </c>
      <c r="BM56" s="71">
        <v>0</v>
      </c>
      <c r="BN56" s="72"/>
      <c r="BO56" s="71">
        <v>0</v>
      </c>
      <c r="BP56" s="71">
        <v>0</v>
      </c>
      <c r="BQ56" s="71">
        <v>8</v>
      </c>
      <c r="BR56" s="71">
        <v>0</v>
      </c>
      <c r="BS56" s="71">
        <v>0</v>
      </c>
      <c r="BT56" s="71">
        <v>0</v>
      </c>
      <c r="BU56"/>
      <c r="BV56" s="70">
        <v>61.058</v>
      </c>
      <c r="BW56" s="70">
        <v>0</v>
      </c>
      <c r="BX56" s="70">
        <v>0</v>
      </c>
      <c r="BY56" s="70">
        <v>0</v>
      </c>
      <c r="BZ56" s="70">
        <v>0</v>
      </c>
      <c r="CA56" s="70">
        <v>0</v>
      </c>
      <c r="CB56" s="70">
        <v>0</v>
      </c>
      <c r="CC56" s="70">
        <v>0</v>
      </c>
      <c r="CD56" s="70">
        <v>0</v>
      </c>
    </row>
    <row r="57" spans="1:82">
      <c r="A57" s="70" t="s">
        <v>1702</v>
      </c>
      <c r="B57" s="70">
        <v>228</v>
      </c>
      <c r="C57" s="70">
        <v>7</v>
      </c>
      <c r="D57" s="70">
        <v>14</v>
      </c>
      <c r="E57" s="70">
        <v>2010</v>
      </c>
      <c r="F57" s="70" t="s">
        <v>177</v>
      </c>
      <c r="G57" s="70" t="s">
        <v>1695</v>
      </c>
      <c r="H57" s="70" t="s">
        <v>1696</v>
      </c>
      <c r="I57" s="148"/>
      <c r="J57" s="71">
        <v>204.2950358482918</v>
      </c>
      <c r="K57" s="71">
        <v>3.988258867727255</v>
      </c>
      <c r="L57" s="71">
        <v>10.977776992966231</v>
      </c>
      <c r="M57" s="71">
        <v>103.34932071287059</v>
      </c>
      <c r="N57" s="71">
        <v>100.1823163577027</v>
      </c>
      <c r="O57" s="71">
        <v>99.060101620767355</v>
      </c>
      <c r="P57" s="71">
        <v>65.286309549459048</v>
      </c>
      <c r="Q57" s="71">
        <v>4.7967874511547004</v>
      </c>
      <c r="R57" s="71">
        <v>0</v>
      </c>
      <c r="S57" s="71">
        <v>11.349908809596769</v>
      </c>
      <c r="T57" s="72"/>
      <c r="U57" s="71">
        <v>33565663</v>
      </c>
      <c r="V57" s="71">
        <v>2418</v>
      </c>
      <c r="W57" s="71">
        <v>151</v>
      </c>
      <c r="X57" s="71">
        <v>26454</v>
      </c>
      <c r="Y57" s="71">
        <v>31128</v>
      </c>
      <c r="Z57" s="71">
        <v>50310</v>
      </c>
      <c r="AA57" s="71">
        <v>12812</v>
      </c>
      <c r="AB57" s="71">
        <v>78844</v>
      </c>
      <c r="AC57" s="71">
        <v>0</v>
      </c>
      <c r="AD57" s="71">
        <v>11.349908809596769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70.271000000000001</v>
      </c>
      <c r="BK57" s="71">
        <v>0</v>
      </c>
      <c r="BL57" s="71">
        <v>2.83</v>
      </c>
      <c r="BM57" s="71">
        <v>0</v>
      </c>
      <c r="BN57" s="72"/>
      <c r="BO57" s="71">
        <v>0</v>
      </c>
      <c r="BP57" s="71">
        <v>0</v>
      </c>
      <c r="BQ57" s="71">
        <v>8</v>
      </c>
      <c r="BR57" s="71">
        <v>0</v>
      </c>
      <c r="BS57" s="71">
        <v>1</v>
      </c>
      <c r="BT57" s="71">
        <v>0</v>
      </c>
      <c r="BU57"/>
      <c r="BV57" s="70">
        <v>73.100999999999999</v>
      </c>
      <c r="BW57" s="70">
        <v>0</v>
      </c>
      <c r="BX57" s="70">
        <v>0</v>
      </c>
      <c r="BY57" s="70">
        <v>0</v>
      </c>
      <c r="BZ57" s="70">
        <v>0</v>
      </c>
      <c r="CA57" s="70">
        <v>0</v>
      </c>
      <c r="CB57" s="70">
        <v>0</v>
      </c>
      <c r="CC57" s="70">
        <v>0</v>
      </c>
      <c r="CD57" s="70">
        <v>0</v>
      </c>
    </row>
    <row r="58" spans="1:82">
      <c r="A58" s="70" t="s">
        <v>1703</v>
      </c>
      <c r="B58" s="70">
        <v>229</v>
      </c>
      <c r="C58" s="70">
        <v>8</v>
      </c>
      <c r="D58" s="70">
        <v>14</v>
      </c>
      <c r="E58" s="70">
        <v>2011</v>
      </c>
      <c r="F58" s="70" t="s">
        <v>178</v>
      </c>
      <c r="G58" s="70" t="s">
        <v>1695</v>
      </c>
      <c r="H58" s="70" t="s">
        <v>1696</v>
      </c>
      <c r="I58" s="148"/>
      <c r="J58" s="71">
        <v>245.48266197771761</v>
      </c>
      <c r="K58" s="71">
        <v>5.8000446548222957</v>
      </c>
      <c r="L58" s="71">
        <v>6.2215718854577347</v>
      </c>
      <c r="M58" s="71">
        <v>131.1389104943533</v>
      </c>
      <c r="N58" s="71">
        <v>107.69221013517399</v>
      </c>
      <c r="O58" s="71">
        <v>97.909636084262871</v>
      </c>
      <c r="P58" s="71">
        <v>62.835516359577106</v>
      </c>
      <c r="Q58" s="71">
        <v>5.5034239723254696</v>
      </c>
      <c r="R58" s="71">
        <v>0</v>
      </c>
      <c r="S58" s="71">
        <v>11.4470100561447</v>
      </c>
      <c r="T58" s="72"/>
      <c r="U58" s="71">
        <v>35035755</v>
      </c>
      <c r="V58" s="71">
        <v>2418</v>
      </c>
      <c r="W58" s="71">
        <v>151</v>
      </c>
      <c r="X58" s="71">
        <v>26454</v>
      </c>
      <c r="Y58" s="71">
        <v>31306</v>
      </c>
      <c r="Z58" s="71">
        <v>50806</v>
      </c>
      <c r="AA58" s="71">
        <v>12698</v>
      </c>
      <c r="AB58" s="71">
        <v>78422</v>
      </c>
      <c r="AC58" s="71">
        <v>0</v>
      </c>
      <c r="AD58" s="71">
        <v>11.4470100561447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62.381</v>
      </c>
      <c r="BK58" s="71">
        <v>0</v>
      </c>
      <c r="BL58" s="71">
        <v>2.6640000000000001</v>
      </c>
      <c r="BM58" s="71">
        <v>0</v>
      </c>
      <c r="BN58" s="72"/>
      <c r="BO58" s="71">
        <v>0</v>
      </c>
      <c r="BP58" s="71">
        <v>0</v>
      </c>
      <c r="BQ58" s="71">
        <v>8</v>
      </c>
      <c r="BR58" s="71">
        <v>0</v>
      </c>
      <c r="BS58" s="71">
        <v>1</v>
      </c>
      <c r="BT58" s="71">
        <v>0</v>
      </c>
      <c r="BU58"/>
      <c r="BV58" s="70">
        <v>65.045000000000002</v>
      </c>
      <c r="BW58" s="70">
        <v>0</v>
      </c>
      <c r="BX58" s="70">
        <v>0</v>
      </c>
      <c r="BY58" s="70">
        <v>0</v>
      </c>
      <c r="BZ58" s="70">
        <v>0</v>
      </c>
      <c r="CA58" s="70">
        <v>0</v>
      </c>
      <c r="CB58" s="70">
        <v>0</v>
      </c>
      <c r="CC58" s="70">
        <v>0</v>
      </c>
      <c r="CD58" s="70">
        <v>0</v>
      </c>
    </row>
    <row r="59" spans="1:82">
      <c r="A59" s="70" t="s">
        <v>1704</v>
      </c>
      <c r="B59" s="70">
        <v>230</v>
      </c>
      <c r="C59" s="70">
        <v>9</v>
      </c>
      <c r="D59" s="70">
        <v>14</v>
      </c>
      <c r="E59" s="70">
        <v>2012</v>
      </c>
      <c r="F59" s="70" t="s">
        <v>179</v>
      </c>
      <c r="G59" s="70" t="s">
        <v>1695</v>
      </c>
      <c r="H59" s="70" t="s">
        <v>1696</v>
      </c>
      <c r="I59" s="148"/>
      <c r="J59" s="71">
        <v>241.82080336578019</v>
      </c>
      <c r="K59" s="71">
        <v>5.6558229834905918</v>
      </c>
      <c r="L59" s="71">
        <v>6.1763602740394257</v>
      </c>
      <c r="M59" s="71">
        <v>135.56685017248279</v>
      </c>
      <c r="N59" s="71">
        <v>117.3011222592953</v>
      </c>
      <c r="O59" s="71">
        <v>98.250020409970048</v>
      </c>
      <c r="P59" s="71">
        <v>63.098463671547663</v>
      </c>
      <c r="Q59" s="71">
        <v>6.1072236964842004</v>
      </c>
      <c r="R59" s="71">
        <v>0</v>
      </c>
      <c r="S59" s="71">
        <v>10.884759900520489</v>
      </c>
      <c r="T59" s="72"/>
      <c r="U59" s="71">
        <v>33003560</v>
      </c>
      <c r="V59" s="71">
        <v>2418</v>
      </c>
      <c r="W59" s="71">
        <v>151</v>
      </c>
      <c r="X59" s="71">
        <v>26454</v>
      </c>
      <c r="Y59" s="71">
        <v>32394</v>
      </c>
      <c r="Z59" s="71">
        <v>51387</v>
      </c>
      <c r="AA59" s="71">
        <v>12679</v>
      </c>
      <c r="AB59" s="71">
        <v>80099</v>
      </c>
      <c r="AC59" s="71">
        <v>0</v>
      </c>
      <c r="AD59" s="71">
        <v>10.884759900520489</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82.614999999999995</v>
      </c>
      <c r="BK59" s="71">
        <v>0</v>
      </c>
      <c r="BL59" s="71">
        <v>3.5249999999999999</v>
      </c>
      <c r="BM59" s="71">
        <v>0</v>
      </c>
      <c r="BN59" s="72"/>
      <c r="BO59" s="71">
        <v>0</v>
      </c>
      <c r="BP59" s="71">
        <v>0</v>
      </c>
      <c r="BQ59" s="71">
        <v>9</v>
      </c>
      <c r="BR59" s="71">
        <v>0</v>
      </c>
      <c r="BS59" s="71">
        <v>1</v>
      </c>
      <c r="BT59" s="71">
        <v>0</v>
      </c>
      <c r="BU59"/>
      <c r="BV59" s="70">
        <v>86.14</v>
      </c>
      <c r="BW59" s="70">
        <v>0</v>
      </c>
      <c r="BX59" s="70">
        <v>0</v>
      </c>
      <c r="BY59" s="70">
        <v>0</v>
      </c>
      <c r="BZ59" s="70">
        <v>0</v>
      </c>
      <c r="CA59" s="70">
        <v>0</v>
      </c>
      <c r="CB59" s="70">
        <v>0</v>
      </c>
      <c r="CC59" s="70">
        <v>0</v>
      </c>
      <c r="CD59" s="70">
        <v>0</v>
      </c>
    </row>
    <row r="60" spans="1:82">
      <c r="A60" s="70" t="s">
        <v>1705</v>
      </c>
      <c r="B60" s="70">
        <v>231</v>
      </c>
      <c r="C60" s="70">
        <v>10</v>
      </c>
      <c r="D60" s="70">
        <v>14</v>
      </c>
      <c r="E60" s="70">
        <v>2013</v>
      </c>
      <c r="F60" s="70" t="s">
        <v>180</v>
      </c>
      <c r="G60" s="70" t="s">
        <v>1695</v>
      </c>
      <c r="H60" s="70" t="s">
        <v>1696</v>
      </c>
      <c r="I60" s="148"/>
      <c r="J60" s="71">
        <v>255.9571341051537</v>
      </c>
      <c r="K60" s="71">
        <v>4.8755651674467968</v>
      </c>
      <c r="L60" s="71">
        <v>6.369820779315182</v>
      </c>
      <c r="M60" s="71">
        <v>130.60768830370631</v>
      </c>
      <c r="N60" s="71">
        <v>117.6378516007991</v>
      </c>
      <c r="O60" s="71">
        <v>94.998891595269683</v>
      </c>
      <c r="P60" s="71">
        <v>63.765820437361775</v>
      </c>
      <c r="Q60" s="71">
        <v>6.1793409812657503</v>
      </c>
      <c r="R60" s="71">
        <v>0</v>
      </c>
      <c r="S60" s="71">
        <v>17.243980398817669</v>
      </c>
      <c r="T60" s="72"/>
      <c r="U60" s="71">
        <v>32325884</v>
      </c>
      <c r="V60" s="71">
        <v>2418</v>
      </c>
      <c r="W60" s="71">
        <v>151</v>
      </c>
      <c r="X60" s="71">
        <v>26454</v>
      </c>
      <c r="Y60" s="71">
        <v>32530</v>
      </c>
      <c r="Z60" s="71">
        <v>51905</v>
      </c>
      <c r="AA60" s="71">
        <v>12765</v>
      </c>
      <c r="AB60" s="71">
        <v>79883</v>
      </c>
      <c r="AC60" s="71">
        <v>0</v>
      </c>
      <c r="AD60" s="71">
        <v>17.243980398817669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96.391000000000005</v>
      </c>
      <c r="BK60" s="71">
        <v>0</v>
      </c>
      <c r="BL60" s="71">
        <v>4.6440000000000001</v>
      </c>
      <c r="BM60" s="71">
        <v>0</v>
      </c>
      <c r="BN60" s="72"/>
      <c r="BO60" s="71">
        <v>0</v>
      </c>
      <c r="BP60" s="71">
        <v>0</v>
      </c>
      <c r="BQ60" s="71">
        <v>10</v>
      </c>
      <c r="BR60" s="71">
        <v>0</v>
      </c>
      <c r="BS60" s="71">
        <v>1</v>
      </c>
      <c r="BT60" s="71">
        <v>0</v>
      </c>
      <c r="BU60"/>
      <c r="BV60" s="70">
        <v>101.035</v>
      </c>
      <c r="BW60" s="70">
        <v>0</v>
      </c>
      <c r="BX60" s="70">
        <v>0</v>
      </c>
      <c r="BY60" s="70">
        <v>0</v>
      </c>
      <c r="BZ60" s="70">
        <v>0</v>
      </c>
      <c r="CA60" s="70">
        <v>0</v>
      </c>
      <c r="CB60" s="70">
        <v>0</v>
      </c>
      <c r="CC60" s="70">
        <v>0</v>
      </c>
      <c r="CD60" s="70">
        <v>0</v>
      </c>
    </row>
    <row r="61" spans="1:82">
      <c r="A61" s="70" t="s">
        <v>1706</v>
      </c>
      <c r="B61" s="70">
        <v>232</v>
      </c>
      <c r="C61" s="70">
        <v>11</v>
      </c>
      <c r="D61" s="70">
        <v>14</v>
      </c>
      <c r="E61" s="70">
        <v>2014</v>
      </c>
      <c r="F61" s="70" t="s">
        <v>181</v>
      </c>
      <c r="G61" s="70" t="s">
        <v>1695</v>
      </c>
      <c r="H61" s="70" t="s">
        <v>1696</v>
      </c>
      <c r="I61" s="148"/>
      <c r="J61" s="71">
        <v>246.6043901740135</v>
      </c>
      <c r="K61" s="71">
        <v>4.9352382604761056</v>
      </c>
      <c r="L61" s="71">
        <v>5.3428722511504212</v>
      </c>
      <c r="M61" s="71">
        <v>117.9347819254086</v>
      </c>
      <c r="N61" s="71">
        <v>103.1727590860707</v>
      </c>
      <c r="O61" s="71">
        <v>91.294832903604373</v>
      </c>
      <c r="P61" s="71">
        <v>64.619483655196902</v>
      </c>
      <c r="Q61" s="71">
        <v>5.8976125134729296</v>
      </c>
      <c r="R61" s="71">
        <v>0</v>
      </c>
      <c r="S61" s="71">
        <v>12.66948901781976</v>
      </c>
      <c r="T61" s="72"/>
      <c r="U61" s="71">
        <v>34609420</v>
      </c>
      <c r="V61" s="71">
        <v>2153</v>
      </c>
      <c r="W61" s="71">
        <v>119</v>
      </c>
      <c r="X61" s="71">
        <v>26164</v>
      </c>
      <c r="Y61" s="71">
        <v>32838</v>
      </c>
      <c r="Z61" s="71">
        <v>52536</v>
      </c>
      <c r="AA61" s="71">
        <v>12869</v>
      </c>
      <c r="AB61" s="71">
        <v>79464</v>
      </c>
      <c r="AC61" s="71">
        <v>0</v>
      </c>
      <c r="AD61" s="71">
        <v>12.66948901781976</v>
      </c>
      <c r="AE61" s="72"/>
      <c r="AF61" s="71"/>
      <c r="AG61" s="71"/>
      <c r="AH61" s="71"/>
      <c r="AI61" s="71"/>
      <c r="AJ61" s="71"/>
      <c r="AK61" s="71"/>
      <c r="AL61" s="71"/>
      <c r="AM61" s="71"/>
      <c r="AN61" s="71"/>
      <c r="AO61" s="71"/>
      <c r="AP61" s="71"/>
      <c r="AQ61" s="72"/>
      <c r="AR61" s="71">
        <v>1599</v>
      </c>
      <c r="AS61" s="71">
        <v>388</v>
      </c>
      <c r="AT61" s="71">
        <v>0</v>
      </c>
      <c r="AU61" s="71">
        <v>0</v>
      </c>
      <c r="AV61" s="71">
        <v>0</v>
      </c>
      <c r="AW61" s="71">
        <v>1</v>
      </c>
      <c r="AX61" s="71"/>
      <c r="AY61" s="72"/>
      <c r="AZ61" s="71">
        <v>6485</v>
      </c>
      <c r="BA61" s="71">
        <v>22711.200000000001</v>
      </c>
      <c r="BB61" s="71">
        <v>0</v>
      </c>
      <c r="BC61" s="71">
        <v>0</v>
      </c>
      <c r="BD61" s="71">
        <v>0</v>
      </c>
      <c r="BE61" s="71">
        <v>1272</v>
      </c>
      <c r="BF61" s="71"/>
      <c r="BG61" s="72"/>
      <c r="BH61" s="71">
        <v>0</v>
      </c>
      <c r="BI61" s="71">
        <v>0</v>
      </c>
      <c r="BJ61" s="71">
        <v>97.891000000000005</v>
      </c>
      <c r="BK61" s="71">
        <v>0</v>
      </c>
      <c r="BL61" s="71">
        <v>6.07</v>
      </c>
      <c r="BM61" s="71">
        <v>0</v>
      </c>
      <c r="BN61" s="72"/>
      <c r="BO61" s="71">
        <v>0</v>
      </c>
      <c r="BP61" s="71">
        <v>0</v>
      </c>
      <c r="BQ61" s="71">
        <v>11</v>
      </c>
      <c r="BR61" s="71">
        <v>0</v>
      </c>
      <c r="BS61" s="71">
        <v>1</v>
      </c>
      <c r="BT61" s="71">
        <v>0</v>
      </c>
      <c r="BU61"/>
      <c r="BV61" s="70">
        <v>103.961</v>
      </c>
      <c r="BW61" s="70">
        <v>0</v>
      </c>
      <c r="BX61" s="70">
        <v>0</v>
      </c>
      <c r="BY61" s="70">
        <v>0</v>
      </c>
      <c r="BZ61" s="70">
        <v>0</v>
      </c>
      <c r="CA61" s="70">
        <v>0</v>
      </c>
      <c r="CB61" s="70">
        <v>0</v>
      </c>
      <c r="CC61" s="70">
        <v>0</v>
      </c>
      <c r="CD61" s="70">
        <v>0</v>
      </c>
    </row>
    <row r="62" spans="1:82">
      <c r="A62" s="70" t="s">
        <v>1707</v>
      </c>
      <c r="B62" s="70">
        <v>233</v>
      </c>
      <c r="C62" s="70">
        <v>12</v>
      </c>
      <c r="D62" s="70">
        <v>14</v>
      </c>
      <c r="E62" s="70">
        <v>2015</v>
      </c>
      <c r="F62" s="70" t="s">
        <v>182</v>
      </c>
      <c r="G62" s="70" t="s">
        <v>1695</v>
      </c>
      <c r="H62" s="70" t="s">
        <v>1696</v>
      </c>
      <c r="I62" s="148"/>
      <c r="J62" s="71">
        <v>260.86894956768992</v>
      </c>
      <c r="K62" s="71">
        <v>4.7137844155381394</v>
      </c>
      <c r="L62" s="71">
        <v>5.8907123839698983</v>
      </c>
      <c r="M62" s="71">
        <v>123.58511788570139</v>
      </c>
      <c r="N62" s="71">
        <v>102.878227875856</v>
      </c>
      <c r="O62" s="71">
        <v>90.712033391174828</v>
      </c>
      <c r="P62" s="71">
        <v>64.29866490445302</v>
      </c>
      <c r="Q62" s="71">
        <v>5.7391624922593802</v>
      </c>
      <c r="R62" s="71">
        <v>0</v>
      </c>
      <c r="S62" s="71">
        <v>12.139824563637021</v>
      </c>
      <c r="T62" s="72"/>
      <c r="U62" s="71">
        <v>39316290</v>
      </c>
      <c r="V62" s="71">
        <v>2153</v>
      </c>
      <c r="W62" s="71">
        <v>119</v>
      </c>
      <c r="X62" s="71">
        <v>26164</v>
      </c>
      <c r="Y62" s="71">
        <v>33058</v>
      </c>
      <c r="Z62" s="71">
        <v>52703</v>
      </c>
      <c r="AA62" s="71">
        <v>12795</v>
      </c>
      <c r="AB62" s="71">
        <v>78993</v>
      </c>
      <c r="AC62" s="71">
        <v>0</v>
      </c>
      <c r="AD62" s="71">
        <v>12.139824563637021</v>
      </c>
      <c r="AE62" s="72"/>
      <c r="AF62" s="71">
        <v>297737186.51388389</v>
      </c>
      <c r="AG62" s="71">
        <v>3892907.810942675</v>
      </c>
      <c r="AH62" s="71">
        <v>1240752.331150247</v>
      </c>
      <c r="AI62" s="71">
        <v>185017656.64129841</v>
      </c>
      <c r="AJ62" s="71">
        <v>155560483.71774039</v>
      </c>
      <c r="AK62" s="71">
        <v>0</v>
      </c>
      <c r="AL62" s="71">
        <v>0</v>
      </c>
      <c r="AM62" s="71">
        <v>10825659.28682781</v>
      </c>
      <c r="AN62" s="71">
        <v>0</v>
      </c>
      <c r="AO62" s="71">
        <v>0</v>
      </c>
      <c r="AP62" s="71">
        <v>654274646.3018434</v>
      </c>
      <c r="AQ62" s="72"/>
      <c r="AR62" s="71">
        <v>1762</v>
      </c>
      <c r="AS62" s="71">
        <v>623</v>
      </c>
      <c r="AT62" s="71">
        <v>0</v>
      </c>
      <c r="AU62" s="71">
        <v>0</v>
      </c>
      <c r="AV62" s="71">
        <v>0</v>
      </c>
      <c r="AW62" s="71">
        <v>1</v>
      </c>
      <c r="AX62" s="71"/>
      <c r="AY62" s="72"/>
      <c r="AZ62" s="71">
        <v>7249.9</v>
      </c>
      <c r="BA62" s="71">
        <v>39702.399999999987</v>
      </c>
      <c r="BB62" s="71">
        <v>0</v>
      </c>
      <c r="BC62" s="71">
        <v>0</v>
      </c>
      <c r="BD62" s="71">
        <v>0</v>
      </c>
      <c r="BE62" s="71">
        <v>1272</v>
      </c>
      <c r="BF62" s="71"/>
      <c r="BG62" s="72"/>
      <c r="BH62" s="71">
        <v>0</v>
      </c>
      <c r="BI62" s="71">
        <v>0</v>
      </c>
      <c r="BJ62" s="71">
        <v>98.516999999999996</v>
      </c>
      <c r="BK62" s="71">
        <v>0</v>
      </c>
      <c r="BL62" s="71">
        <v>4.5060000000000002</v>
      </c>
      <c r="BM62" s="71">
        <v>0</v>
      </c>
      <c r="BN62" s="72"/>
      <c r="BO62" s="71">
        <v>0</v>
      </c>
      <c r="BP62" s="71">
        <v>0</v>
      </c>
      <c r="BQ62" s="71">
        <v>11</v>
      </c>
      <c r="BR62" s="71">
        <v>0</v>
      </c>
      <c r="BS62" s="71">
        <v>1</v>
      </c>
      <c r="BT62" s="71">
        <v>0</v>
      </c>
      <c r="BU62"/>
      <c r="BV62" s="70">
        <v>99.757000000000005</v>
      </c>
      <c r="BW62" s="70">
        <v>0</v>
      </c>
      <c r="BX62" s="70">
        <v>0</v>
      </c>
      <c r="BY62" s="70">
        <v>0</v>
      </c>
      <c r="BZ62" s="70">
        <v>0</v>
      </c>
      <c r="CA62" s="70">
        <v>3.266</v>
      </c>
      <c r="CB62" s="70">
        <v>0</v>
      </c>
      <c r="CC62" s="70">
        <v>0</v>
      </c>
      <c r="CD62" s="70">
        <v>0</v>
      </c>
    </row>
    <row r="63" spans="1:82">
      <c r="A63" s="70" t="s">
        <v>1708</v>
      </c>
      <c r="B63" s="70">
        <v>234</v>
      </c>
      <c r="C63" s="70">
        <v>13</v>
      </c>
      <c r="D63" s="70">
        <v>14</v>
      </c>
      <c r="E63" s="70">
        <v>2016</v>
      </c>
      <c r="F63" s="70" t="s">
        <v>155</v>
      </c>
      <c r="G63" s="70" t="s">
        <v>1695</v>
      </c>
      <c r="H63" s="70" t="s">
        <v>1696</v>
      </c>
      <c r="I63" s="148"/>
      <c r="J63" s="71">
        <v>192.95262633875473</v>
      </c>
      <c r="K63" s="71">
        <v>4.7080820205843876</v>
      </c>
      <c r="L63" s="71">
        <v>6.9019741353402404</v>
      </c>
      <c r="M63" s="71">
        <v>108.15733007852916</v>
      </c>
      <c r="N63" s="71">
        <v>91.812425476292987</v>
      </c>
      <c r="O63" s="71">
        <v>90.22597911983128</v>
      </c>
      <c r="P63" s="71">
        <v>62.88157927061382</v>
      </c>
      <c r="Q63" s="71">
        <v>5.5791532479468158</v>
      </c>
      <c r="R63" s="71">
        <v>0</v>
      </c>
      <c r="S63" s="71">
        <v>14.201782574387508</v>
      </c>
      <c r="T63" s="72"/>
      <c r="U63" s="71">
        <v>30402635</v>
      </c>
      <c r="V63" s="71">
        <v>2153</v>
      </c>
      <c r="W63" s="71">
        <v>119</v>
      </c>
      <c r="X63" s="71">
        <v>26164</v>
      </c>
      <c r="Y63" s="71">
        <v>33541</v>
      </c>
      <c r="Z63" s="71">
        <v>53065</v>
      </c>
      <c r="AA63" s="71">
        <v>12942</v>
      </c>
      <c r="AB63" s="71">
        <v>78989</v>
      </c>
      <c r="AC63" s="71">
        <v>0</v>
      </c>
      <c r="AD63" s="71">
        <v>14.20178257438751</v>
      </c>
      <c r="AE63" s="72"/>
      <c r="AF63" s="71">
        <v>224404360.73396659</v>
      </c>
      <c r="AG63" s="71">
        <v>3742383.3102355679</v>
      </c>
      <c r="AH63" s="71">
        <v>1080312.491748679</v>
      </c>
      <c r="AI63" s="71">
        <v>172814687.11031669</v>
      </c>
      <c r="AJ63" s="71">
        <v>134556324.09873569</v>
      </c>
      <c r="AK63" s="71">
        <v>0</v>
      </c>
      <c r="AL63" s="71">
        <v>0</v>
      </c>
      <c r="AM63" s="71">
        <v>10833521.152784299</v>
      </c>
      <c r="AN63" s="71">
        <v>0</v>
      </c>
      <c r="AO63" s="71">
        <v>0</v>
      </c>
      <c r="AP63" s="71">
        <v>547431588.89778757</v>
      </c>
      <c r="AQ63" s="72"/>
      <c r="AR63" s="71">
        <v>1904</v>
      </c>
      <c r="AS63" s="71">
        <v>755</v>
      </c>
      <c r="AT63" s="71">
        <v>0</v>
      </c>
      <c r="AU63" s="71">
        <v>0</v>
      </c>
      <c r="AV63" s="71">
        <v>0</v>
      </c>
      <c r="AW63" s="71">
        <v>1</v>
      </c>
      <c r="AX63" s="71"/>
      <c r="AY63" s="72"/>
      <c r="AZ63" s="71">
        <v>7962.7000000000007</v>
      </c>
      <c r="BA63" s="71">
        <v>51320.800000000003</v>
      </c>
      <c r="BB63" s="71">
        <v>0</v>
      </c>
      <c r="BC63" s="71">
        <v>0</v>
      </c>
      <c r="BD63" s="71">
        <v>0</v>
      </c>
      <c r="BE63" s="71">
        <v>1272</v>
      </c>
      <c r="BF63" s="71"/>
      <c r="BG63" s="72"/>
      <c r="BH63" s="71">
        <v>0</v>
      </c>
      <c r="BI63" s="71">
        <v>0</v>
      </c>
      <c r="BJ63" s="71">
        <v>106.044</v>
      </c>
      <c r="BK63" s="71">
        <v>0</v>
      </c>
      <c r="BL63" s="71">
        <v>5.782</v>
      </c>
      <c r="BM63" s="71">
        <v>0</v>
      </c>
      <c r="BN63" s="72"/>
      <c r="BO63" s="71">
        <v>0</v>
      </c>
      <c r="BP63" s="71">
        <v>0</v>
      </c>
      <c r="BQ63" s="71">
        <v>12</v>
      </c>
      <c r="BR63" s="71">
        <v>0</v>
      </c>
      <c r="BS63" s="71">
        <v>1</v>
      </c>
      <c r="BT63" s="71">
        <v>0</v>
      </c>
      <c r="BU63"/>
      <c r="BV63" s="70">
        <v>108.56</v>
      </c>
      <c r="BW63" s="70">
        <v>0</v>
      </c>
      <c r="BX63" s="70">
        <v>0</v>
      </c>
      <c r="BY63" s="70">
        <v>0</v>
      </c>
      <c r="BZ63" s="70">
        <v>0</v>
      </c>
      <c r="CA63" s="70">
        <v>3.266</v>
      </c>
      <c r="CB63" s="70">
        <v>0</v>
      </c>
      <c r="CC63" s="70">
        <v>0</v>
      </c>
      <c r="CD63" s="70">
        <v>0</v>
      </c>
    </row>
    <row r="64" spans="1:82">
      <c r="A64" s="70" t="s">
        <v>1709</v>
      </c>
      <c r="B64" s="70">
        <v>235</v>
      </c>
      <c r="C64" s="70">
        <v>14</v>
      </c>
      <c r="D64" s="70">
        <v>14</v>
      </c>
      <c r="E64" s="70">
        <v>2017</v>
      </c>
      <c r="F64" s="70" t="s">
        <v>156</v>
      </c>
      <c r="G64" s="1064" t="s">
        <v>1695</v>
      </c>
      <c r="H64" s="70" t="s">
        <v>1696</v>
      </c>
      <c r="I64" s="148"/>
      <c r="J64" s="71">
        <v>186.7363246612455</v>
      </c>
      <c r="K64" s="71">
        <v>4.9042062786033878</v>
      </c>
      <c r="L64" s="71">
        <v>6.0382851485674065</v>
      </c>
      <c r="M64" s="71">
        <v>104.32249088406445</v>
      </c>
      <c r="N64" s="71">
        <v>100.11871495332703</v>
      </c>
      <c r="O64" s="71">
        <v>89.344115214136181</v>
      </c>
      <c r="P64" s="71">
        <v>63.106051652996761</v>
      </c>
      <c r="Q64" s="71">
        <v>5.3759040035505201</v>
      </c>
      <c r="R64" s="71">
        <v>0</v>
      </c>
      <c r="S64" s="71">
        <v>13.813505286972617</v>
      </c>
      <c r="T64" s="72"/>
      <c r="U64" s="71">
        <v>31982408</v>
      </c>
      <c r="V64" s="71">
        <v>2153</v>
      </c>
      <c r="W64" s="71">
        <v>119</v>
      </c>
      <c r="X64" s="71">
        <v>26164</v>
      </c>
      <c r="Y64" s="71">
        <v>33802</v>
      </c>
      <c r="Z64" s="71">
        <v>53418</v>
      </c>
      <c r="AA64" s="71">
        <v>13071</v>
      </c>
      <c r="AB64" s="71">
        <v>78707</v>
      </c>
      <c r="AC64" s="71">
        <v>0</v>
      </c>
      <c r="AD64" s="71">
        <v>13.813505286972619</v>
      </c>
      <c r="AE64" s="72"/>
      <c r="AF64" s="71">
        <v>222487216.63374251</v>
      </c>
      <c r="AG64" s="71">
        <v>3883129.6059145252</v>
      </c>
      <c r="AH64" s="71">
        <v>1291232.662147216</v>
      </c>
      <c r="AI64" s="71">
        <v>173218284.97914061</v>
      </c>
      <c r="AJ64" s="71">
        <v>147357101.90773311</v>
      </c>
      <c r="AK64" s="71">
        <v>0</v>
      </c>
      <c r="AL64" s="71">
        <v>0</v>
      </c>
      <c r="AM64" s="71">
        <v>10811735.1953815</v>
      </c>
      <c r="AN64" s="71">
        <v>0</v>
      </c>
      <c r="AO64" s="71">
        <v>0</v>
      </c>
      <c r="AP64" s="71">
        <v>559048700.98405945</v>
      </c>
      <c r="AQ64" s="72"/>
      <c r="AR64" s="71">
        <v>2011</v>
      </c>
      <c r="AS64" s="71">
        <v>850</v>
      </c>
      <c r="AT64" s="71">
        <v>0</v>
      </c>
      <c r="AU64" s="71">
        <v>0</v>
      </c>
      <c r="AV64" s="71">
        <v>0</v>
      </c>
      <c r="AW64" s="71">
        <v>1</v>
      </c>
      <c r="AX64" s="71"/>
      <c r="AY64" s="72"/>
      <c r="AZ64" s="71">
        <v>8487.5</v>
      </c>
      <c r="BA64" s="71">
        <v>58935.000000000022</v>
      </c>
      <c r="BB64" s="71">
        <v>0</v>
      </c>
      <c r="BC64" s="71">
        <v>0</v>
      </c>
      <c r="BD64" s="71">
        <v>0</v>
      </c>
      <c r="BE64" s="71">
        <v>1272</v>
      </c>
      <c r="BF64" s="71"/>
      <c r="BG64" s="72"/>
      <c r="BH64" s="71">
        <v>0</v>
      </c>
      <c r="BI64" s="71">
        <v>0</v>
      </c>
      <c r="BJ64" s="71">
        <v>89.477000000000004</v>
      </c>
      <c r="BK64" s="71">
        <v>0</v>
      </c>
      <c r="BL64" s="71">
        <v>6.25</v>
      </c>
      <c r="BM64" s="71">
        <v>0</v>
      </c>
      <c r="BN64" s="72"/>
      <c r="BO64" s="71">
        <v>0</v>
      </c>
      <c r="BP64" s="71">
        <v>0</v>
      </c>
      <c r="BQ64" s="71">
        <v>11</v>
      </c>
      <c r="BR64" s="71">
        <v>0</v>
      </c>
      <c r="BS64" s="71">
        <v>1</v>
      </c>
      <c r="BT64" s="71">
        <v>0</v>
      </c>
      <c r="BU64"/>
      <c r="BV64" s="70">
        <v>92.460999999999999</v>
      </c>
      <c r="BW64" s="70">
        <v>0</v>
      </c>
      <c r="BX64" s="70">
        <v>0</v>
      </c>
      <c r="BY64" s="70">
        <v>0</v>
      </c>
      <c r="BZ64" s="70">
        <v>0</v>
      </c>
      <c r="CA64" s="70">
        <v>3.266</v>
      </c>
      <c r="CB64" s="70">
        <v>0</v>
      </c>
      <c r="CC64" s="70">
        <v>0</v>
      </c>
      <c r="CD64" s="70">
        <v>0</v>
      </c>
    </row>
    <row r="65" spans="1:82">
      <c r="A65" s="70" t="s">
        <v>1710</v>
      </c>
      <c r="B65" s="70">
        <v>236</v>
      </c>
      <c r="C65" s="70">
        <v>15</v>
      </c>
      <c r="D65" s="70">
        <v>14</v>
      </c>
      <c r="E65" s="70">
        <v>2018</v>
      </c>
      <c r="F65" s="70" t="s">
        <v>183</v>
      </c>
      <c r="G65" s="1064" t="s">
        <v>1695</v>
      </c>
      <c r="H65" s="70" t="s">
        <v>1696</v>
      </c>
      <c r="I65" s="148"/>
      <c r="J65" s="71">
        <v>180.15178901092585</v>
      </c>
      <c r="K65" s="71">
        <v>4.6111992779911875</v>
      </c>
      <c r="L65" s="71">
        <v>5.6567683484165796</v>
      </c>
      <c r="M65" s="71">
        <v>103.14090404596476</v>
      </c>
      <c r="N65" s="71">
        <v>95.280445753502462</v>
      </c>
      <c r="O65" s="71">
        <v>88.340036029739508</v>
      </c>
      <c r="P65" s="71">
        <v>62.621275591238295</v>
      </c>
      <c r="Q65" s="71">
        <v>4.9625291111694496</v>
      </c>
      <c r="R65" s="71">
        <v>0</v>
      </c>
      <c r="S65" s="71">
        <v>11.78897446679408</v>
      </c>
      <c r="T65" s="72"/>
      <c r="U65" s="71">
        <v>32828337</v>
      </c>
      <c r="V65" s="71">
        <v>2153</v>
      </c>
      <c r="W65" s="71">
        <v>119</v>
      </c>
      <c r="X65" s="71">
        <v>26164</v>
      </c>
      <c r="Y65" s="71">
        <v>34140</v>
      </c>
      <c r="Z65" s="71">
        <v>53829</v>
      </c>
      <c r="AA65" s="71">
        <v>13101</v>
      </c>
      <c r="AB65" s="71">
        <v>78297</v>
      </c>
      <c r="AC65" s="71">
        <v>0</v>
      </c>
      <c r="AD65" s="71">
        <v>11.78897446679408</v>
      </c>
      <c r="AE65" s="72"/>
      <c r="AF65" s="71">
        <v>218516439.68777621</v>
      </c>
      <c r="AG65" s="71">
        <v>3506697.5693575111</v>
      </c>
      <c r="AH65" s="71">
        <v>1232386.3941370959</v>
      </c>
      <c r="AI65" s="71">
        <v>168797214.9043259</v>
      </c>
      <c r="AJ65" s="71">
        <v>149576948.27582991</v>
      </c>
      <c r="AK65" s="71">
        <v>0</v>
      </c>
      <c r="AL65" s="71">
        <v>0</v>
      </c>
      <c r="AM65" s="71">
        <v>10777669.01538997</v>
      </c>
      <c r="AN65" s="71">
        <v>0</v>
      </c>
      <c r="AO65" s="71">
        <v>0</v>
      </c>
      <c r="AP65" s="71">
        <v>552407355.84681654</v>
      </c>
      <c r="AQ65" s="72"/>
      <c r="AR65" s="71">
        <v>2177</v>
      </c>
      <c r="AS65" s="71">
        <v>931</v>
      </c>
      <c r="AT65" s="71">
        <v>0</v>
      </c>
      <c r="AU65" s="71">
        <v>0</v>
      </c>
      <c r="AV65" s="71">
        <v>0</v>
      </c>
      <c r="AW65" s="71">
        <v>1</v>
      </c>
      <c r="AX65" s="71"/>
      <c r="AY65" s="72"/>
      <c r="AZ65" s="71">
        <v>9339.1999999999953</v>
      </c>
      <c r="BA65" s="71">
        <v>62066.7</v>
      </c>
      <c r="BB65" s="71">
        <v>0</v>
      </c>
      <c r="BC65" s="71">
        <v>0</v>
      </c>
      <c r="BD65" s="71">
        <v>0</v>
      </c>
      <c r="BE65" s="71">
        <v>1272</v>
      </c>
      <c r="BF65" s="71"/>
      <c r="BG65" s="72"/>
      <c r="BH65" s="71">
        <v>0</v>
      </c>
      <c r="BI65" s="71">
        <v>0</v>
      </c>
      <c r="BJ65" s="71">
        <v>97.679000000000002</v>
      </c>
      <c r="BK65" s="71">
        <v>0</v>
      </c>
      <c r="BL65" s="71">
        <v>5.7560000000000002</v>
      </c>
      <c r="BM65" s="71">
        <v>0</v>
      </c>
      <c r="BN65" s="72"/>
      <c r="BO65" s="71">
        <v>0</v>
      </c>
      <c r="BP65" s="71">
        <v>0</v>
      </c>
      <c r="BQ65" s="71">
        <v>11</v>
      </c>
      <c r="BR65" s="71">
        <v>0</v>
      </c>
      <c r="BS65" s="71">
        <v>1</v>
      </c>
      <c r="BT65" s="71">
        <v>0</v>
      </c>
      <c r="BU65"/>
      <c r="BV65" s="70">
        <v>100.17</v>
      </c>
      <c r="BW65" s="70">
        <v>0</v>
      </c>
      <c r="BX65" s="70">
        <v>0</v>
      </c>
      <c r="BY65" s="70">
        <v>0</v>
      </c>
      <c r="BZ65" s="70">
        <v>0</v>
      </c>
      <c r="CA65" s="70">
        <v>3.2650000000000001</v>
      </c>
      <c r="CB65" s="70">
        <v>0</v>
      </c>
      <c r="CC65" s="70">
        <v>0</v>
      </c>
      <c r="CD65" s="70">
        <v>0</v>
      </c>
    </row>
    <row r="66" spans="1:82">
      <c r="A66" s="70" t="s">
        <v>1711</v>
      </c>
      <c r="B66" s="70">
        <v>237</v>
      </c>
      <c r="C66" s="70">
        <v>16</v>
      </c>
      <c r="D66" s="70">
        <v>14</v>
      </c>
      <c r="E66" s="70">
        <v>2019</v>
      </c>
      <c r="F66" s="70" t="s">
        <v>158</v>
      </c>
      <c r="G66" s="70" t="s">
        <v>1695</v>
      </c>
      <c r="H66" s="70" t="s">
        <v>1696</v>
      </c>
      <c r="I66" s="148"/>
      <c r="J66" s="71">
        <v>171.62800656125546</v>
      </c>
      <c r="K66" s="71">
        <v>4.0709341331547444</v>
      </c>
      <c r="L66" s="71">
        <v>5.7043873572973309</v>
      </c>
      <c r="M66" s="71">
        <v>97.65927635519428</v>
      </c>
      <c r="N66" s="71">
        <v>84.067633468632295</v>
      </c>
      <c r="O66" s="71">
        <v>86.295873693013618</v>
      </c>
      <c r="P66" s="71">
        <v>62.688996771386776</v>
      </c>
      <c r="Q66" s="71">
        <v>4.8283927077791899</v>
      </c>
      <c r="R66" s="71">
        <v>0</v>
      </c>
      <c r="S66" s="71">
        <v>12.109492490838706</v>
      </c>
      <c r="T66" s="72"/>
      <c r="U66" s="71">
        <v>32686086</v>
      </c>
      <c r="V66" s="71">
        <v>2153</v>
      </c>
      <c r="W66" s="71">
        <v>119</v>
      </c>
      <c r="X66" s="71">
        <v>26164</v>
      </c>
      <c r="Y66" s="71">
        <v>34650</v>
      </c>
      <c r="Z66" s="71">
        <v>54027</v>
      </c>
      <c r="AA66" s="71">
        <v>13017</v>
      </c>
      <c r="AB66" s="71">
        <v>78243</v>
      </c>
      <c r="AC66" s="71">
        <v>0</v>
      </c>
      <c r="AD66" s="71">
        <v>12.10949249083871</v>
      </c>
      <c r="AE66" s="72"/>
      <c r="AF66" s="71">
        <v>212813692.02832109</v>
      </c>
      <c r="AG66" s="71">
        <v>3274663.144530524</v>
      </c>
      <c r="AH66" s="71">
        <v>1306713.6969223949</v>
      </c>
      <c r="AI66" s="71">
        <v>166492362.4564698</v>
      </c>
      <c r="AJ66" s="71">
        <v>133505965.45756251</v>
      </c>
      <c r="AK66" s="71">
        <v>0</v>
      </c>
      <c r="AL66" s="71">
        <v>0</v>
      </c>
      <c r="AM66" s="71">
        <v>10656107.587011356</v>
      </c>
      <c r="AN66" s="71">
        <v>0</v>
      </c>
      <c r="AO66" s="71">
        <v>0</v>
      </c>
      <c r="AP66" s="71">
        <v>528049504.37081766</v>
      </c>
      <c r="AQ66" s="72"/>
      <c r="AR66" s="71">
        <v>2290</v>
      </c>
      <c r="AS66" s="71">
        <v>1024</v>
      </c>
      <c r="AT66" s="71">
        <v>0</v>
      </c>
      <c r="AU66" s="71">
        <v>0</v>
      </c>
      <c r="AV66" s="71">
        <v>0</v>
      </c>
      <c r="AW66" s="71">
        <v>1</v>
      </c>
      <c r="AX66" s="71"/>
      <c r="AY66" s="72"/>
      <c r="AZ66" s="71">
        <v>9982.2999999999829</v>
      </c>
      <c r="BA66" s="71">
        <v>64951.700000000077</v>
      </c>
      <c r="BB66" s="71">
        <v>0</v>
      </c>
      <c r="BC66" s="71">
        <v>0</v>
      </c>
      <c r="BD66" s="71">
        <v>0</v>
      </c>
      <c r="BE66" s="71">
        <v>1272</v>
      </c>
      <c r="BF66" s="71"/>
      <c r="BG66" s="72"/>
      <c r="BH66" s="71">
        <v>0</v>
      </c>
      <c r="BI66" s="71">
        <v>0</v>
      </c>
      <c r="BJ66" s="71">
        <v>99.298000000000002</v>
      </c>
      <c r="BK66" s="71">
        <v>0</v>
      </c>
      <c r="BL66" s="71">
        <v>5.516</v>
      </c>
      <c r="BM66" s="71">
        <v>0</v>
      </c>
      <c r="BN66" s="72"/>
      <c r="BO66" s="71">
        <v>0</v>
      </c>
      <c r="BP66" s="71">
        <v>0</v>
      </c>
      <c r="BQ66" s="71">
        <v>13</v>
      </c>
      <c r="BR66" s="71">
        <v>0</v>
      </c>
      <c r="BS66" s="71">
        <v>1</v>
      </c>
      <c r="BT66" s="71">
        <v>0</v>
      </c>
      <c r="BU66"/>
      <c r="BV66" s="70">
        <v>101.548</v>
      </c>
      <c r="BW66" s="70">
        <v>0</v>
      </c>
      <c r="BX66" s="70">
        <v>0</v>
      </c>
      <c r="BY66" s="70">
        <v>0</v>
      </c>
      <c r="BZ66" s="70">
        <v>0</v>
      </c>
      <c r="CA66" s="70">
        <v>3.266</v>
      </c>
      <c r="CB66" s="70">
        <v>0</v>
      </c>
      <c r="CC66" s="70">
        <v>0</v>
      </c>
      <c r="CD66" s="70">
        <v>0</v>
      </c>
    </row>
    <row r="67" spans="1:82">
      <c r="A67" s="70" t="s">
        <v>1712</v>
      </c>
      <c r="B67" s="70">
        <v>238</v>
      </c>
      <c r="C67" s="70">
        <v>17</v>
      </c>
      <c r="D67" s="70">
        <v>14</v>
      </c>
      <c r="E67" s="70">
        <v>2020</v>
      </c>
      <c r="F67" s="70" t="s">
        <v>159</v>
      </c>
      <c r="G67" s="70" t="s">
        <v>1695</v>
      </c>
      <c r="H67" s="70" t="s">
        <v>1696</v>
      </c>
      <c r="I67" s="148"/>
      <c r="J67" s="71">
        <v>202.13873885452099</v>
      </c>
      <c r="K67" s="71">
        <v>4.3697384464946429</v>
      </c>
      <c r="L67" s="71">
        <v>12.887818432799882</v>
      </c>
      <c r="M67" s="71">
        <v>93.560358637820158</v>
      </c>
      <c r="N67" s="71">
        <v>88.495296553220911</v>
      </c>
      <c r="O67" s="71">
        <v>75.842491549741098</v>
      </c>
      <c r="P67" s="71">
        <v>59.274012969584909</v>
      </c>
      <c r="Q67" s="71">
        <v>4.5930403527758603</v>
      </c>
      <c r="R67" s="71">
        <v>0</v>
      </c>
      <c r="S67" s="71">
        <v>10.608863806709619</v>
      </c>
      <c r="T67" s="72"/>
      <c r="U67" s="71">
        <v>36189071</v>
      </c>
      <c r="V67" s="71">
        <v>2110</v>
      </c>
      <c r="W67" s="71">
        <v>274</v>
      </c>
      <c r="X67" s="71">
        <v>27665</v>
      </c>
      <c r="Y67" s="71">
        <v>35026</v>
      </c>
      <c r="Z67" s="71">
        <v>54195</v>
      </c>
      <c r="AA67" s="71">
        <v>13082</v>
      </c>
      <c r="AB67" s="71">
        <v>77900</v>
      </c>
      <c r="AC67" s="71">
        <v>0</v>
      </c>
      <c r="AD67" s="71">
        <v>10.608863806709619</v>
      </c>
      <c r="AE67" s="72"/>
      <c r="AF67" s="71">
        <v>253629825.555857</v>
      </c>
      <c r="AG67" s="71">
        <v>3332716.9368420718</v>
      </c>
      <c r="AH67" s="71">
        <v>3039314.3805874782</v>
      </c>
      <c r="AI67" s="71">
        <v>159743398.41796809</v>
      </c>
      <c r="AJ67" s="71">
        <v>152283188.79712281</v>
      </c>
      <c r="AK67" s="71"/>
      <c r="AL67" s="71"/>
      <c r="AM67" s="71">
        <v>10166815.487051504</v>
      </c>
      <c r="AN67" s="71"/>
      <c r="AO67" s="71"/>
      <c r="AP67" s="71">
        <v>582195259.57542896</v>
      </c>
      <c r="AQ67" s="72"/>
      <c r="AR67" s="71">
        <v>2443</v>
      </c>
      <c r="AS67" s="71">
        <v>1071</v>
      </c>
      <c r="AT67" s="71">
        <v>0</v>
      </c>
      <c r="AU67" s="71">
        <v>0</v>
      </c>
      <c r="AV67" s="71">
        <v>0</v>
      </c>
      <c r="AW67" s="71">
        <v>1</v>
      </c>
      <c r="AX67" s="71"/>
      <c r="AY67" s="72"/>
      <c r="AZ67" s="71">
        <v>10845.899999999971</v>
      </c>
      <c r="BA67" s="71">
        <v>67834.300000000047</v>
      </c>
      <c r="BB67" s="71">
        <v>0</v>
      </c>
      <c r="BC67" s="71">
        <v>0</v>
      </c>
      <c r="BD67" s="71">
        <v>0</v>
      </c>
      <c r="BE67" s="71">
        <v>1272</v>
      </c>
      <c r="BF67" s="71"/>
      <c r="BG67" s="72"/>
      <c r="BH67" s="71">
        <v>0</v>
      </c>
      <c r="BI67" s="71">
        <v>0</v>
      </c>
      <c r="BJ67" s="71">
        <v>88.200999999999993</v>
      </c>
      <c r="BK67" s="71">
        <v>0</v>
      </c>
      <c r="BL67" s="71">
        <v>5.3259999999999996</v>
      </c>
      <c r="BM67" s="71">
        <v>0</v>
      </c>
      <c r="BN67" s="72"/>
      <c r="BO67" s="71">
        <v>0</v>
      </c>
      <c r="BP67" s="71">
        <v>0</v>
      </c>
      <c r="BQ67" s="71">
        <v>11</v>
      </c>
      <c r="BR67" s="71">
        <v>0</v>
      </c>
      <c r="BS67" s="71">
        <v>1</v>
      </c>
      <c r="BT67" s="71">
        <v>0</v>
      </c>
      <c r="BU67"/>
      <c r="BV67" s="70">
        <v>93.527000000000001</v>
      </c>
      <c r="BW67" s="70">
        <v>0</v>
      </c>
      <c r="BX67" s="70">
        <v>0</v>
      </c>
      <c r="BY67" s="70">
        <v>0</v>
      </c>
      <c r="BZ67" s="70">
        <v>0</v>
      </c>
      <c r="CA67" s="70">
        <v>0</v>
      </c>
      <c r="CB67" s="70">
        <v>0</v>
      </c>
      <c r="CC67" s="70">
        <v>0</v>
      </c>
      <c r="CD67" s="70">
        <v>0</v>
      </c>
    </row>
    <row r="68" spans="1:82">
      <c r="A68" s="70" t="s">
        <v>1713</v>
      </c>
      <c r="B68" s="70">
        <v>238</v>
      </c>
      <c r="C68" s="70">
        <v>18</v>
      </c>
      <c r="D68" s="70">
        <v>14</v>
      </c>
      <c r="E68" s="70">
        <v>2021</v>
      </c>
      <c r="F68" s="70" t="s">
        <v>160</v>
      </c>
      <c r="G68" s="70" t="s">
        <v>1695</v>
      </c>
      <c r="H68" s="70" t="s">
        <v>1696</v>
      </c>
      <c r="I68" s="148"/>
      <c r="J68" s="71">
        <v>172.0322251517949</v>
      </c>
      <c r="K68" s="71">
        <v>4.8654460688678922</v>
      </c>
      <c r="L68" s="71">
        <v>11.849564940356156</v>
      </c>
      <c r="M68" s="71">
        <v>106.05277310919887</v>
      </c>
      <c r="N68" s="71">
        <v>88.181655074381766</v>
      </c>
      <c r="O68" s="71">
        <v>73.78883451054206</v>
      </c>
      <c r="P68" s="71">
        <v>61.544348147062152</v>
      </c>
      <c r="Q68" s="71">
        <v>4.5378459869287298</v>
      </c>
      <c r="R68" s="71">
        <v>0</v>
      </c>
      <c r="S68" s="71">
        <v>10.86695509261957</v>
      </c>
      <c r="T68" s="72"/>
      <c r="U68" s="71">
        <v>35580836</v>
      </c>
      <c r="V68" s="71">
        <v>2110</v>
      </c>
      <c r="W68" s="71">
        <v>274</v>
      </c>
      <c r="X68" s="71">
        <v>27665</v>
      </c>
      <c r="Y68" s="71">
        <v>35393</v>
      </c>
      <c r="Z68" s="71">
        <v>54291</v>
      </c>
      <c r="AA68" s="71">
        <v>13245</v>
      </c>
      <c r="AB68" s="71">
        <v>77720</v>
      </c>
      <c r="AC68" s="71">
        <v>0</v>
      </c>
      <c r="AD68" s="71">
        <v>10.86695509261957</v>
      </c>
      <c r="AE68" s="72"/>
      <c r="AF68" s="71">
        <v>217411050.92759711</v>
      </c>
      <c r="AG68" s="71">
        <v>3751344.795880226</v>
      </c>
      <c r="AH68" s="71">
        <v>2676337.8309756103</v>
      </c>
      <c r="AI68" s="71">
        <v>178875836.14096102</v>
      </c>
      <c r="AJ68" s="71">
        <v>135087940.46233809</v>
      </c>
      <c r="AK68" s="71">
        <v>0</v>
      </c>
      <c r="AL68" s="71">
        <v>0</v>
      </c>
      <c r="AM68" s="71">
        <v>10201829.360422442</v>
      </c>
      <c r="AN68" s="71">
        <v>0</v>
      </c>
      <c r="AO68" s="71">
        <v>0</v>
      </c>
      <c r="AP68" s="71">
        <v>548004339.51817453</v>
      </c>
      <c r="AQ68" s="72"/>
      <c r="AR68" s="71">
        <v>2605</v>
      </c>
      <c r="AS68" s="71">
        <v>1085</v>
      </c>
      <c r="AT68" s="71">
        <v>0</v>
      </c>
      <c r="AU68" s="71">
        <v>0</v>
      </c>
      <c r="AV68" s="71">
        <v>0</v>
      </c>
      <c r="AW68" s="71">
        <v>1</v>
      </c>
      <c r="AX68" s="71"/>
      <c r="AY68" s="72"/>
      <c r="AZ68" s="71">
        <v>11716.699999999961</v>
      </c>
      <c r="BA68" s="71">
        <v>70462.000000000029</v>
      </c>
      <c r="BB68" s="71">
        <v>0</v>
      </c>
      <c r="BC68" s="71">
        <v>0</v>
      </c>
      <c r="BD68" s="71">
        <v>0</v>
      </c>
      <c r="BE68" s="71">
        <v>1272</v>
      </c>
      <c r="BF68" s="71"/>
      <c r="BG68" s="72"/>
      <c r="BH68" s="71">
        <v>0</v>
      </c>
      <c r="BI68" s="71">
        <v>0</v>
      </c>
      <c r="BJ68" s="71">
        <v>87.346000000000004</v>
      </c>
      <c r="BK68" s="71">
        <v>0</v>
      </c>
      <c r="BL68" s="71">
        <v>4.7539999999999996</v>
      </c>
      <c r="BM68" s="71">
        <v>0</v>
      </c>
      <c r="BN68" s="72"/>
      <c r="BO68" s="71">
        <v>0</v>
      </c>
      <c r="BP68" s="71">
        <v>0</v>
      </c>
      <c r="BQ68" s="71">
        <v>11</v>
      </c>
      <c r="BR68" s="71">
        <v>0</v>
      </c>
      <c r="BS68" s="71">
        <v>1</v>
      </c>
      <c r="BT68" s="71">
        <v>0</v>
      </c>
      <c r="BU68"/>
      <c r="BV68" s="70">
        <v>92.1</v>
      </c>
      <c r="BW68" s="70">
        <v>0</v>
      </c>
      <c r="BX68" s="70">
        <v>0</v>
      </c>
      <c r="BY68" s="70">
        <v>0</v>
      </c>
      <c r="BZ68" s="70">
        <v>0</v>
      </c>
      <c r="CA68" s="70">
        <v>0</v>
      </c>
      <c r="CB68" s="70">
        <v>0</v>
      </c>
      <c r="CC68" s="70">
        <v>0</v>
      </c>
      <c r="CD68" s="70">
        <v>0</v>
      </c>
    </row>
    <row r="69" spans="1:82">
      <c r="A69" s="70" t="s">
        <v>1714</v>
      </c>
      <c r="B69" s="70">
        <v>238</v>
      </c>
      <c r="C69" s="70">
        <v>19</v>
      </c>
      <c r="D69" s="70">
        <v>14</v>
      </c>
      <c r="E69" s="70">
        <v>2022</v>
      </c>
      <c r="F69" s="70" t="s">
        <v>161</v>
      </c>
      <c r="G69" s="70" t="s">
        <v>1695</v>
      </c>
      <c r="H69" s="70" t="s">
        <v>1696</v>
      </c>
      <c r="I69" s="148"/>
      <c r="J69" s="71">
        <v>171.70636546339901</v>
      </c>
      <c r="K69" s="71">
        <v>4.6978107757679508</v>
      </c>
      <c r="L69" s="71">
        <v>9.7482325612861356</v>
      </c>
      <c r="M69" s="71">
        <v>102.14836343617336</v>
      </c>
      <c r="N69" s="71">
        <v>90.340738864107891</v>
      </c>
      <c r="O69" s="71">
        <v>78.527665611263018</v>
      </c>
      <c r="P69" s="71">
        <v>60.862800306355815</v>
      </c>
      <c r="Q69" s="71">
        <v>4.5639434102042147</v>
      </c>
      <c r="R69" s="71">
        <v>0</v>
      </c>
      <c r="S69" s="71">
        <v>11.715722486270611</v>
      </c>
      <c r="T69" s="72"/>
      <c r="U69" s="71">
        <v>38234682</v>
      </c>
      <c r="V69" s="71">
        <v>2110</v>
      </c>
      <c r="W69" s="71">
        <v>274</v>
      </c>
      <c r="X69" s="71">
        <v>27665</v>
      </c>
      <c r="Y69" s="71">
        <v>35821</v>
      </c>
      <c r="Z69" s="71">
        <v>54895</v>
      </c>
      <c r="AA69" s="71">
        <v>13298</v>
      </c>
      <c r="AB69" s="71">
        <v>77526</v>
      </c>
      <c r="AC69" s="71">
        <v>0</v>
      </c>
      <c r="AD69" s="71">
        <v>11.715722486270611</v>
      </c>
      <c r="AE69" s="72"/>
      <c r="AF69" s="71">
        <v>212528533.12762168</v>
      </c>
      <c r="AG69" s="71">
        <v>3762117.6561609674</v>
      </c>
      <c r="AH69" s="71">
        <v>2649164.1629313687</v>
      </c>
      <c r="AI69" s="71">
        <v>169181914.64424738</v>
      </c>
      <c r="AJ69" s="71">
        <v>150289273.9676739</v>
      </c>
      <c r="AK69" s="71">
        <v>0</v>
      </c>
      <c r="AL69" s="71">
        <v>0</v>
      </c>
      <c r="AM69" s="71">
        <v>10010722.62620604</v>
      </c>
      <c r="AN69" s="71">
        <v>0</v>
      </c>
      <c r="AO69" s="71">
        <v>0</v>
      </c>
      <c r="AP69" s="71">
        <v>548421726.18484128</v>
      </c>
      <c r="AQ69" s="72"/>
      <c r="AR69" s="71">
        <v>2788</v>
      </c>
      <c r="AS69" s="71">
        <v>1097</v>
      </c>
      <c r="AT69" s="71">
        <v>0</v>
      </c>
      <c r="AU69" s="71">
        <v>0</v>
      </c>
      <c r="AV69" s="71">
        <v>0</v>
      </c>
      <c r="AW69" s="71">
        <v>1</v>
      </c>
      <c r="AX69" s="71"/>
      <c r="AY69" s="72"/>
      <c r="AZ69" s="71">
        <v>12839.999999999938</v>
      </c>
      <c r="BA69" s="71">
        <v>70941.700000000012</v>
      </c>
      <c r="BB69" s="71">
        <v>0</v>
      </c>
      <c r="BC69" s="71">
        <v>0</v>
      </c>
      <c r="BD69" s="71">
        <v>0</v>
      </c>
      <c r="BE69" s="71">
        <v>1272</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1715</v>
      </c>
      <c r="B70" s="70">
        <v>238</v>
      </c>
      <c r="C70" s="70">
        <v>20</v>
      </c>
      <c r="D70" s="70">
        <v>14</v>
      </c>
      <c r="E70" s="70">
        <v>2023</v>
      </c>
      <c r="F70" s="70" t="s">
        <v>1539</v>
      </c>
      <c r="G70" s="70" t="s">
        <v>1695</v>
      </c>
      <c r="H70" s="70" t="s">
        <v>1696</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2927</v>
      </c>
      <c r="AS70" s="71">
        <v>1102</v>
      </c>
      <c r="AT70" s="71">
        <v>0</v>
      </c>
      <c r="AU70" s="71">
        <v>0</v>
      </c>
      <c r="AV70" s="71">
        <v>0</v>
      </c>
      <c r="AW70" s="71">
        <v>1</v>
      </c>
      <c r="AX70" s="71"/>
      <c r="AY70" s="72"/>
      <c r="AZ70" s="71">
        <v>13719.199999999921</v>
      </c>
      <c r="BA70" s="71">
        <v>71587.700000000012</v>
      </c>
      <c r="BB70" s="71">
        <v>0</v>
      </c>
      <c r="BC70" s="71">
        <v>0</v>
      </c>
      <c r="BD70" s="71">
        <v>0</v>
      </c>
      <c r="BE70" s="71">
        <v>1272</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1716</v>
      </c>
      <c r="B71" s="70">
        <v>238</v>
      </c>
      <c r="C71" s="70">
        <v>21</v>
      </c>
      <c r="D71" s="70">
        <v>14</v>
      </c>
      <c r="E71" s="70">
        <v>2024</v>
      </c>
      <c r="F71" s="70" t="s">
        <v>1554</v>
      </c>
      <c r="G71" s="70" t="s">
        <v>1695</v>
      </c>
      <c r="H71" s="70" t="s">
        <v>1696</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1717</v>
      </c>
      <c r="B72" s="70">
        <v>239</v>
      </c>
      <c r="C72" s="70">
        <v>1</v>
      </c>
      <c r="D72" s="70">
        <v>15</v>
      </c>
      <c r="E72" s="70">
        <v>1990</v>
      </c>
      <c r="F72" s="70" t="s">
        <v>787</v>
      </c>
      <c r="G72" s="70" t="s">
        <v>1718</v>
      </c>
      <c r="H72" s="70" t="s">
        <v>1719</v>
      </c>
      <c r="I72" s="148"/>
      <c r="J72" s="71">
        <v>60.966463044771608</v>
      </c>
      <c r="K72" s="71">
        <v>2.14868496299533</v>
      </c>
      <c r="L72" s="71">
        <v>0</v>
      </c>
      <c r="M72" s="71">
        <v>23.694145350420889</v>
      </c>
      <c r="N72" s="71">
        <v>48.161732908926098</v>
      </c>
      <c r="O72" s="71">
        <v>43.042783050822273</v>
      </c>
      <c r="P72" s="71">
        <v>29.40969417638885</v>
      </c>
      <c r="Q72" s="71">
        <v>4.0222686858074201</v>
      </c>
      <c r="R72" s="71">
        <v>0</v>
      </c>
      <c r="S72" s="71">
        <v>6.9335536122436547</v>
      </c>
      <c r="T72" s="72"/>
      <c r="U72" s="71">
        <v>8904366</v>
      </c>
      <c r="V72" s="71">
        <v>1048</v>
      </c>
      <c r="W72" s="71">
        <v>0</v>
      </c>
      <c r="X72" s="71">
        <v>10671</v>
      </c>
      <c r="Y72" s="71">
        <v>19504</v>
      </c>
      <c r="Z72" s="71">
        <v>17704</v>
      </c>
      <c r="AA72" s="71">
        <v>7141</v>
      </c>
      <c r="AB72" s="71">
        <v>65308</v>
      </c>
      <c r="AC72" s="71">
        <v>0</v>
      </c>
      <c r="AD72" s="71">
        <v>6.9335536122436547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1720</v>
      </c>
      <c r="B73" s="70">
        <v>240</v>
      </c>
      <c r="C73" s="70">
        <v>2</v>
      </c>
      <c r="D73" s="70">
        <v>15</v>
      </c>
      <c r="E73" s="70">
        <v>2005</v>
      </c>
      <c r="F73" s="70" t="s">
        <v>789</v>
      </c>
      <c r="G73" s="70" t="s">
        <v>1718</v>
      </c>
      <c r="H73" s="70" t="s">
        <v>1719</v>
      </c>
      <c r="I73" s="148"/>
      <c r="J73" s="71">
        <v>74.172998762030616</v>
      </c>
      <c r="K73" s="71">
        <v>1.9053584019265439</v>
      </c>
      <c r="L73" s="71">
        <v>2.793322576185318</v>
      </c>
      <c r="M73" s="71">
        <v>49.231198368903222</v>
      </c>
      <c r="N73" s="71">
        <v>79.651197919449913</v>
      </c>
      <c r="O73" s="71">
        <v>62.021229703713381</v>
      </c>
      <c r="P73" s="71">
        <v>27.48164607140702</v>
      </c>
      <c r="Q73" s="71">
        <v>4.6266591379695301</v>
      </c>
      <c r="R73" s="71">
        <v>0</v>
      </c>
      <c r="S73" s="71">
        <v>9.3416513176490259</v>
      </c>
      <c r="T73" s="72"/>
      <c r="U73" s="71">
        <v>7807467</v>
      </c>
      <c r="V73" s="71">
        <v>1048</v>
      </c>
      <c r="W73" s="71">
        <v>31</v>
      </c>
      <c r="X73" s="71">
        <v>11712</v>
      </c>
      <c r="Y73" s="71">
        <v>28970</v>
      </c>
      <c r="Z73" s="71">
        <v>29520</v>
      </c>
      <c r="AA73" s="71">
        <v>5465</v>
      </c>
      <c r="AB73" s="71">
        <v>78532</v>
      </c>
      <c r="AC73" s="71">
        <v>0</v>
      </c>
      <c r="AD73" s="71">
        <v>9.3416513176490259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1721</v>
      </c>
      <c r="B74" s="70">
        <v>241</v>
      </c>
      <c r="C74" s="70">
        <v>3</v>
      </c>
      <c r="D74" s="70">
        <v>15</v>
      </c>
      <c r="E74" s="70">
        <v>2006</v>
      </c>
      <c r="F74" s="70" t="s">
        <v>790</v>
      </c>
      <c r="G74" s="70" t="s">
        <v>1718</v>
      </c>
      <c r="H74" s="70" t="s">
        <v>1719</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1722</v>
      </c>
      <c r="B75" s="70">
        <v>242</v>
      </c>
      <c r="C75" s="70">
        <v>4</v>
      </c>
      <c r="D75" s="70">
        <v>15</v>
      </c>
      <c r="E75" s="70">
        <v>2007</v>
      </c>
      <c r="F75" s="70" t="s">
        <v>791</v>
      </c>
      <c r="G75" s="70" t="s">
        <v>1718</v>
      </c>
      <c r="H75" s="70" t="s">
        <v>1719</v>
      </c>
      <c r="I75" s="148"/>
      <c r="J75" s="71">
        <v>72.52080414006096</v>
      </c>
      <c r="K75" s="71">
        <v>1.908543646673571</v>
      </c>
      <c r="L75" s="71">
        <v>0</v>
      </c>
      <c r="M75" s="71">
        <v>51.182313280419429</v>
      </c>
      <c r="N75" s="71">
        <v>84.705724151945191</v>
      </c>
      <c r="O75" s="71">
        <v>60.120299623219559</v>
      </c>
      <c r="P75" s="71">
        <v>26.911262432743619</v>
      </c>
      <c r="Q75" s="71">
        <v>4.8854105538704102</v>
      </c>
      <c r="R75" s="71">
        <v>0</v>
      </c>
      <c r="S75" s="71">
        <v>8.921953354407675</v>
      </c>
      <c r="T75" s="72"/>
      <c r="U75" s="71">
        <v>8606124</v>
      </c>
      <c r="V75" s="71">
        <v>1022</v>
      </c>
      <c r="W75" s="71">
        <v>0</v>
      </c>
      <c r="X75" s="71">
        <v>14069</v>
      </c>
      <c r="Y75" s="71">
        <v>29660</v>
      </c>
      <c r="Z75" s="71">
        <v>29747</v>
      </c>
      <c r="AA75" s="71">
        <v>5270</v>
      </c>
      <c r="AB75" s="71">
        <v>78539</v>
      </c>
      <c r="AC75" s="71">
        <v>0</v>
      </c>
      <c r="AD75" s="71">
        <v>8.921953354407675</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1723</v>
      </c>
      <c r="B76" s="70">
        <v>243</v>
      </c>
      <c r="C76" s="70">
        <v>5</v>
      </c>
      <c r="D76" s="70">
        <v>15</v>
      </c>
      <c r="E76" s="70">
        <v>2008</v>
      </c>
      <c r="F76" s="70" t="s">
        <v>792</v>
      </c>
      <c r="G76" s="70" t="s">
        <v>1718</v>
      </c>
      <c r="H76" s="70" t="s">
        <v>1719</v>
      </c>
      <c r="I76" s="148"/>
      <c r="J76" s="71">
        <v>72.290927438489661</v>
      </c>
      <c r="K76" s="71">
        <v>1.431883018862746</v>
      </c>
      <c r="L76" s="71">
        <v>0</v>
      </c>
      <c r="M76" s="71">
        <v>53.72263299125968</v>
      </c>
      <c r="N76" s="71">
        <v>82.864636537407108</v>
      </c>
      <c r="O76" s="71">
        <v>58.116878029016362</v>
      </c>
      <c r="P76" s="71">
        <v>26.227705795862921</v>
      </c>
      <c r="Q76" s="71">
        <v>4.8021336460086799</v>
      </c>
      <c r="R76" s="71">
        <v>0</v>
      </c>
      <c r="S76" s="71">
        <v>4.8836270966045703</v>
      </c>
      <c r="T76" s="72"/>
      <c r="U76" s="71">
        <v>9109708</v>
      </c>
      <c r="V76" s="71">
        <v>1022</v>
      </c>
      <c r="W76" s="71">
        <v>0</v>
      </c>
      <c r="X76" s="71">
        <v>14069</v>
      </c>
      <c r="Y76" s="71">
        <v>30216</v>
      </c>
      <c r="Z76" s="71">
        <v>29765</v>
      </c>
      <c r="AA76" s="71">
        <v>5142</v>
      </c>
      <c r="AB76" s="71">
        <v>78470</v>
      </c>
      <c r="AC76" s="71">
        <v>0</v>
      </c>
      <c r="AD76" s="71">
        <v>4.8836270966045703</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1724</v>
      </c>
      <c r="B77" s="70">
        <v>244</v>
      </c>
      <c r="C77" s="70">
        <v>6</v>
      </c>
      <c r="D77" s="70">
        <v>15</v>
      </c>
      <c r="E77" s="70">
        <v>2009</v>
      </c>
      <c r="F77" s="70" t="s">
        <v>176</v>
      </c>
      <c r="G77" s="70" t="s">
        <v>1718</v>
      </c>
      <c r="H77" s="70" t="s">
        <v>1719</v>
      </c>
      <c r="I77" s="148"/>
      <c r="J77" s="71">
        <v>51.028796461488383</v>
      </c>
      <c r="K77" s="71">
        <v>1.573346365590423</v>
      </c>
      <c r="L77" s="71">
        <v>0.65646402050471087</v>
      </c>
      <c r="M77" s="71">
        <v>48.844304789108278</v>
      </c>
      <c r="N77" s="71">
        <v>67.788453312706721</v>
      </c>
      <c r="O77" s="71">
        <v>58.412607963061497</v>
      </c>
      <c r="P77" s="71">
        <v>25.18013945962463</v>
      </c>
      <c r="Q77" s="71">
        <v>4.5758762521258101</v>
      </c>
      <c r="R77" s="71">
        <v>0</v>
      </c>
      <c r="S77" s="71">
        <v>5.2603887351618459</v>
      </c>
      <c r="T77" s="72"/>
      <c r="U77" s="71">
        <v>6684047</v>
      </c>
      <c r="V77" s="71">
        <v>1358</v>
      </c>
      <c r="W77" s="71">
        <v>14</v>
      </c>
      <c r="X77" s="71">
        <v>15924</v>
      </c>
      <c r="Y77" s="71">
        <v>30388</v>
      </c>
      <c r="Z77" s="71">
        <v>29529</v>
      </c>
      <c r="AA77" s="71">
        <v>5068</v>
      </c>
      <c r="AB77" s="71">
        <v>78492</v>
      </c>
      <c r="AC77" s="71">
        <v>0</v>
      </c>
      <c r="AD77" s="71">
        <v>5.2603887351618459</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65.8</v>
      </c>
      <c r="BK77" s="71">
        <v>0</v>
      </c>
      <c r="BL77" s="71">
        <v>0</v>
      </c>
      <c r="BM77" s="71">
        <v>0</v>
      </c>
      <c r="BN77" s="72"/>
      <c r="BO77" s="71">
        <v>0</v>
      </c>
      <c r="BP77" s="71">
        <v>0</v>
      </c>
      <c r="BQ77" s="71">
        <v>4</v>
      </c>
      <c r="BR77" s="71">
        <v>0</v>
      </c>
      <c r="BS77" s="71">
        <v>0</v>
      </c>
      <c r="BT77" s="71">
        <v>0</v>
      </c>
      <c r="BU77"/>
      <c r="BV77" s="70">
        <v>65.8</v>
      </c>
      <c r="BW77" s="70">
        <v>0</v>
      </c>
      <c r="BX77" s="70">
        <v>0</v>
      </c>
      <c r="BY77" s="70">
        <v>0</v>
      </c>
      <c r="BZ77" s="70">
        <v>0</v>
      </c>
      <c r="CA77" s="70">
        <v>0</v>
      </c>
      <c r="CB77" s="70">
        <v>0</v>
      </c>
      <c r="CC77" s="70">
        <v>0</v>
      </c>
      <c r="CD77" s="70">
        <v>0</v>
      </c>
    </row>
    <row r="78" spans="1:82">
      <c r="A78" s="70" t="s">
        <v>1725</v>
      </c>
      <c r="B78" s="70">
        <v>245</v>
      </c>
      <c r="C78" s="70">
        <v>7</v>
      </c>
      <c r="D78" s="70">
        <v>15</v>
      </c>
      <c r="E78" s="70">
        <v>2010</v>
      </c>
      <c r="F78" s="70" t="s">
        <v>177</v>
      </c>
      <c r="G78" s="70" t="s">
        <v>1718</v>
      </c>
      <c r="H78" s="70" t="s">
        <v>1719</v>
      </c>
      <c r="I78" s="148"/>
      <c r="J78" s="71">
        <v>51.521527734837917</v>
      </c>
      <c r="K78" s="71">
        <v>1.7143811744437061</v>
      </c>
      <c r="L78" s="71">
        <v>0.62271314280778323</v>
      </c>
      <c r="M78" s="71">
        <v>52.726056066841622</v>
      </c>
      <c r="N78" s="71">
        <v>79.039172886103472</v>
      </c>
      <c r="O78" s="71">
        <v>58.471253781162943</v>
      </c>
      <c r="P78" s="71">
        <v>25.17793127410842</v>
      </c>
      <c r="Q78" s="71">
        <v>4.7697749501614402</v>
      </c>
      <c r="R78" s="71">
        <v>0</v>
      </c>
      <c r="S78" s="71">
        <v>6.5072612106061429</v>
      </c>
      <c r="T78" s="72"/>
      <c r="U78" s="71">
        <v>6804034</v>
      </c>
      <c r="V78" s="71">
        <v>1358</v>
      </c>
      <c r="W78" s="71">
        <v>14</v>
      </c>
      <c r="X78" s="71">
        <v>15924</v>
      </c>
      <c r="Y78" s="71">
        <v>30679</v>
      </c>
      <c r="Z78" s="71">
        <v>29696</v>
      </c>
      <c r="AA78" s="71">
        <v>4941</v>
      </c>
      <c r="AB78" s="71">
        <v>78400</v>
      </c>
      <c r="AC78" s="71">
        <v>0</v>
      </c>
      <c r="AD78" s="71">
        <v>6.5072612106061429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69.09</v>
      </c>
      <c r="BK78" s="71">
        <v>0</v>
      </c>
      <c r="BL78" s="71">
        <v>0</v>
      </c>
      <c r="BM78" s="71">
        <v>0</v>
      </c>
      <c r="BN78" s="72"/>
      <c r="BO78" s="71">
        <v>0</v>
      </c>
      <c r="BP78" s="71">
        <v>0</v>
      </c>
      <c r="BQ78" s="71">
        <v>4</v>
      </c>
      <c r="BR78" s="71">
        <v>0</v>
      </c>
      <c r="BS78" s="71">
        <v>0</v>
      </c>
      <c r="BT78" s="71">
        <v>0</v>
      </c>
      <c r="BU78"/>
      <c r="BV78" s="70">
        <v>69.09</v>
      </c>
      <c r="BW78" s="70">
        <v>0</v>
      </c>
      <c r="BX78" s="70">
        <v>0</v>
      </c>
      <c r="BY78" s="70">
        <v>0</v>
      </c>
      <c r="BZ78" s="70">
        <v>0</v>
      </c>
      <c r="CA78" s="70">
        <v>0</v>
      </c>
      <c r="CB78" s="70">
        <v>0</v>
      </c>
      <c r="CC78" s="70">
        <v>0</v>
      </c>
      <c r="CD78" s="70">
        <v>0</v>
      </c>
    </row>
    <row r="79" spans="1:82">
      <c r="A79" s="70" t="s">
        <v>1726</v>
      </c>
      <c r="B79" s="70">
        <v>246</v>
      </c>
      <c r="C79" s="70">
        <v>8</v>
      </c>
      <c r="D79" s="70">
        <v>15</v>
      </c>
      <c r="E79" s="70">
        <v>2011</v>
      </c>
      <c r="F79" s="70" t="s">
        <v>178</v>
      </c>
      <c r="G79" s="70" t="s">
        <v>1718</v>
      </c>
      <c r="H79" s="70" t="s">
        <v>1719</v>
      </c>
      <c r="I79" s="148"/>
      <c r="J79" s="71">
        <v>61.440062654497503</v>
      </c>
      <c r="K79" s="71">
        <v>2.728365870327488</v>
      </c>
      <c r="L79" s="71">
        <v>0.54786071458346086</v>
      </c>
      <c r="M79" s="71">
        <v>67.244377205204287</v>
      </c>
      <c r="N79" s="71">
        <v>97.545966803975105</v>
      </c>
      <c r="O79" s="71">
        <v>57.881272286557397</v>
      </c>
      <c r="P79" s="71">
        <v>23.891153959996714</v>
      </c>
      <c r="Q79" s="71">
        <v>5.4796339551540303</v>
      </c>
      <c r="R79" s="71">
        <v>0</v>
      </c>
      <c r="S79" s="71">
        <v>6.9401716485224689</v>
      </c>
      <c r="T79" s="72"/>
      <c r="U79" s="71">
        <v>7345110</v>
      </c>
      <c r="V79" s="71">
        <v>1358</v>
      </c>
      <c r="W79" s="71">
        <v>14</v>
      </c>
      <c r="X79" s="71">
        <v>15924</v>
      </c>
      <c r="Y79" s="71">
        <v>30870</v>
      </c>
      <c r="Z79" s="71">
        <v>30035</v>
      </c>
      <c r="AA79" s="71">
        <v>4828</v>
      </c>
      <c r="AB79" s="71">
        <v>78083</v>
      </c>
      <c r="AC79" s="71">
        <v>0</v>
      </c>
      <c r="AD79" s="71">
        <v>6.9401716485224689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73.468999999999994</v>
      </c>
      <c r="BK79" s="71">
        <v>0</v>
      </c>
      <c r="BL79" s="71">
        <v>0</v>
      </c>
      <c r="BM79" s="71">
        <v>0</v>
      </c>
      <c r="BN79" s="72"/>
      <c r="BO79" s="71">
        <v>0</v>
      </c>
      <c r="BP79" s="71">
        <v>0</v>
      </c>
      <c r="BQ79" s="71">
        <v>4</v>
      </c>
      <c r="BR79" s="71">
        <v>0</v>
      </c>
      <c r="BS79" s="71">
        <v>0</v>
      </c>
      <c r="BT79" s="71">
        <v>0</v>
      </c>
      <c r="BU79"/>
      <c r="BV79" s="70">
        <v>73.468999999999994</v>
      </c>
      <c r="BW79" s="70">
        <v>0</v>
      </c>
      <c r="BX79" s="70">
        <v>0</v>
      </c>
      <c r="BY79" s="70">
        <v>0</v>
      </c>
      <c r="BZ79" s="70">
        <v>0</v>
      </c>
      <c r="CA79" s="70">
        <v>0</v>
      </c>
      <c r="CB79" s="70">
        <v>0</v>
      </c>
      <c r="CC79" s="70">
        <v>0</v>
      </c>
      <c r="CD79" s="70">
        <v>0</v>
      </c>
    </row>
    <row r="80" spans="1:82">
      <c r="A80" s="70" t="s">
        <v>1727</v>
      </c>
      <c r="B80" s="70">
        <v>247</v>
      </c>
      <c r="C80" s="70">
        <v>9</v>
      </c>
      <c r="D80" s="70">
        <v>15</v>
      </c>
      <c r="E80" s="70">
        <v>2012</v>
      </c>
      <c r="F80" s="70" t="s">
        <v>179</v>
      </c>
      <c r="G80" s="70" t="s">
        <v>1718</v>
      </c>
      <c r="H80" s="70" t="s">
        <v>1719</v>
      </c>
      <c r="I80" s="148"/>
      <c r="J80" s="71">
        <v>61.116742190142908</v>
      </c>
      <c r="K80" s="71">
        <v>2.6531780705313519</v>
      </c>
      <c r="L80" s="71">
        <v>0.54566196825429947</v>
      </c>
      <c r="M80" s="71">
        <v>75.212421826245588</v>
      </c>
      <c r="N80" s="71">
        <v>102.62816708362691</v>
      </c>
      <c r="O80" s="71">
        <v>57.580664655781788</v>
      </c>
      <c r="P80" s="71">
        <v>23.753369122509426</v>
      </c>
      <c r="Q80" s="71">
        <v>5.9510720075692403</v>
      </c>
      <c r="R80" s="71">
        <v>0</v>
      </c>
      <c r="S80" s="71">
        <v>6.2629860125870733</v>
      </c>
      <c r="T80" s="72"/>
      <c r="U80" s="71">
        <v>7103899</v>
      </c>
      <c r="V80" s="71">
        <v>1358</v>
      </c>
      <c r="W80" s="71">
        <v>14</v>
      </c>
      <c r="X80" s="71">
        <v>15924</v>
      </c>
      <c r="Y80" s="71">
        <v>30935</v>
      </c>
      <c r="Z80" s="71">
        <v>30116</v>
      </c>
      <c r="AA80" s="71">
        <v>4773</v>
      </c>
      <c r="AB80" s="71">
        <v>78051</v>
      </c>
      <c r="AC80" s="71">
        <v>0</v>
      </c>
      <c r="AD80" s="71">
        <v>6.2629860125870733</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87.796999999999997</v>
      </c>
      <c r="BK80" s="71">
        <v>0</v>
      </c>
      <c r="BL80" s="71">
        <v>0</v>
      </c>
      <c r="BM80" s="71">
        <v>0</v>
      </c>
      <c r="BN80" s="72"/>
      <c r="BO80" s="71">
        <v>0</v>
      </c>
      <c r="BP80" s="71">
        <v>0</v>
      </c>
      <c r="BQ80" s="71">
        <v>2</v>
      </c>
      <c r="BR80" s="71">
        <v>0</v>
      </c>
      <c r="BS80" s="71">
        <v>0</v>
      </c>
      <c r="BT80" s="71">
        <v>0</v>
      </c>
      <c r="BU80"/>
      <c r="BV80" s="70">
        <v>87.796999999999997</v>
      </c>
      <c r="BW80" s="70">
        <v>0</v>
      </c>
      <c r="BX80" s="70">
        <v>0</v>
      </c>
      <c r="BY80" s="70">
        <v>0</v>
      </c>
      <c r="BZ80" s="70">
        <v>0</v>
      </c>
      <c r="CA80" s="70">
        <v>0</v>
      </c>
      <c r="CB80" s="70">
        <v>0</v>
      </c>
      <c r="CC80" s="70">
        <v>0</v>
      </c>
      <c r="CD80" s="70">
        <v>0</v>
      </c>
    </row>
    <row r="81" spans="1:82">
      <c r="A81" s="70" t="s">
        <v>1728</v>
      </c>
      <c r="B81" s="70">
        <v>248</v>
      </c>
      <c r="C81" s="70">
        <v>10</v>
      </c>
      <c r="D81" s="70">
        <v>15</v>
      </c>
      <c r="E81" s="70">
        <v>2013</v>
      </c>
      <c r="F81" s="70" t="s">
        <v>180</v>
      </c>
      <c r="G81" s="70" t="s">
        <v>1718</v>
      </c>
      <c r="H81" s="70" t="s">
        <v>1719</v>
      </c>
      <c r="I81" s="148"/>
      <c r="J81" s="71">
        <v>61.193244277104192</v>
      </c>
      <c r="K81" s="71">
        <v>2.249641133642132</v>
      </c>
      <c r="L81" s="71">
        <v>0.48411743363524379</v>
      </c>
      <c r="M81" s="71">
        <v>75.755804602330571</v>
      </c>
      <c r="N81" s="71">
        <v>103.42834553291991</v>
      </c>
      <c r="O81" s="71">
        <v>55.588215692737329</v>
      </c>
      <c r="P81" s="71">
        <v>23.757950802984141</v>
      </c>
      <c r="Q81" s="71">
        <v>6.0538713435253904</v>
      </c>
      <c r="R81" s="71">
        <v>0</v>
      </c>
      <c r="S81" s="71">
        <v>7.3861392564166053</v>
      </c>
      <c r="T81" s="72"/>
      <c r="U81" s="71">
        <v>7033742</v>
      </c>
      <c r="V81" s="71">
        <v>1358</v>
      </c>
      <c r="W81" s="71">
        <v>14</v>
      </c>
      <c r="X81" s="71">
        <v>15924</v>
      </c>
      <c r="Y81" s="71">
        <v>31235</v>
      </c>
      <c r="Z81" s="71">
        <v>30372</v>
      </c>
      <c r="AA81" s="71">
        <v>4756</v>
      </c>
      <c r="AB81" s="71">
        <v>78261</v>
      </c>
      <c r="AC81" s="71">
        <v>0</v>
      </c>
      <c r="AD81" s="71">
        <v>7.3861392564166053</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93.757999999999996</v>
      </c>
      <c r="BK81" s="71">
        <v>0</v>
      </c>
      <c r="BL81" s="71">
        <v>0</v>
      </c>
      <c r="BM81" s="71">
        <v>0</v>
      </c>
      <c r="BN81" s="72"/>
      <c r="BO81" s="71">
        <v>0</v>
      </c>
      <c r="BP81" s="71">
        <v>0</v>
      </c>
      <c r="BQ81" s="71">
        <v>2</v>
      </c>
      <c r="BR81" s="71">
        <v>0</v>
      </c>
      <c r="BS81" s="71">
        <v>0</v>
      </c>
      <c r="BT81" s="71">
        <v>0</v>
      </c>
      <c r="BU81"/>
      <c r="BV81" s="70">
        <v>93.757999999999996</v>
      </c>
      <c r="BW81" s="70">
        <v>0</v>
      </c>
      <c r="BX81" s="70">
        <v>0</v>
      </c>
      <c r="BY81" s="70">
        <v>0</v>
      </c>
      <c r="BZ81" s="70">
        <v>0</v>
      </c>
      <c r="CA81" s="70">
        <v>0</v>
      </c>
      <c r="CB81" s="70">
        <v>0</v>
      </c>
      <c r="CC81" s="70">
        <v>0</v>
      </c>
      <c r="CD81" s="70">
        <v>0</v>
      </c>
    </row>
    <row r="82" spans="1:82">
      <c r="A82" s="70" t="s">
        <v>1729</v>
      </c>
      <c r="B82" s="70">
        <v>249</v>
      </c>
      <c r="C82" s="70">
        <v>11</v>
      </c>
      <c r="D82" s="70">
        <v>15</v>
      </c>
      <c r="E82" s="70">
        <v>2014</v>
      </c>
      <c r="F82" s="70" t="s">
        <v>181</v>
      </c>
      <c r="G82" s="70" t="s">
        <v>1718</v>
      </c>
      <c r="H82" s="70" t="s">
        <v>1719</v>
      </c>
      <c r="I82" s="148"/>
      <c r="J82" s="71">
        <v>65.092983991543761</v>
      </c>
      <c r="K82" s="71">
        <v>2.1497268871419362</v>
      </c>
      <c r="L82" s="71">
        <v>1.8347105940337489</v>
      </c>
      <c r="M82" s="71">
        <v>71.683182382555785</v>
      </c>
      <c r="N82" s="71">
        <v>100.0816236470361</v>
      </c>
      <c r="O82" s="71">
        <v>52.581069247701798</v>
      </c>
      <c r="P82" s="71">
        <v>23.891483660845971</v>
      </c>
      <c r="Q82" s="71">
        <v>5.7930401784346301</v>
      </c>
      <c r="R82" s="71">
        <v>0</v>
      </c>
      <c r="S82" s="71">
        <v>6.4119895340008393</v>
      </c>
      <c r="T82" s="72"/>
      <c r="U82" s="71">
        <v>7961110</v>
      </c>
      <c r="V82" s="71">
        <v>1081</v>
      </c>
      <c r="W82" s="71">
        <v>20</v>
      </c>
      <c r="X82" s="71">
        <v>15135</v>
      </c>
      <c r="Y82" s="71">
        <v>31374</v>
      </c>
      <c r="Z82" s="71">
        <v>30258</v>
      </c>
      <c r="AA82" s="71">
        <v>4758</v>
      </c>
      <c r="AB82" s="71">
        <v>78055</v>
      </c>
      <c r="AC82" s="71">
        <v>0</v>
      </c>
      <c r="AD82" s="71">
        <v>6.4119895340008393</v>
      </c>
      <c r="AE82" s="72"/>
      <c r="AF82" s="71"/>
      <c r="AG82" s="71"/>
      <c r="AH82" s="71"/>
      <c r="AI82" s="71"/>
      <c r="AJ82" s="71"/>
      <c r="AK82" s="71"/>
      <c r="AL82" s="71"/>
      <c r="AM82" s="71"/>
      <c r="AN82" s="71"/>
      <c r="AO82" s="71"/>
      <c r="AP82" s="71"/>
      <c r="AQ82" s="72"/>
      <c r="AR82" s="71">
        <v>1208</v>
      </c>
      <c r="AS82" s="71">
        <v>69</v>
      </c>
      <c r="AT82" s="71">
        <v>0</v>
      </c>
      <c r="AU82" s="71">
        <v>0</v>
      </c>
      <c r="AV82" s="71">
        <v>0</v>
      </c>
      <c r="AW82" s="71">
        <v>0</v>
      </c>
      <c r="AX82" s="71"/>
      <c r="AY82" s="72"/>
      <c r="AZ82" s="71">
        <v>4509</v>
      </c>
      <c r="BA82" s="71">
        <v>1107.7</v>
      </c>
      <c r="BB82" s="71">
        <v>0</v>
      </c>
      <c r="BC82" s="71">
        <v>0</v>
      </c>
      <c r="BD82" s="71">
        <v>0</v>
      </c>
      <c r="BE82" s="71">
        <v>0</v>
      </c>
      <c r="BF82" s="71"/>
      <c r="BG82" s="72"/>
      <c r="BH82" s="71">
        <v>0</v>
      </c>
      <c r="BI82" s="71">
        <v>0</v>
      </c>
      <c r="BJ82" s="71">
        <v>100.27200000000001</v>
      </c>
      <c r="BK82" s="71">
        <v>0</v>
      </c>
      <c r="BL82" s="71">
        <v>0</v>
      </c>
      <c r="BM82" s="71">
        <v>0</v>
      </c>
      <c r="BN82" s="72"/>
      <c r="BO82" s="71">
        <v>0</v>
      </c>
      <c r="BP82" s="71">
        <v>0</v>
      </c>
      <c r="BQ82" s="71">
        <v>3</v>
      </c>
      <c r="BR82" s="71">
        <v>0</v>
      </c>
      <c r="BS82" s="71">
        <v>0</v>
      </c>
      <c r="BT82" s="71">
        <v>0</v>
      </c>
      <c r="BU82"/>
      <c r="BV82" s="70">
        <v>100.27200000000001</v>
      </c>
      <c r="BW82" s="70">
        <v>0</v>
      </c>
      <c r="BX82" s="70">
        <v>0</v>
      </c>
      <c r="BY82" s="70">
        <v>0</v>
      </c>
      <c r="BZ82" s="70">
        <v>0</v>
      </c>
      <c r="CA82" s="70">
        <v>0</v>
      </c>
      <c r="CB82" s="70">
        <v>0</v>
      </c>
      <c r="CC82" s="70">
        <v>0</v>
      </c>
      <c r="CD82" s="70">
        <v>0</v>
      </c>
    </row>
    <row r="83" spans="1:82">
      <c r="A83" s="70" t="s">
        <v>1730</v>
      </c>
      <c r="B83" s="70">
        <v>250</v>
      </c>
      <c r="C83" s="70">
        <v>12</v>
      </c>
      <c r="D83" s="70">
        <v>15</v>
      </c>
      <c r="E83" s="70">
        <v>2015</v>
      </c>
      <c r="F83" s="70" t="s">
        <v>182</v>
      </c>
      <c r="G83" s="1064" t="s">
        <v>1718</v>
      </c>
      <c r="H83" s="70" t="s">
        <v>1719</v>
      </c>
      <c r="I83" s="148"/>
      <c r="J83" s="71">
        <v>65.171864376066949</v>
      </c>
      <c r="K83" s="71">
        <v>2.053872497801454</v>
      </c>
      <c r="L83" s="71">
        <v>2.0618886013293198</v>
      </c>
      <c r="M83" s="71">
        <v>65.70885858428089</v>
      </c>
      <c r="N83" s="71">
        <v>93.845264842506339</v>
      </c>
      <c r="O83" s="71">
        <v>52.317381685257956</v>
      </c>
      <c r="P83" s="71">
        <v>24.156598842962534</v>
      </c>
      <c r="Q83" s="71">
        <v>5.66810681748529</v>
      </c>
      <c r="R83" s="71">
        <v>0</v>
      </c>
      <c r="S83" s="71">
        <v>6.2581595516691548</v>
      </c>
      <c r="T83" s="72"/>
      <c r="U83" s="71">
        <v>8403545</v>
      </c>
      <c r="V83" s="71">
        <v>1081</v>
      </c>
      <c r="W83" s="71">
        <v>20</v>
      </c>
      <c r="X83" s="71">
        <v>15135</v>
      </c>
      <c r="Y83" s="71">
        <v>31616</v>
      </c>
      <c r="Z83" s="71">
        <v>30396</v>
      </c>
      <c r="AA83" s="71">
        <v>4807</v>
      </c>
      <c r="AB83" s="71">
        <v>78015</v>
      </c>
      <c r="AC83" s="71">
        <v>0</v>
      </c>
      <c r="AD83" s="71">
        <v>6.2581595516691548</v>
      </c>
      <c r="AE83" s="72"/>
      <c r="AF83" s="71">
        <v>68319197.0230418</v>
      </c>
      <c r="AG83" s="71">
        <v>1728768.3083982591</v>
      </c>
      <c r="AH83" s="71">
        <v>419426.8898259346</v>
      </c>
      <c r="AI83" s="71">
        <v>94492452.882911548</v>
      </c>
      <c r="AJ83" s="71">
        <v>143138584.4150047</v>
      </c>
      <c r="AK83" s="71">
        <v>0</v>
      </c>
      <c r="AL83" s="71">
        <v>0</v>
      </c>
      <c r="AM83" s="71">
        <v>10691628.489383509</v>
      </c>
      <c r="AN83" s="71">
        <v>0</v>
      </c>
      <c r="AO83" s="71">
        <v>0</v>
      </c>
      <c r="AP83" s="71">
        <v>318790058.00856572</v>
      </c>
      <c r="AQ83" s="72"/>
      <c r="AR83" s="71">
        <v>1378</v>
      </c>
      <c r="AS83" s="71">
        <v>91</v>
      </c>
      <c r="AT83" s="71">
        <v>0</v>
      </c>
      <c r="AU83" s="71">
        <v>0</v>
      </c>
      <c r="AV83" s="71">
        <v>0</v>
      </c>
      <c r="AW83" s="71">
        <v>0</v>
      </c>
      <c r="AX83" s="71"/>
      <c r="AY83" s="72"/>
      <c r="AZ83" s="71">
        <v>5173.5</v>
      </c>
      <c r="BA83" s="71">
        <v>1770.8</v>
      </c>
      <c r="BB83" s="71">
        <v>0</v>
      </c>
      <c r="BC83" s="71">
        <v>0</v>
      </c>
      <c r="BD83" s="71">
        <v>0</v>
      </c>
      <c r="BE83" s="71">
        <v>0</v>
      </c>
      <c r="BF83" s="71"/>
      <c r="BG83" s="72"/>
      <c r="BH83" s="71">
        <v>0</v>
      </c>
      <c r="BI83" s="71">
        <v>0</v>
      </c>
      <c r="BJ83" s="71">
        <v>37.978999999999999</v>
      </c>
      <c r="BK83" s="71">
        <v>0</v>
      </c>
      <c r="BL83" s="71">
        <v>0</v>
      </c>
      <c r="BM83" s="71">
        <v>0</v>
      </c>
      <c r="BN83" s="72"/>
      <c r="BO83" s="71">
        <v>0</v>
      </c>
      <c r="BP83" s="71">
        <v>0</v>
      </c>
      <c r="BQ83" s="71">
        <v>3</v>
      </c>
      <c r="BR83" s="71">
        <v>0</v>
      </c>
      <c r="BS83" s="71">
        <v>0</v>
      </c>
      <c r="BT83" s="71">
        <v>0</v>
      </c>
      <c r="BU83"/>
      <c r="BV83" s="70">
        <v>37.978999999999999</v>
      </c>
      <c r="BW83" s="70">
        <v>0</v>
      </c>
      <c r="BX83" s="70">
        <v>0</v>
      </c>
      <c r="BY83" s="70">
        <v>0</v>
      </c>
      <c r="BZ83" s="70">
        <v>0</v>
      </c>
      <c r="CA83" s="70">
        <v>0</v>
      </c>
      <c r="CB83" s="70">
        <v>0</v>
      </c>
      <c r="CC83" s="70">
        <v>0</v>
      </c>
      <c r="CD83" s="70">
        <v>0</v>
      </c>
    </row>
    <row r="84" spans="1:82">
      <c r="A84" s="70" t="s">
        <v>1731</v>
      </c>
      <c r="B84" s="70">
        <v>251</v>
      </c>
      <c r="C84" s="70">
        <v>13</v>
      </c>
      <c r="D84" s="70">
        <v>15</v>
      </c>
      <c r="E84" s="70">
        <v>2016</v>
      </c>
      <c r="F84" s="70" t="s">
        <v>155</v>
      </c>
      <c r="G84" s="1064" t="s">
        <v>1718</v>
      </c>
      <c r="H84" s="70" t="s">
        <v>1719</v>
      </c>
      <c r="I84" s="148"/>
      <c r="J84" s="71">
        <v>69.980335999910977</v>
      </c>
      <c r="K84" s="71">
        <v>2.0004507001638725</v>
      </c>
      <c r="L84" s="71">
        <v>1.9710883905171537</v>
      </c>
      <c r="M84" s="71">
        <v>59.923159950914304</v>
      </c>
      <c r="N84" s="71">
        <v>94.620825229617026</v>
      </c>
      <c r="O84" s="71">
        <v>51.988119053386626</v>
      </c>
      <c r="P84" s="71">
        <v>23.53564904859012</v>
      </c>
      <c r="Q84" s="71">
        <v>5.500539800948312</v>
      </c>
      <c r="R84" s="71">
        <v>0</v>
      </c>
      <c r="S84" s="71">
        <v>8.059859583077186</v>
      </c>
      <c r="T84" s="72"/>
      <c r="U84" s="71">
        <v>8564812</v>
      </c>
      <c r="V84" s="71">
        <v>1081</v>
      </c>
      <c r="W84" s="71">
        <v>20</v>
      </c>
      <c r="X84" s="71">
        <v>15135</v>
      </c>
      <c r="Y84" s="71">
        <v>31882</v>
      </c>
      <c r="Z84" s="71">
        <v>30576</v>
      </c>
      <c r="AA84" s="71">
        <v>4844</v>
      </c>
      <c r="AB84" s="71">
        <v>77876</v>
      </c>
      <c r="AC84" s="71">
        <v>0</v>
      </c>
      <c r="AD84" s="71">
        <v>8.059859583077186</v>
      </c>
      <c r="AE84" s="72"/>
      <c r="AF84" s="71">
        <v>73066073.623873591</v>
      </c>
      <c r="AG84" s="71">
        <v>1569069.5090108509</v>
      </c>
      <c r="AH84" s="71">
        <v>298186.1257597665</v>
      </c>
      <c r="AI84" s="71">
        <v>91968768.519067749</v>
      </c>
      <c r="AJ84" s="71">
        <v>136362618.328206</v>
      </c>
      <c r="AK84" s="71">
        <v>0</v>
      </c>
      <c r="AL84" s="71">
        <v>0</v>
      </c>
      <c r="AM84" s="71">
        <v>10680870.66926066</v>
      </c>
      <c r="AN84" s="71">
        <v>0</v>
      </c>
      <c r="AO84" s="71">
        <v>0</v>
      </c>
      <c r="AP84" s="71">
        <v>313945586.77517861</v>
      </c>
      <c r="AQ84" s="72"/>
      <c r="AR84" s="71">
        <v>1477</v>
      </c>
      <c r="AS84" s="71">
        <v>105</v>
      </c>
      <c r="AT84" s="71">
        <v>0</v>
      </c>
      <c r="AU84" s="71">
        <v>0</v>
      </c>
      <c r="AV84" s="71">
        <v>0</v>
      </c>
      <c r="AW84" s="71">
        <v>0</v>
      </c>
      <c r="AX84" s="71"/>
      <c r="AY84" s="72"/>
      <c r="AZ84" s="71">
        <v>5587.7999999999993</v>
      </c>
      <c r="BA84" s="71">
        <v>1963.9</v>
      </c>
      <c r="BB84" s="71">
        <v>0</v>
      </c>
      <c r="BC84" s="71">
        <v>0</v>
      </c>
      <c r="BD84" s="71">
        <v>0</v>
      </c>
      <c r="BE84" s="71">
        <v>0</v>
      </c>
      <c r="BF84" s="71"/>
      <c r="BG84" s="72"/>
      <c r="BH84" s="71">
        <v>0</v>
      </c>
      <c r="BI84" s="71">
        <v>0</v>
      </c>
      <c r="BJ84" s="71">
        <v>39.298000000000002</v>
      </c>
      <c r="BK84" s="71">
        <v>0</v>
      </c>
      <c r="BL84" s="71">
        <v>0</v>
      </c>
      <c r="BM84" s="71">
        <v>0</v>
      </c>
      <c r="BN84" s="72"/>
      <c r="BO84" s="71">
        <v>0</v>
      </c>
      <c r="BP84" s="71">
        <v>0</v>
      </c>
      <c r="BQ84" s="71">
        <v>3</v>
      </c>
      <c r="BR84" s="71">
        <v>0</v>
      </c>
      <c r="BS84" s="71">
        <v>0</v>
      </c>
      <c r="BT84" s="71">
        <v>0</v>
      </c>
      <c r="BU84"/>
      <c r="BV84" s="70">
        <v>39.298000000000002</v>
      </c>
      <c r="BW84" s="70">
        <v>0</v>
      </c>
      <c r="BX84" s="70">
        <v>0</v>
      </c>
      <c r="BY84" s="70">
        <v>0</v>
      </c>
      <c r="BZ84" s="70">
        <v>0</v>
      </c>
      <c r="CA84" s="70">
        <v>0</v>
      </c>
      <c r="CB84" s="70">
        <v>0</v>
      </c>
      <c r="CC84" s="70">
        <v>0</v>
      </c>
      <c r="CD84" s="70">
        <v>0</v>
      </c>
    </row>
    <row r="85" spans="1:82">
      <c r="A85" s="70" t="s">
        <v>1732</v>
      </c>
      <c r="B85" s="70">
        <v>252</v>
      </c>
      <c r="C85" s="70">
        <v>14</v>
      </c>
      <c r="D85" s="70">
        <v>15</v>
      </c>
      <c r="E85" s="70">
        <v>2017</v>
      </c>
      <c r="F85" s="70" t="s">
        <v>156</v>
      </c>
      <c r="G85" s="70" t="s">
        <v>1718</v>
      </c>
      <c r="H85" s="70" t="s">
        <v>1719</v>
      </c>
      <c r="I85" s="148"/>
      <c r="J85" s="71">
        <v>63.571892130097559</v>
      </c>
      <c r="K85" s="71">
        <v>1.9681830510409897</v>
      </c>
      <c r="L85" s="71">
        <v>1.6696152530279607</v>
      </c>
      <c r="M85" s="71">
        <v>53.818066400372373</v>
      </c>
      <c r="N85" s="71">
        <v>89.1258969352089</v>
      </c>
      <c r="O85" s="71">
        <v>51.345520104810483</v>
      </c>
      <c r="P85" s="71">
        <v>23.608644524761246</v>
      </c>
      <c r="Q85" s="71">
        <v>5.3207153871013002</v>
      </c>
      <c r="R85" s="71">
        <v>0</v>
      </c>
      <c r="S85" s="71">
        <v>6.1182063304159096</v>
      </c>
      <c r="T85" s="72"/>
      <c r="U85" s="71">
        <v>9286287</v>
      </c>
      <c r="V85" s="71">
        <v>1081</v>
      </c>
      <c r="W85" s="71">
        <v>20</v>
      </c>
      <c r="X85" s="71">
        <v>15135</v>
      </c>
      <c r="Y85" s="71">
        <v>32198</v>
      </c>
      <c r="Z85" s="71">
        <v>30699</v>
      </c>
      <c r="AA85" s="71">
        <v>4890</v>
      </c>
      <c r="AB85" s="71">
        <v>77899</v>
      </c>
      <c r="AC85" s="71">
        <v>0</v>
      </c>
      <c r="AD85" s="71">
        <v>6.1182063304159104</v>
      </c>
      <c r="AE85" s="72"/>
      <c r="AF85" s="71">
        <v>74583108.76837641</v>
      </c>
      <c r="AG85" s="71">
        <v>1653232.596202163</v>
      </c>
      <c r="AH85" s="71">
        <v>349736.84618845652</v>
      </c>
      <c r="AI85" s="71">
        <v>94091881.638392508</v>
      </c>
      <c r="AJ85" s="71">
        <v>147621616.87905961</v>
      </c>
      <c r="AK85" s="71">
        <v>0</v>
      </c>
      <c r="AL85" s="71">
        <v>0</v>
      </c>
      <c r="AM85" s="71">
        <v>10700742.75458375</v>
      </c>
      <c r="AN85" s="71">
        <v>0</v>
      </c>
      <c r="AO85" s="71">
        <v>0</v>
      </c>
      <c r="AP85" s="71">
        <v>329000319.48280293</v>
      </c>
      <c r="AQ85" s="72"/>
      <c r="AR85" s="71">
        <v>1584</v>
      </c>
      <c r="AS85" s="71">
        <v>118</v>
      </c>
      <c r="AT85" s="71">
        <v>0</v>
      </c>
      <c r="AU85" s="71">
        <v>0</v>
      </c>
      <c r="AV85" s="71">
        <v>0</v>
      </c>
      <c r="AW85" s="71">
        <v>1</v>
      </c>
      <c r="AX85" s="71"/>
      <c r="AY85" s="72"/>
      <c r="AZ85" s="71">
        <v>6041.4</v>
      </c>
      <c r="BA85" s="71">
        <v>2234.6999999999998</v>
      </c>
      <c r="BB85" s="71">
        <v>0</v>
      </c>
      <c r="BC85" s="71">
        <v>0</v>
      </c>
      <c r="BD85" s="71">
        <v>0</v>
      </c>
      <c r="BE85" s="71">
        <v>1550</v>
      </c>
      <c r="BF85" s="71"/>
      <c r="BG85" s="72"/>
      <c r="BH85" s="71">
        <v>0</v>
      </c>
      <c r="BI85" s="71">
        <v>0</v>
      </c>
      <c r="BJ85" s="71">
        <v>38.895000000000003</v>
      </c>
      <c r="BK85" s="71">
        <v>0</v>
      </c>
      <c r="BL85" s="71">
        <v>7</v>
      </c>
      <c r="BM85" s="71">
        <v>0</v>
      </c>
      <c r="BN85" s="72"/>
      <c r="BO85" s="71">
        <v>0</v>
      </c>
      <c r="BP85" s="71">
        <v>0</v>
      </c>
      <c r="BQ85" s="71">
        <v>3</v>
      </c>
      <c r="BR85" s="71">
        <v>0</v>
      </c>
      <c r="BS85" s="71">
        <v>1</v>
      </c>
      <c r="BT85" s="71">
        <v>0</v>
      </c>
      <c r="BU85"/>
      <c r="BV85" s="70">
        <v>38.895000000000003</v>
      </c>
      <c r="BW85" s="70">
        <v>0</v>
      </c>
      <c r="BX85" s="70">
        <v>7</v>
      </c>
      <c r="BY85" s="70">
        <v>0</v>
      </c>
      <c r="BZ85" s="70">
        <v>0</v>
      </c>
      <c r="CA85" s="70">
        <v>0</v>
      </c>
      <c r="CB85" s="70">
        <v>0</v>
      </c>
      <c r="CC85" s="70">
        <v>0</v>
      </c>
      <c r="CD85" s="70">
        <v>0</v>
      </c>
    </row>
    <row r="86" spans="1:82">
      <c r="A86" s="70" t="s">
        <v>1733</v>
      </c>
      <c r="B86" s="70">
        <v>253</v>
      </c>
      <c r="C86" s="70">
        <v>15</v>
      </c>
      <c r="D86" s="70">
        <v>15</v>
      </c>
      <c r="E86" s="70">
        <v>2018</v>
      </c>
      <c r="F86" s="70" t="s">
        <v>183</v>
      </c>
      <c r="G86" s="70" t="s">
        <v>1718</v>
      </c>
      <c r="H86" s="70" t="s">
        <v>1719</v>
      </c>
      <c r="I86" s="148"/>
      <c r="J86" s="71">
        <v>61.066068598932226</v>
      </c>
      <c r="K86" s="71">
        <v>1.7686703226484968</v>
      </c>
      <c r="L86" s="71">
        <v>1.5461344908953323</v>
      </c>
      <c r="M86" s="71">
        <v>46.951156734412017</v>
      </c>
      <c r="N86" s="71">
        <v>72.394621841724771</v>
      </c>
      <c r="O86" s="71">
        <v>50.674610944403518</v>
      </c>
      <c r="P86" s="71">
        <v>23.617412617075672</v>
      </c>
      <c r="Q86" s="71">
        <v>4.93743030115089</v>
      </c>
      <c r="R86" s="71">
        <v>0</v>
      </c>
      <c r="S86" s="71">
        <v>9.3758568645890588</v>
      </c>
      <c r="T86" s="72"/>
      <c r="U86" s="71">
        <v>10224384</v>
      </c>
      <c r="V86" s="71">
        <v>1081</v>
      </c>
      <c r="W86" s="71">
        <v>20</v>
      </c>
      <c r="X86" s="71">
        <v>15135</v>
      </c>
      <c r="Y86" s="71">
        <v>32549</v>
      </c>
      <c r="Z86" s="71">
        <v>30878</v>
      </c>
      <c r="AA86" s="71">
        <v>4941</v>
      </c>
      <c r="AB86" s="71">
        <v>77901</v>
      </c>
      <c r="AC86" s="71">
        <v>0</v>
      </c>
      <c r="AD86" s="71">
        <v>9.3758568645890588</v>
      </c>
      <c r="AE86" s="72"/>
      <c r="AF86" s="71">
        <v>78623226.741307512</v>
      </c>
      <c r="AG86" s="71">
        <v>1512316.9189496511</v>
      </c>
      <c r="AH86" s="71">
        <v>335822.95186981792</v>
      </c>
      <c r="AI86" s="71">
        <v>90866326.312434584</v>
      </c>
      <c r="AJ86" s="71">
        <v>133374302.7980046</v>
      </c>
      <c r="AK86" s="71">
        <v>0</v>
      </c>
      <c r="AL86" s="71">
        <v>0</v>
      </c>
      <c r="AM86" s="71">
        <v>10723159.17554816</v>
      </c>
      <c r="AN86" s="71">
        <v>0</v>
      </c>
      <c r="AO86" s="71">
        <v>0</v>
      </c>
      <c r="AP86" s="71">
        <v>315435154.89811426</v>
      </c>
      <c r="AQ86" s="72"/>
      <c r="AR86" s="71">
        <v>1684</v>
      </c>
      <c r="AS86" s="71">
        <v>129</v>
      </c>
      <c r="AT86" s="71">
        <v>0</v>
      </c>
      <c r="AU86" s="71">
        <v>0</v>
      </c>
      <c r="AV86" s="71">
        <v>0</v>
      </c>
      <c r="AW86" s="71">
        <v>1</v>
      </c>
      <c r="AX86" s="71"/>
      <c r="AY86" s="72"/>
      <c r="AZ86" s="71">
        <v>6442.0000000000018</v>
      </c>
      <c r="BA86" s="71">
        <v>2427.3000000000002</v>
      </c>
      <c r="BB86" s="71">
        <v>0</v>
      </c>
      <c r="BC86" s="71">
        <v>0</v>
      </c>
      <c r="BD86" s="71">
        <v>0</v>
      </c>
      <c r="BE86" s="71">
        <v>1550</v>
      </c>
      <c r="BF86" s="71"/>
      <c r="BG86" s="72"/>
      <c r="BH86" s="71">
        <v>0</v>
      </c>
      <c r="BI86" s="71">
        <v>0</v>
      </c>
      <c r="BJ86" s="71">
        <v>35.432000000000002</v>
      </c>
      <c r="BK86" s="71">
        <v>0</v>
      </c>
      <c r="BL86" s="71">
        <v>15.3</v>
      </c>
      <c r="BM86" s="71">
        <v>0</v>
      </c>
      <c r="BN86" s="72"/>
      <c r="BO86" s="71">
        <v>0</v>
      </c>
      <c r="BP86" s="71">
        <v>0</v>
      </c>
      <c r="BQ86" s="71">
        <v>3</v>
      </c>
      <c r="BR86" s="71">
        <v>0</v>
      </c>
      <c r="BS86" s="71">
        <v>1</v>
      </c>
      <c r="BT86" s="71">
        <v>0</v>
      </c>
      <c r="BU86"/>
      <c r="BV86" s="70">
        <v>35.432000000000002</v>
      </c>
      <c r="BW86" s="70">
        <v>0</v>
      </c>
      <c r="BX86" s="70">
        <v>15.3</v>
      </c>
      <c r="BY86" s="70">
        <v>0</v>
      </c>
      <c r="BZ86" s="70">
        <v>0</v>
      </c>
      <c r="CA86" s="70">
        <v>0</v>
      </c>
      <c r="CB86" s="70">
        <v>0</v>
      </c>
      <c r="CC86" s="70">
        <v>0</v>
      </c>
      <c r="CD86" s="70">
        <v>0</v>
      </c>
    </row>
    <row r="87" spans="1:82">
      <c r="A87" s="70" t="s">
        <v>1734</v>
      </c>
      <c r="B87" s="70">
        <v>254</v>
      </c>
      <c r="C87" s="70">
        <v>16</v>
      </c>
      <c r="D87" s="70">
        <v>15</v>
      </c>
      <c r="E87" s="70">
        <v>2019</v>
      </c>
      <c r="F87" s="70" t="s">
        <v>158</v>
      </c>
      <c r="G87" s="70" t="s">
        <v>1718</v>
      </c>
      <c r="H87" s="70" t="s">
        <v>1719</v>
      </c>
      <c r="I87" s="148"/>
      <c r="J87" s="71">
        <v>59.25560271851888</v>
      </c>
      <c r="K87" s="71">
        <v>1.5879408350847388</v>
      </c>
      <c r="L87" s="71">
        <v>1.5593299182682445</v>
      </c>
      <c r="M87" s="71">
        <v>44.731231591777316</v>
      </c>
      <c r="N87" s="71">
        <v>63.397520602547552</v>
      </c>
      <c r="O87" s="71">
        <v>49.339766012867472</v>
      </c>
      <c r="P87" s="71">
        <v>24.142270939153558</v>
      </c>
      <c r="Q87" s="71">
        <v>4.7906877636378198</v>
      </c>
      <c r="R87" s="71">
        <v>0</v>
      </c>
      <c r="S87" s="71">
        <v>10.601479896044673</v>
      </c>
      <c r="T87" s="72"/>
      <c r="U87" s="71">
        <v>10186504</v>
      </c>
      <c r="V87" s="71">
        <v>1081</v>
      </c>
      <c r="W87" s="71">
        <v>20</v>
      </c>
      <c r="X87" s="71">
        <v>15135</v>
      </c>
      <c r="Y87" s="71">
        <v>32777</v>
      </c>
      <c r="Z87" s="71">
        <v>30890</v>
      </c>
      <c r="AA87" s="71">
        <v>5013</v>
      </c>
      <c r="AB87" s="71">
        <v>77632</v>
      </c>
      <c r="AC87" s="71">
        <v>0</v>
      </c>
      <c r="AD87" s="71">
        <v>10.601479896044671</v>
      </c>
      <c r="AE87" s="72"/>
      <c r="AF87" s="71">
        <v>77679572.950361237</v>
      </c>
      <c r="AG87" s="71">
        <v>1428832.00968667</v>
      </c>
      <c r="AH87" s="71">
        <v>356369.06017557689</v>
      </c>
      <c r="AI87" s="71">
        <v>91559258.194518179</v>
      </c>
      <c r="AJ87" s="71">
        <v>121263641.945933</v>
      </c>
      <c r="AK87" s="71">
        <v>0</v>
      </c>
      <c r="AL87" s="71">
        <v>0</v>
      </c>
      <c r="AM87" s="71">
        <v>10572893.986616893</v>
      </c>
      <c r="AN87" s="71">
        <v>0</v>
      </c>
      <c r="AO87" s="71">
        <v>0</v>
      </c>
      <c r="AP87" s="71">
        <v>302860568.14729154</v>
      </c>
      <c r="AQ87" s="72"/>
      <c r="AR87" s="71">
        <v>1774</v>
      </c>
      <c r="AS87" s="71">
        <v>134</v>
      </c>
      <c r="AT87" s="71">
        <v>0</v>
      </c>
      <c r="AU87" s="71">
        <v>0</v>
      </c>
      <c r="AV87" s="71">
        <v>0</v>
      </c>
      <c r="AW87" s="71">
        <v>1</v>
      </c>
      <c r="AX87" s="71"/>
      <c r="AY87" s="72"/>
      <c r="AZ87" s="71">
        <v>6852.6000000000013</v>
      </c>
      <c r="BA87" s="71">
        <v>2500.6</v>
      </c>
      <c r="BB87" s="71">
        <v>0</v>
      </c>
      <c r="BC87" s="71">
        <v>0</v>
      </c>
      <c r="BD87" s="71">
        <v>0</v>
      </c>
      <c r="BE87" s="71">
        <v>1550</v>
      </c>
      <c r="BF87" s="71"/>
      <c r="BG87" s="72"/>
      <c r="BH87" s="71">
        <v>0</v>
      </c>
      <c r="BI87" s="71">
        <v>0</v>
      </c>
      <c r="BJ87" s="71">
        <v>27.47</v>
      </c>
      <c r="BK87" s="71">
        <v>0</v>
      </c>
      <c r="BL87" s="71">
        <v>17.8</v>
      </c>
      <c r="BM87" s="71">
        <v>0</v>
      </c>
      <c r="BN87" s="72"/>
      <c r="BO87" s="71">
        <v>0</v>
      </c>
      <c r="BP87" s="71">
        <v>0</v>
      </c>
      <c r="BQ87" s="71">
        <v>3</v>
      </c>
      <c r="BR87" s="71">
        <v>0</v>
      </c>
      <c r="BS87" s="71">
        <v>1</v>
      </c>
      <c r="BT87" s="71">
        <v>0</v>
      </c>
      <c r="BU87"/>
      <c r="BV87" s="70">
        <v>27.47</v>
      </c>
      <c r="BW87" s="70">
        <v>0</v>
      </c>
      <c r="BX87" s="70">
        <v>17.8</v>
      </c>
      <c r="BY87" s="70">
        <v>0</v>
      </c>
      <c r="BZ87" s="70">
        <v>0</v>
      </c>
      <c r="CA87" s="70">
        <v>0</v>
      </c>
      <c r="CB87" s="70">
        <v>0</v>
      </c>
      <c r="CC87" s="70">
        <v>0</v>
      </c>
      <c r="CD87" s="70">
        <v>0</v>
      </c>
    </row>
    <row r="88" spans="1:82">
      <c r="A88" s="70" t="s">
        <v>1735</v>
      </c>
      <c r="B88" s="70">
        <v>255</v>
      </c>
      <c r="C88" s="70">
        <v>17</v>
      </c>
      <c r="D88" s="70">
        <v>15</v>
      </c>
      <c r="E88" s="70">
        <v>2020</v>
      </c>
      <c r="F88" s="70" t="s">
        <v>159</v>
      </c>
      <c r="G88" s="70" t="s">
        <v>1718</v>
      </c>
      <c r="H88" s="70" t="s">
        <v>1719</v>
      </c>
      <c r="I88" s="148"/>
      <c r="J88" s="71">
        <v>38.699144882608131</v>
      </c>
      <c r="K88" s="71">
        <v>1.6682242409542996</v>
      </c>
      <c r="L88" s="71">
        <v>0.89834580589278201</v>
      </c>
      <c r="M88" s="71">
        <v>44.258918822024754</v>
      </c>
      <c r="N88" s="71">
        <v>78.168183921382266</v>
      </c>
      <c r="O88" s="71">
        <v>43.245404075470042</v>
      </c>
      <c r="P88" s="71">
        <v>22.981026890516333</v>
      </c>
      <c r="Q88" s="71">
        <v>4.5761775858837703</v>
      </c>
      <c r="R88" s="71">
        <v>0</v>
      </c>
      <c r="S88" s="71">
        <v>9.6284626711329704</v>
      </c>
      <c r="T88" s="72"/>
      <c r="U88" s="71">
        <v>6813478</v>
      </c>
      <c r="V88" s="71">
        <v>1090</v>
      </c>
      <c r="W88" s="71">
        <v>13</v>
      </c>
      <c r="X88" s="71">
        <v>15861</v>
      </c>
      <c r="Y88" s="71">
        <v>33143</v>
      </c>
      <c r="Z88" s="71">
        <v>30902</v>
      </c>
      <c r="AA88" s="71">
        <v>5072</v>
      </c>
      <c r="AB88" s="71">
        <v>77614</v>
      </c>
      <c r="AC88" s="71">
        <v>0</v>
      </c>
      <c r="AD88" s="71">
        <v>9.6284626711329704</v>
      </c>
      <c r="AE88" s="72"/>
      <c r="AF88" s="71">
        <v>49446008.469900496</v>
      </c>
      <c r="AG88" s="71">
        <v>1355830.1878254106</v>
      </c>
      <c r="AH88" s="71">
        <v>207467.13761788679</v>
      </c>
      <c r="AI88" s="71">
        <v>86698223.254025966</v>
      </c>
      <c r="AJ88" s="71">
        <v>147407325.7288765</v>
      </c>
      <c r="AK88" s="71"/>
      <c r="AL88" s="71"/>
      <c r="AM88" s="71">
        <v>10129489.309525229</v>
      </c>
      <c r="AN88" s="71"/>
      <c r="AO88" s="71"/>
      <c r="AP88" s="71">
        <v>295244344.08777153</v>
      </c>
      <c r="AQ88" s="72"/>
      <c r="AR88" s="71">
        <v>1872</v>
      </c>
      <c r="AS88" s="71">
        <v>137</v>
      </c>
      <c r="AT88" s="71">
        <v>0</v>
      </c>
      <c r="AU88" s="71">
        <v>0</v>
      </c>
      <c r="AV88" s="71">
        <v>0</v>
      </c>
      <c r="AW88" s="71">
        <v>1</v>
      </c>
      <c r="AX88" s="71"/>
      <c r="AY88" s="72"/>
      <c r="AZ88" s="71">
        <v>7313.3999999999887</v>
      </c>
      <c r="BA88" s="71">
        <v>2584.8000000000002</v>
      </c>
      <c r="BB88" s="71">
        <v>0</v>
      </c>
      <c r="BC88" s="71">
        <v>0</v>
      </c>
      <c r="BD88" s="71">
        <v>0</v>
      </c>
      <c r="BE88" s="71">
        <v>1550</v>
      </c>
      <c r="BF88" s="71"/>
      <c r="BG88" s="72"/>
      <c r="BH88" s="71">
        <v>0</v>
      </c>
      <c r="BI88" s="71">
        <v>0</v>
      </c>
      <c r="BJ88" s="71">
        <v>24.731999999999999</v>
      </c>
      <c r="BK88" s="71">
        <v>0</v>
      </c>
      <c r="BL88" s="71">
        <v>15.8</v>
      </c>
      <c r="BM88" s="71">
        <v>0</v>
      </c>
      <c r="BN88" s="72"/>
      <c r="BO88" s="71">
        <v>0</v>
      </c>
      <c r="BP88" s="71">
        <v>0</v>
      </c>
      <c r="BQ88" s="71">
        <v>3</v>
      </c>
      <c r="BR88" s="71">
        <v>0</v>
      </c>
      <c r="BS88" s="71">
        <v>1</v>
      </c>
      <c r="BT88" s="71">
        <v>0</v>
      </c>
      <c r="BU88"/>
      <c r="BV88" s="70">
        <v>24.731999999999999</v>
      </c>
      <c r="BW88" s="70">
        <v>0</v>
      </c>
      <c r="BX88" s="70">
        <v>15.8</v>
      </c>
      <c r="BY88" s="70">
        <v>0</v>
      </c>
      <c r="BZ88" s="70">
        <v>0</v>
      </c>
      <c r="CA88" s="70">
        <v>0</v>
      </c>
      <c r="CB88" s="70">
        <v>0</v>
      </c>
      <c r="CC88" s="70">
        <v>0</v>
      </c>
      <c r="CD88" s="70">
        <v>0</v>
      </c>
    </row>
    <row r="89" spans="1:82">
      <c r="A89" s="70" t="s">
        <v>1736</v>
      </c>
      <c r="B89" s="70">
        <v>255</v>
      </c>
      <c r="C89" s="70">
        <v>18</v>
      </c>
      <c r="D89" s="70">
        <v>15</v>
      </c>
      <c r="E89" s="70">
        <v>2021</v>
      </c>
      <c r="F89" s="70" t="s">
        <v>160</v>
      </c>
      <c r="G89" s="70" t="s">
        <v>1718</v>
      </c>
      <c r="H89" s="70" t="s">
        <v>1719</v>
      </c>
      <c r="I89" s="148"/>
      <c r="J89" s="71">
        <v>42.013697730710376</v>
      </c>
      <c r="K89" s="71">
        <v>1.7972518695564506</v>
      </c>
      <c r="L89" s="71">
        <v>0.85939123285098307</v>
      </c>
      <c r="M89" s="71">
        <v>44.787346478674387</v>
      </c>
      <c r="N89" s="71">
        <v>65.175697611468692</v>
      </c>
      <c r="O89" s="71">
        <v>42.311252457086525</v>
      </c>
      <c r="P89" s="71">
        <v>24.515513840989044</v>
      </c>
      <c r="Q89" s="71">
        <v>4.5209721128908704</v>
      </c>
      <c r="R89" s="71">
        <v>0</v>
      </c>
      <c r="S89" s="71">
        <v>7.970140527955647</v>
      </c>
      <c r="T89" s="72"/>
      <c r="U89" s="71">
        <v>8781428</v>
      </c>
      <c r="V89" s="71">
        <v>1090</v>
      </c>
      <c r="W89" s="71">
        <v>13</v>
      </c>
      <c r="X89" s="71">
        <v>15861</v>
      </c>
      <c r="Y89" s="71">
        <v>33424</v>
      </c>
      <c r="Z89" s="71">
        <v>31131</v>
      </c>
      <c r="AA89" s="71">
        <v>5276</v>
      </c>
      <c r="AB89" s="71">
        <v>77431</v>
      </c>
      <c r="AC89" s="71">
        <v>0</v>
      </c>
      <c r="AD89" s="71">
        <v>7.970140527955647</v>
      </c>
      <c r="AE89" s="72"/>
      <c r="AF89" s="71">
        <v>59677398.62955375</v>
      </c>
      <c r="AG89" s="71">
        <v>1582962.4683640932</v>
      </c>
      <c r="AH89" s="71">
        <v>183800.7662413177</v>
      </c>
      <c r="AI89" s="71">
        <v>99111532.249119788</v>
      </c>
      <c r="AJ89" s="71">
        <v>135646077.6267508</v>
      </c>
      <c r="AK89" s="71">
        <v>0</v>
      </c>
      <c r="AL89" s="71">
        <v>0</v>
      </c>
      <c r="AM89" s="71">
        <v>10163894.096845988</v>
      </c>
      <c r="AN89" s="71">
        <v>0</v>
      </c>
      <c r="AO89" s="71">
        <v>0</v>
      </c>
      <c r="AP89" s="71">
        <v>306365665.83687574</v>
      </c>
      <c r="AQ89" s="72"/>
      <c r="AR89" s="71">
        <v>2059</v>
      </c>
      <c r="AS89" s="71">
        <v>139</v>
      </c>
      <c r="AT89" s="71">
        <v>0</v>
      </c>
      <c r="AU89" s="71">
        <v>0</v>
      </c>
      <c r="AV89" s="71">
        <v>0</v>
      </c>
      <c r="AW89" s="71">
        <v>1</v>
      </c>
      <c r="AX89" s="71"/>
      <c r="AY89" s="72"/>
      <c r="AZ89" s="71">
        <v>8382.4999999999891</v>
      </c>
      <c r="BA89" s="71">
        <v>4084.8</v>
      </c>
      <c r="BB89" s="71">
        <v>0</v>
      </c>
      <c r="BC89" s="71">
        <v>0</v>
      </c>
      <c r="BD89" s="71">
        <v>0</v>
      </c>
      <c r="BE89" s="71">
        <v>1550</v>
      </c>
      <c r="BF89" s="71"/>
      <c r="BG89" s="72"/>
      <c r="BH89" s="71">
        <v>0</v>
      </c>
      <c r="BI89" s="71">
        <v>0</v>
      </c>
      <c r="BJ89" s="71">
        <v>27.288</v>
      </c>
      <c r="BK89" s="71">
        <v>0</v>
      </c>
      <c r="BL89" s="71">
        <v>12.7</v>
      </c>
      <c r="BM89" s="71">
        <v>0</v>
      </c>
      <c r="BN89" s="72"/>
      <c r="BO89" s="71">
        <v>0</v>
      </c>
      <c r="BP89" s="71">
        <v>0</v>
      </c>
      <c r="BQ89" s="71">
        <v>3</v>
      </c>
      <c r="BR89" s="71">
        <v>0</v>
      </c>
      <c r="BS89" s="71">
        <v>1</v>
      </c>
      <c r="BT89" s="71">
        <v>0</v>
      </c>
      <c r="BU89"/>
      <c r="BV89" s="70">
        <v>27.288</v>
      </c>
      <c r="BW89" s="70">
        <v>0</v>
      </c>
      <c r="BX89" s="70">
        <v>12.7</v>
      </c>
      <c r="BY89" s="70">
        <v>0</v>
      </c>
      <c r="BZ89" s="70">
        <v>0</v>
      </c>
      <c r="CA89" s="70">
        <v>0</v>
      </c>
      <c r="CB89" s="70">
        <v>0</v>
      </c>
      <c r="CC89" s="70">
        <v>0</v>
      </c>
      <c r="CD89" s="70">
        <v>0</v>
      </c>
    </row>
    <row r="90" spans="1:82">
      <c r="A90" s="70" t="s">
        <v>1737</v>
      </c>
      <c r="B90" s="70">
        <v>255</v>
      </c>
      <c r="C90" s="70">
        <v>19</v>
      </c>
      <c r="D90" s="70">
        <v>15</v>
      </c>
      <c r="E90" s="70">
        <v>2022</v>
      </c>
      <c r="F90" s="70" t="s">
        <v>161</v>
      </c>
      <c r="G90" s="70" t="s">
        <v>1718</v>
      </c>
      <c r="H90" s="70" t="s">
        <v>1719</v>
      </c>
      <c r="I90" s="148"/>
      <c r="J90" s="71">
        <v>39.790565948019342</v>
      </c>
      <c r="K90" s="71">
        <v>1.8390450984730189</v>
      </c>
      <c r="L90" s="71">
        <v>0.79258176938231173</v>
      </c>
      <c r="M90" s="71">
        <v>48.260754055620502</v>
      </c>
      <c r="N90" s="71">
        <v>80.958893506961289</v>
      </c>
      <c r="O90" s="71">
        <v>44.627517698780807</v>
      </c>
      <c r="P90" s="71">
        <v>24.902579069550455</v>
      </c>
      <c r="Q90" s="71">
        <v>4.5543476258755602</v>
      </c>
      <c r="R90" s="71">
        <v>0</v>
      </c>
      <c r="S90" s="71">
        <v>7.4552268804807031</v>
      </c>
      <c r="T90" s="72"/>
      <c r="U90" s="71">
        <v>8643281</v>
      </c>
      <c r="V90" s="71">
        <v>1090</v>
      </c>
      <c r="W90" s="71">
        <v>13</v>
      </c>
      <c r="X90" s="71">
        <v>15861</v>
      </c>
      <c r="Y90" s="71">
        <v>33751</v>
      </c>
      <c r="Z90" s="71">
        <v>31197</v>
      </c>
      <c r="AA90" s="71">
        <v>5441</v>
      </c>
      <c r="AB90" s="71">
        <v>77363</v>
      </c>
      <c r="AC90" s="71">
        <v>0</v>
      </c>
      <c r="AD90" s="71">
        <v>7.4552268804807031</v>
      </c>
      <c r="AE90" s="72"/>
      <c r="AF90" s="71">
        <v>49006494.984241761</v>
      </c>
      <c r="AG90" s="71">
        <v>1635685.7212043679</v>
      </c>
      <c r="AH90" s="71">
        <v>199166.37376535963</v>
      </c>
      <c r="AI90" s="71">
        <v>95032118.806605697</v>
      </c>
      <c r="AJ90" s="71">
        <v>158108947.24312183</v>
      </c>
      <c r="AK90" s="71">
        <v>0</v>
      </c>
      <c r="AL90" s="71">
        <v>0</v>
      </c>
      <c r="AM90" s="71">
        <v>9989674.8772176802</v>
      </c>
      <c r="AN90" s="71">
        <v>0</v>
      </c>
      <c r="AO90" s="71">
        <v>0</v>
      </c>
      <c r="AP90" s="71">
        <v>313972088.00615668</v>
      </c>
      <c r="AQ90" s="72"/>
      <c r="AR90" s="71">
        <v>2364</v>
      </c>
      <c r="AS90" s="71">
        <v>140</v>
      </c>
      <c r="AT90" s="71">
        <v>0</v>
      </c>
      <c r="AU90" s="71">
        <v>0</v>
      </c>
      <c r="AV90" s="71">
        <v>0</v>
      </c>
      <c r="AW90" s="71">
        <v>1</v>
      </c>
      <c r="AX90" s="71"/>
      <c r="AY90" s="72"/>
      <c r="AZ90" s="71">
        <v>10000.999999999975</v>
      </c>
      <c r="BA90" s="71">
        <v>4164.8</v>
      </c>
      <c r="BB90" s="71">
        <v>0</v>
      </c>
      <c r="BC90" s="71">
        <v>0</v>
      </c>
      <c r="BD90" s="71">
        <v>0</v>
      </c>
      <c r="BE90" s="71">
        <v>1550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1738</v>
      </c>
      <c r="B91" s="70">
        <v>255</v>
      </c>
      <c r="C91" s="70">
        <v>20</v>
      </c>
      <c r="D91" s="70">
        <v>15</v>
      </c>
      <c r="E91" s="70">
        <v>2023</v>
      </c>
      <c r="F91" s="70" t="s">
        <v>1539</v>
      </c>
      <c r="G91" s="70" t="s">
        <v>1718</v>
      </c>
      <c r="H91" s="70" t="s">
        <v>1719</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2670</v>
      </c>
      <c r="AS91" s="71">
        <v>142</v>
      </c>
      <c r="AT91" s="71">
        <v>0</v>
      </c>
      <c r="AU91" s="71">
        <v>0</v>
      </c>
      <c r="AV91" s="71">
        <v>0</v>
      </c>
      <c r="AW91" s="71">
        <v>1</v>
      </c>
      <c r="AX91" s="71"/>
      <c r="AY91" s="72"/>
      <c r="AZ91" s="71">
        <v>11508.999999999987</v>
      </c>
      <c r="BA91" s="71">
        <v>4281.3</v>
      </c>
      <c r="BB91" s="71">
        <v>0</v>
      </c>
      <c r="BC91" s="71">
        <v>0</v>
      </c>
      <c r="BD91" s="71">
        <v>0</v>
      </c>
      <c r="BE91" s="71">
        <v>2239.9670000000001</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1739</v>
      </c>
      <c r="B92" s="70">
        <v>255</v>
      </c>
      <c r="C92" s="70">
        <v>21</v>
      </c>
      <c r="D92" s="70">
        <v>15</v>
      </c>
      <c r="E92" s="70">
        <v>2024</v>
      </c>
      <c r="F92" s="70" t="s">
        <v>1554</v>
      </c>
      <c r="G92" s="70" t="s">
        <v>1718</v>
      </c>
      <c r="H92" s="70" t="s">
        <v>1719</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1740</v>
      </c>
      <c r="B93" s="70">
        <v>324</v>
      </c>
      <c r="C93" s="70">
        <v>1</v>
      </c>
      <c r="D93" s="70">
        <v>20</v>
      </c>
      <c r="E93" s="70">
        <v>1990</v>
      </c>
      <c r="F93" s="70" t="s">
        <v>787</v>
      </c>
      <c r="G93" s="70" t="s">
        <v>1741</v>
      </c>
      <c r="H93" s="70" t="s">
        <v>1742</v>
      </c>
      <c r="I93" s="148"/>
      <c r="J93" s="71">
        <v>160.94341857235361</v>
      </c>
      <c r="K93" s="71">
        <v>9.9925370634877897</v>
      </c>
      <c r="L93" s="71">
        <v>14.973000857858811</v>
      </c>
      <c r="M93" s="71">
        <v>76.259034610688346</v>
      </c>
      <c r="N93" s="71">
        <v>69.698271515748317</v>
      </c>
      <c r="O93" s="71">
        <v>76.975686521242864</v>
      </c>
      <c r="P93" s="71">
        <v>85.659183472162397</v>
      </c>
      <c r="Q93" s="71">
        <v>5.9330741916746197</v>
      </c>
      <c r="R93" s="71">
        <v>29.870151482698159</v>
      </c>
      <c r="S93" s="71">
        <v>7.9113140328612159</v>
      </c>
      <c r="T93" s="72"/>
      <c r="U93" s="71">
        <v>27544892</v>
      </c>
      <c r="V93" s="71">
        <v>3940</v>
      </c>
      <c r="W93" s="71">
        <v>158</v>
      </c>
      <c r="X93" s="71">
        <v>31553</v>
      </c>
      <c r="Y93" s="71">
        <v>31054</v>
      </c>
      <c r="Z93" s="71">
        <v>31661</v>
      </c>
      <c r="AA93" s="71">
        <v>20799</v>
      </c>
      <c r="AB93" s="71">
        <v>96333</v>
      </c>
      <c r="AC93" s="71">
        <v>5173564</v>
      </c>
      <c r="AD93" s="71">
        <v>7.9113140328612159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1743</v>
      </c>
      <c r="B94" s="70">
        <v>325</v>
      </c>
      <c r="C94" s="70">
        <v>2</v>
      </c>
      <c r="D94" s="70">
        <v>20</v>
      </c>
      <c r="E94" s="70">
        <v>2005</v>
      </c>
      <c r="F94" s="70" t="s">
        <v>789</v>
      </c>
      <c r="G94" s="70" t="s">
        <v>1741</v>
      </c>
      <c r="H94" s="70" t="s">
        <v>1742</v>
      </c>
      <c r="I94" s="148"/>
      <c r="J94" s="71">
        <v>144.33137868912229</v>
      </c>
      <c r="K94" s="71">
        <v>7.8206199533546874</v>
      </c>
      <c r="L94" s="71">
        <v>25.077198416352701</v>
      </c>
      <c r="M94" s="71">
        <v>112.6998591914879</v>
      </c>
      <c r="N94" s="71">
        <v>116.9960355631097</v>
      </c>
      <c r="O94" s="71">
        <v>105.3205360371764</v>
      </c>
      <c r="P94" s="71">
        <v>81.03188376846343</v>
      </c>
      <c r="Q94" s="71">
        <v>5.4132830977587796</v>
      </c>
      <c r="R94" s="71">
        <v>66.477916223475404</v>
      </c>
      <c r="S94" s="71">
        <v>7.4693561570000009</v>
      </c>
      <c r="T94" s="72"/>
      <c r="U94" s="71">
        <v>19567276</v>
      </c>
      <c r="V94" s="71">
        <v>3459</v>
      </c>
      <c r="W94" s="71">
        <v>227</v>
      </c>
      <c r="X94" s="71">
        <v>23983</v>
      </c>
      <c r="Y94" s="71">
        <v>39269</v>
      </c>
      <c r="Z94" s="71">
        <v>50129</v>
      </c>
      <c r="AA94" s="71">
        <v>16114</v>
      </c>
      <c r="AB94" s="71">
        <v>91884</v>
      </c>
      <c r="AC94" s="71">
        <v>11755243</v>
      </c>
      <c r="AD94" s="71">
        <v>7.4693561570000009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1744</v>
      </c>
      <c r="B95" s="70">
        <v>326</v>
      </c>
      <c r="C95" s="70">
        <v>3</v>
      </c>
      <c r="D95" s="70">
        <v>20</v>
      </c>
      <c r="E95" s="70">
        <v>2006</v>
      </c>
      <c r="F95" s="70" t="s">
        <v>790</v>
      </c>
      <c r="G95" s="70" t="s">
        <v>1741</v>
      </c>
      <c r="H95" s="70" t="s">
        <v>1742</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1745</v>
      </c>
      <c r="B96" s="70">
        <v>327</v>
      </c>
      <c r="C96" s="70">
        <v>4</v>
      </c>
      <c r="D96" s="70">
        <v>20</v>
      </c>
      <c r="E96" s="70">
        <v>2007</v>
      </c>
      <c r="F96" s="70" t="s">
        <v>791</v>
      </c>
      <c r="G96" s="70" t="s">
        <v>1741</v>
      </c>
      <c r="H96" s="70" t="s">
        <v>1742</v>
      </c>
      <c r="I96" s="148"/>
      <c r="J96" s="71">
        <v>121.1441087497079</v>
      </c>
      <c r="K96" s="71">
        <v>6.571100794155047</v>
      </c>
      <c r="L96" s="71">
        <v>21.141549497046341</v>
      </c>
      <c r="M96" s="71">
        <v>119.26318995891511</v>
      </c>
      <c r="N96" s="71">
        <v>116.02525454165639</v>
      </c>
      <c r="O96" s="71">
        <v>100.0361202961811</v>
      </c>
      <c r="P96" s="71">
        <v>78.308199128296664</v>
      </c>
      <c r="Q96" s="71">
        <v>5.63819883132415</v>
      </c>
      <c r="R96" s="71">
        <v>39.296183841065009</v>
      </c>
      <c r="S96" s="71">
        <v>6.7697641105900006</v>
      </c>
      <c r="T96" s="72"/>
      <c r="U96" s="71">
        <v>21460656</v>
      </c>
      <c r="V96" s="71">
        <v>3003</v>
      </c>
      <c r="W96" s="71">
        <v>278</v>
      </c>
      <c r="X96" s="71">
        <v>30988</v>
      </c>
      <c r="Y96" s="71">
        <v>39656</v>
      </c>
      <c r="Z96" s="71">
        <v>49497</v>
      </c>
      <c r="AA96" s="71">
        <v>15335</v>
      </c>
      <c r="AB96" s="71">
        <v>90641</v>
      </c>
      <c r="AC96" s="71">
        <v>7148093</v>
      </c>
      <c r="AD96" s="71">
        <v>6.7697641105900006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1746</v>
      </c>
      <c r="B97" s="70">
        <v>328</v>
      </c>
      <c r="C97" s="70">
        <v>5</v>
      </c>
      <c r="D97" s="70">
        <v>20</v>
      </c>
      <c r="E97" s="70">
        <v>2008</v>
      </c>
      <c r="F97" s="70" t="s">
        <v>792</v>
      </c>
      <c r="G97" s="70" t="s">
        <v>1741</v>
      </c>
      <c r="H97" s="70" t="s">
        <v>1742</v>
      </c>
      <c r="I97" s="148"/>
      <c r="J97" s="71">
        <v>103.0878612195347</v>
      </c>
      <c r="K97" s="71">
        <v>4.962536575269036</v>
      </c>
      <c r="L97" s="71">
        <v>18.183284941646111</v>
      </c>
      <c r="M97" s="71">
        <v>125.44321095358021</v>
      </c>
      <c r="N97" s="71">
        <v>109.5669389023499</v>
      </c>
      <c r="O97" s="71">
        <v>97.099020473139049</v>
      </c>
      <c r="P97" s="71">
        <v>75.668614446057262</v>
      </c>
      <c r="Q97" s="71">
        <v>5.5252993564060899</v>
      </c>
      <c r="R97" s="71">
        <v>36.437047852720667</v>
      </c>
      <c r="S97" s="71">
        <v>5.4324116846499999</v>
      </c>
      <c r="T97" s="72"/>
      <c r="U97" s="71">
        <v>21094508</v>
      </c>
      <c r="V97" s="71">
        <v>3003</v>
      </c>
      <c r="W97" s="71">
        <v>278</v>
      </c>
      <c r="X97" s="71">
        <v>30988</v>
      </c>
      <c r="Y97" s="71">
        <v>39972</v>
      </c>
      <c r="Z97" s="71">
        <v>49730</v>
      </c>
      <c r="AA97" s="71">
        <v>14835</v>
      </c>
      <c r="AB97" s="71">
        <v>90287</v>
      </c>
      <c r="AC97" s="71">
        <v>6882457</v>
      </c>
      <c r="AD97" s="71">
        <v>5.4324116846499999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1747</v>
      </c>
      <c r="B98" s="70">
        <v>329</v>
      </c>
      <c r="C98" s="70">
        <v>6</v>
      </c>
      <c r="D98" s="70">
        <v>20</v>
      </c>
      <c r="E98" s="70">
        <v>2009</v>
      </c>
      <c r="F98" s="70" t="s">
        <v>176</v>
      </c>
      <c r="G98" s="70" t="s">
        <v>1741</v>
      </c>
      <c r="H98" s="70" t="s">
        <v>1742</v>
      </c>
      <c r="I98" s="148"/>
      <c r="J98" s="71">
        <v>95.356001647852977</v>
      </c>
      <c r="K98" s="71">
        <v>4.783632782666424</v>
      </c>
      <c r="L98" s="71">
        <v>13.15641464480672</v>
      </c>
      <c r="M98" s="71">
        <v>102.96697223617279</v>
      </c>
      <c r="N98" s="71">
        <v>106.0808748217158</v>
      </c>
      <c r="O98" s="71">
        <v>98.557058029178549</v>
      </c>
      <c r="P98" s="71">
        <v>71.913444857657254</v>
      </c>
      <c r="Q98" s="71">
        <v>5.2200037646078199</v>
      </c>
      <c r="R98" s="71">
        <v>34.962114027129623</v>
      </c>
      <c r="S98" s="71">
        <v>6.5449018303600006</v>
      </c>
      <c r="T98" s="72"/>
      <c r="U98" s="71">
        <v>17674305</v>
      </c>
      <c r="V98" s="71">
        <v>3125</v>
      </c>
      <c r="W98" s="71">
        <v>290</v>
      </c>
      <c r="X98" s="71">
        <v>32276</v>
      </c>
      <c r="Y98" s="71">
        <v>40044</v>
      </c>
      <c r="Z98" s="71">
        <v>49823</v>
      </c>
      <c r="AA98" s="71">
        <v>14474</v>
      </c>
      <c r="AB98" s="71">
        <v>89541</v>
      </c>
      <c r="AC98" s="71">
        <v>6442597</v>
      </c>
      <c r="AD98" s="71">
        <v>6.5449018303600006</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312.08600000000001</v>
      </c>
      <c r="BK98" s="71">
        <v>224.37</v>
      </c>
      <c r="BL98" s="71">
        <v>16.313000000000002</v>
      </c>
      <c r="BM98" s="71">
        <v>0</v>
      </c>
      <c r="BN98" s="72"/>
      <c r="BO98" s="71">
        <v>0</v>
      </c>
      <c r="BP98" s="71">
        <v>0</v>
      </c>
      <c r="BQ98" s="71">
        <v>7</v>
      </c>
      <c r="BR98" s="71">
        <v>2</v>
      </c>
      <c r="BS98" s="71">
        <v>4</v>
      </c>
      <c r="BT98" s="71">
        <v>0</v>
      </c>
      <c r="BU98"/>
      <c r="BV98" s="70">
        <v>517.87599999999998</v>
      </c>
      <c r="BW98" s="70">
        <v>0</v>
      </c>
      <c r="BX98" s="70">
        <v>27.693000000000001</v>
      </c>
      <c r="BY98" s="70">
        <v>0</v>
      </c>
      <c r="BZ98" s="70">
        <v>7.2</v>
      </c>
      <c r="CA98" s="70">
        <v>0</v>
      </c>
      <c r="CB98" s="70">
        <v>0</v>
      </c>
      <c r="CC98" s="70">
        <v>0</v>
      </c>
      <c r="CD98" s="70">
        <v>0</v>
      </c>
    </row>
    <row r="99" spans="1:82">
      <c r="A99" s="70" t="s">
        <v>1748</v>
      </c>
      <c r="B99" s="70">
        <v>330</v>
      </c>
      <c r="C99" s="70">
        <v>7</v>
      </c>
      <c r="D99" s="70">
        <v>20</v>
      </c>
      <c r="E99" s="70">
        <v>2010</v>
      </c>
      <c r="F99" s="70" t="s">
        <v>177</v>
      </c>
      <c r="G99" s="70" t="s">
        <v>1741</v>
      </c>
      <c r="H99" s="70" t="s">
        <v>1742</v>
      </c>
      <c r="I99" s="148"/>
      <c r="J99" s="71">
        <v>104.8608537138427</v>
      </c>
      <c r="K99" s="71">
        <v>5.1762434610232209</v>
      </c>
      <c r="L99" s="71">
        <v>12.10632902290706</v>
      </c>
      <c r="M99" s="71">
        <v>113.1127598274953</v>
      </c>
      <c r="N99" s="71">
        <v>107.4062813209018</v>
      </c>
      <c r="O99" s="71">
        <v>98.558008082439088</v>
      </c>
      <c r="P99" s="71">
        <v>72.914595952482799</v>
      </c>
      <c r="Q99" s="71">
        <v>5.4021351648550402</v>
      </c>
      <c r="R99" s="71">
        <v>40.661875471042499</v>
      </c>
      <c r="S99" s="71">
        <v>8.2376204687999994</v>
      </c>
      <c r="T99" s="72"/>
      <c r="U99" s="71">
        <v>16908294</v>
      </c>
      <c r="V99" s="71">
        <v>3125</v>
      </c>
      <c r="W99" s="71">
        <v>290</v>
      </c>
      <c r="X99" s="71">
        <v>32276</v>
      </c>
      <c r="Y99" s="71">
        <v>40062</v>
      </c>
      <c r="Z99" s="71">
        <v>50055</v>
      </c>
      <c r="AA99" s="71">
        <v>14309</v>
      </c>
      <c r="AB99" s="71">
        <v>88794</v>
      </c>
      <c r="AC99" s="71">
        <v>7100725</v>
      </c>
      <c r="AD99" s="71">
        <v>8.2376204687999994</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352.94299999999998</v>
      </c>
      <c r="BK99" s="71">
        <v>463.06400000000002</v>
      </c>
      <c r="BL99" s="71">
        <v>17.073999999999998</v>
      </c>
      <c r="BM99" s="71">
        <v>0</v>
      </c>
      <c r="BN99" s="72"/>
      <c r="BO99" s="71">
        <v>0</v>
      </c>
      <c r="BP99" s="71">
        <v>0</v>
      </c>
      <c r="BQ99" s="71">
        <v>6</v>
      </c>
      <c r="BR99" s="71">
        <v>2</v>
      </c>
      <c r="BS99" s="71">
        <v>4</v>
      </c>
      <c r="BT99" s="71">
        <v>0</v>
      </c>
      <c r="BU99"/>
      <c r="BV99" s="70">
        <v>788.298</v>
      </c>
      <c r="BW99" s="70">
        <v>0</v>
      </c>
      <c r="BX99" s="70">
        <v>27.783000000000001</v>
      </c>
      <c r="BY99" s="70">
        <v>0</v>
      </c>
      <c r="BZ99" s="70">
        <v>17</v>
      </c>
      <c r="CA99" s="70">
        <v>0</v>
      </c>
      <c r="CB99" s="70">
        <v>0</v>
      </c>
      <c r="CC99" s="70">
        <v>0</v>
      </c>
      <c r="CD99" s="70">
        <v>0</v>
      </c>
    </row>
    <row r="100" spans="1:82">
      <c r="A100" s="70" t="s">
        <v>1749</v>
      </c>
      <c r="B100" s="70">
        <v>331</v>
      </c>
      <c r="C100" s="70">
        <v>8</v>
      </c>
      <c r="D100" s="70">
        <v>20</v>
      </c>
      <c r="E100" s="70">
        <v>2011</v>
      </c>
      <c r="F100" s="70" t="s">
        <v>178</v>
      </c>
      <c r="G100" s="70" t="s">
        <v>1741</v>
      </c>
      <c r="H100" s="70" t="s">
        <v>1742</v>
      </c>
      <c r="I100" s="148"/>
      <c r="J100" s="71">
        <v>120.21466558947979</v>
      </c>
      <c r="K100" s="71">
        <v>7.2662668740634571</v>
      </c>
      <c r="L100" s="71">
        <v>12.491133561816961</v>
      </c>
      <c r="M100" s="71">
        <v>149.29757293604999</v>
      </c>
      <c r="N100" s="71">
        <v>126.1621784310629</v>
      </c>
      <c r="O100" s="71">
        <v>97.400874443388858</v>
      </c>
      <c r="P100" s="71">
        <v>70.485832022823772</v>
      </c>
      <c r="Q100" s="71">
        <v>6.1616846244436596</v>
      </c>
      <c r="R100" s="71">
        <v>41.957235334302339</v>
      </c>
      <c r="S100" s="71">
        <v>6.0337103812000006</v>
      </c>
      <c r="T100" s="72"/>
      <c r="U100" s="71">
        <v>18555110</v>
      </c>
      <c r="V100" s="71">
        <v>3125</v>
      </c>
      <c r="W100" s="71">
        <v>290</v>
      </c>
      <c r="X100" s="71">
        <v>32276</v>
      </c>
      <c r="Y100" s="71">
        <v>39833</v>
      </c>
      <c r="Z100" s="71">
        <v>50542</v>
      </c>
      <c r="AA100" s="71">
        <v>14244</v>
      </c>
      <c r="AB100" s="71">
        <v>87802</v>
      </c>
      <c r="AC100" s="71">
        <v>7314814</v>
      </c>
      <c r="AD100" s="71">
        <v>6.0337103812000006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260.03500000000003</v>
      </c>
      <c r="BK100" s="71">
        <v>515.15200000000004</v>
      </c>
      <c r="BL100" s="71">
        <v>12.184000000000001</v>
      </c>
      <c r="BM100" s="71">
        <v>0</v>
      </c>
      <c r="BN100" s="72"/>
      <c r="BO100" s="71">
        <v>0</v>
      </c>
      <c r="BP100" s="71">
        <v>0</v>
      </c>
      <c r="BQ100" s="71">
        <v>7</v>
      </c>
      <c r="BR100" s="71">
        <v>2</v>
      </c>
      <c r="BS100" s="71">
        <v>3</v>
      </c>
      <c r="BT100" s="71">
        <v>0</v>
      </c>
      <c r="BU100"/>
      <c r="BV100" s="70">
        <v>747.42899999999997</v>
      </c>
      <c r="BW100" s="70">
        <v>0</v>
      </c>
      <c r="BX100" s="70">
        <v>20.942</v>
      </c>
      <c r="BY100" s="70">
        <v>0</v>
      </c>
      <c r="BZ100" s="70">
        <v>19</v>
      </c>
      <c r="CA100" s="70">
        <v>0</v>
      </c>
      <c r="CB100" s="70">
        <v>0</v>
      </c>
      <c r="CC100" s="70">
        <v>0</v>
      </c>
      <c r="CD100" s="70">
        <v>0</v>
      </c>
    </row>
    <row r="101" spans="1:82">
      <c r="A101" s="70" t="s">
        <v>1750</v>
      </c>
      <c r="B101" s="70">
        <v>332</v>
      </c>
      <c r="C101" s="70">
        <v>9</v>
      </c>
      <c r="D101" s="70">
        <v>20</v>
      </c>
      <c r="E101" s="70">
        <v>2012</v>
      </c>
      <c r="F101" s="70" t="s">
        <v>179</v>
      </c>
      <c r="G101" s="70" t="s">
        <v>1741</v>
      </c>
      <c r="H101" s="70" t="s">
        <v>1742</v>
      </c>
      <c r="I101" s="148"/>
      <c r="J101" s="71">
        <v>97.702721745811246</v>
      </c>
      <c r="K101" s="71">
        <v>6.9904962076053154</v>
      </c>
      <c r="L101" s="71">
        <v>12.24971098934795</v>
      </c>
      <c r="M101" s="71">
        <v>165.24073354881199</v>
      </c>
      <c r="N101" s="71">
        <v>146.73829758294801</v>
      </c>
      <c r="O101" s="71">
        <v>97.177409410106421</v>
      </c>
      <c r="P101" s="71">
        <v>70.21999545749172</v>
      </c>
      <c r="Q101" s="71">
        <v>6.7027045023562097</v>
      </c>
      <c r="R101" s="71">
        <v>41.810375237321658</v>
      </c>
      <c r="S101" s="71">
        <v>5.4864042932799997</v>
      </c>
      <c r="T101" s="72"/>
      <c r="U101" s="71">
        <v>13778784</v>
      </c>
      <c r="V101" s="71">
        <v>3125</v>
      </c>
      <c r="W101" s="71">
        <v>290</v>
      </c>
      <c r="X101" s="71">
        <v>32276</v>
      </c>
      <c r="Y101" s="71">
        <v>40238</v>
      </c>
      <c r="Z101" s="71">
        <v>50826</v>
      </c>
      <c r="AA101" s="71">
        <v>14110</v>
      </c>
      <c r="AB101" s="71">
        <v>87909</v>
      </c>
      <c r="AC101" s="71">
        <v>7100414</v>
      </c>
      <c r="AD101" s="71">
        <v>5.4864042932799997</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345.02499999999998</v>
      </c>
      <c r="BK101" s="71">
        <v>594.14599999999996</v>
      </c>
      <c r="BL101" s="71">
        <v>17.378</v>
      </c>
      <c r="BM101" s="71">
        <v>0</v>
      </c>
      <c r="BN101" s="72"/>
      <c r="BO101" s="71">
        <v>0</v>
      </c>
      <c r="BP101" s="71">
        <v>0</v>
      </c>
      <c r="BQ101" s="71">
        <v>8</v>
      </c>
      <c r="BR101" s="71">
        <v>2</v>
      </c>
      <c r="BS101" s="71">
        <v>4</v>
      </c>
      <c r="BT101" s="71">
        <v>0</v>
      </c>
      <c r="BU101"/>
      <c r="BV101" s="70">
        <v>905.12800000000004</v>
      </c>
      <c r="BW101" s="70">
        <v>0</v>
      </c>
      <c r="BX101" s="70">
        <v>30.420999999999999</v>
      </c>
      <c r="BY101" s="70">
        <v>0</v>
      </c>
      <c r="BZ101" s="70">
        <v>21</v>
      </c>
      <c r="CA101" s="70">
        <v>0</v>
      </c>
      <c r="CB101" s="70">
        <v>0</v>
      </c>
      <c r="CC101" s="70">
        <v>0</v>
      </c>
      <c r="CD101" s="70">
        <v>0</v>
      </c>
    </row>
    <row r="102" spans="1:82">
      <c r="A102" s="70" t="s">
        <v>1751</v>
      </c>
      <c r="B102" s="70">
        <v>333</v>
      </c>
      <c r="C102" s="70">
        <v>10</v>
      </c>
      <c r="D102" s="70">
        <v>20</v>
      </c>
      <c r="E102" s="70">
        <v>2013</v>
      </c>
      <c r="F102" s="70" t="s">
        <v>180</v>
      </c>
      <c r="G102" s="1064" t="s">
        <v>1741</v>
      </c>
      <c r="H102" s="70" t="s">
        <v>1742</v>
      </c>
      <c r="I102" s="148"/>
      <c r="J102" s="71">
        <v>117.8053770904223</v>
      </c>
      <c r="K102" s="71">
        <v>6.3214677275353877</v>
      </c>
      <c r="L102" s="71">
        <v>12.048459528908021</v>
      </c>
      <c r="M102" s="71">
        <v>157.4760234346067</v>
      </c>
      <c r="N102" s="71">
        <v>143.7616947271292</v>
      </c>
      <c r="O102" s="71">
        <v>93.63352846782395</v>
      </c>
      <c r="P102" s="71">
        <v>69.820201508265214</v>
      </c>
      <c r="Q102" s="71">
        <v>6.7964009690924101</v>
      </c>
      <c r="R102" s="71">
        <v>42.712967974693051</v>
      </c>
      <c r="S102" s="71">
        <v>5.8785909517199997</v>
      </c>
      <c r="T102" s="72"/>
      <c r="U102" s="71">
        <v>15517735</v>
      </c>
      <c r="V102" s="71">
        <v>3125</v>
      </c>
      <c r="W102" s="71">
        <v>290</v>
      </c>
      <c r="X102" s="71">
        <v>32276</v>
      </c>
      <c r="Y102" s="71">
        <v>40698</v>
      </c>
      <c r="Z102" s="71">
        <v>51159</v>
      </c>
      <c r="AA102" s="71">
        <v>13977</v>
      </c>
      <c r="AB102" s="71">
        <v>87860</v>
      </c>
      <c r="AC102" s="71">
        <v>7080606</v>
      </c>
      <c r="AD102" s="71">
        <v>5.8785909517199997</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336.20499999999998</v>
      </c>
      <c r="BK102" s="71">
        <v>564.12599999999998</v>
      </c>
      <c r="BL102" s="71">
        <v>18.569000000000003</v>
      </c>
      <c r="BM102" s="71">
        <v>0</v>
      </c>
      <c r="BN102" s="72"/>
      <c r="BO102" s="71">
        <v>0</v>
      </c>
      <c r="BP102" s="71">
        <v>0</v>
      </c>
      <c r="BQ102" s="71">
        <v>8</v>
      </c>
      <c r="BR102" s="71">
        <v>2</v>
      </c>
      <c r="BS102" s="71">
        <v>4</v>
      </c>
      <c r="BT102" s="71">
        <v>0</v>
      </c>
      <c r="BU102"/>
      <c r="BV102" s="70">
        <v>868.84100000000001</v>
      </c>
      <c r="BW102" s="70">
        <v>0</v>
      </c>
      <c r="BX102" s="70">
        <v>30.059000000000001</v>
      </c>
      <c r="BY102" s="70">
        <v>0</v>
      </c>
      <c r="BZ102" s="70">
        <v>20</v>
      </c>
      <c r="CA102" s="70">
        <v>0</v>
      </c>
      <c r="CB102" s="70">
        <v>0</v>
      </c>
      <c r="CC102" s="70">
        <v>0</v>
      </c>
      <c r="CD102" s="70">
        <v>0</v>
      </c>
    </row>
    <row r="103" spans="1:82">
      <c r="A103" s="70" t="s">
        <v>1752</v>
      </c>
      <c r="B103" s="70">
        <v>334</v>
      </c>
      <c r="C103" s="70">
        <v>11</v>
      </c>
      <c r="D103" s="70">
        <v>20</v>
      </c>
      <c r="E103" s="70">
        <v>2014</v>
      </c>
      <c r="F103" s="70" t="s">
        <v>181</v>
      </c>
      <c r="G103" s="1064" t="s">
        <v>1741</v>
      </c>
      <c r="H103" s="70" t="s">
        <v>1742</v>
      </c>
      <c r="I103" s="148"/>
      <c r="J103" s="71">
        <v>99.755925926681101</v>
      </c>
      <c r="K103" s="71">
        <v>6.2152948084996611</v>
      </c>
      <c r="L103" s="71">
        <v>9.4738672242171997</v>
      </c>
      <c r="M103" s="71">
        <v>144.28669112477459</v>
      </c>
      <c r="N103" s="71">
        <v>136.52951677462789</v>
      </c>
      <c r="O103" s="71">
        <v>90.42421634953277</v>
      </c>
      <c r="P103" s="71">
        <v>69.585578094157938</v>
      </c>
      <c r="Q103" s="71">
        <v>6.4566180688373498</v>
      </c>
      <c r="R103" s="71">
        <v>42.313377756046968</v>
      </c>
      <c r="S103" s="71">
        <v>5.4728612725200003</v>
      </c>
      <c r="T103" s="72"/>
      <c r="U103" s="71">
        <v>14313004</v>
      </c>
      <c r="V103" s="71">
        <v>2456</v>
      </c>
      <c r="W103" s="71">
        <v>291</v>
      </c>
      <c r="X103" s="71">
        <v>29532</v>
      </c>
      <c r="Y103" s="71">
        <v>40796</v>
      </c>
      <c r="Z103" s="71">
        <v>52035</v>
      </c>
      <c r="AA103" s="71">
        <v>13858</v>
      </c>
      <c r="AB103" s="71">
        <v>86996</v>
      </c>
      <c r="AC103" s="71">
        <v>7036421</v>
      </c>
      <c r="AD103" s="71">
        <v>5.4728612725200003</v>
      </c>
      <c r="AE103" s="72"/>
      <c r="AF103" s="71"/>
      <c r="AG103" s="71"/>
      <c r="AH103" s="71"/>
      <c r="AI103" s="71"/>
      <c r="AJ103" s="71"/>
      <c r="AK103" s="71"/>
      <c r="AL103" s="71"/>
      <c r="AM103" s="71"/>
      <c r="AN103" s="71"/>
      <c r="AO103" s="71"/>
      <c r="AP103" s="71"/>
      <c r="AQ103" s="72"/>
      <c r="AR103" s="71">
        <v>1152</v>
      </c>
      <c r="AS103" s="71">
        <v>56</v>
      </c>
      <c r="AT103" s="71">
        <v>0</v>
      </c>
      <c r="AU103" s="71">
        <v>0</v>
      </c>
      <c r="AV103" s="71">
        <v>0</v>
      </c>
      <c r="AW103" s="71">
        <v>0</v>
      </c>
      <c r="AX103" s="71"/>
      <c r="AY103" s="72"/>
      <c r="AZ103" s="71">
        <v>4453.3</v>
      </c>
      <c r="BA103" s="71">
        <v>3059.5</v>
      </c>
      <c r="BB103" s="71">
        <v>0</v>
      </c>
      <c r="BC103" s="71">
        <v>0</v>
      </c>
      <c r="BD103" s="71">
        <v>0</v>
      </c>
      <c r="BE103" s="71">
        <v>0</v>
      </c>
      <c r="BF103" s="71"/>
      <c r="BG103" s="72"/>
      <c r="BH103" s="71">
        <v>0</v>
      </c>
      <c r="BI103" s="71">
        <v>0</v>
      </c>
      <c r="BJ103" s="71">
        <v>331.76100000000002</v>
      </c>
      <c r="BK103" s="71">
        <v>553.00400000000002</v>
      </c>
      <c r="BL103" s="71">
        <v>18.255000000000003</v>
      </c>
      <c r="BM103" s="71">
        <v>0</v>
      </c>
      <c r="BN103" s="72"/>
      <c r="BO103" s="71">
        <v>0</v>
      </c>
      <c r="BP103" s="71">
        <v>0</v>
      </c>
      <c r="BQ103" s="71">
        <v>7</v>
      </c>
      <c r="BR103" s="71">
        <v>2</v>
      </c>
      <c r="BS103" s="71">
        <v>4</v>
      </c>
      <c r="BT103" s="71">
        <v>0</v>
      </c>
      <c r="BU103"/>
      <c r="BV103" s="70">
        <v>856.46699999999998</v>
      </c>
      <c r="BW103" s="70">
        <v>0</v>
      </c>
      <c r="BX103" s="70">
        <v>26.553000000000001</v>
      </c>
      <c r="BY103" s="70">
        <v>0</v>
      </c>
      <c r="BZ103" s="70">
        <v>20</v>
      </c>
      <c r="CA103" s="70">
        <v>0</v>
      </c>
      <c r="CB103" s="70">
        <v>0</v>
      </c>
      <c r="CC103" s="70">
        <v>0</v>
      </c>
      <c r="CD103" s="70">
        <v>0</v>
      </c>
    </row>
    <row r="104" spans="1:82">
      <c r="A104" s="70" t="s">
        <v>1753</v>
      </c>
      <c r="B104" s="70">
        <v>335</v>
      </c>
      <c r="C104" s="70">
        <v>12</v>
      </c>
      <c r="D104" s="70">
        <v>20</v>
      </c>
      <c r="E104" s="70">
        <v>2015</v>
      </c>
      <c r="F104" s="70" t="s">
        <v>182</v>
      </c>
      <c r="G104" s="70" t="s">
        <v>1741</v>
      </c>
      <c r="H104" s="70" t="s">
        <v>1742</v>
      </c>
      <c r="I104" s="148"/>
      <c r="J104" s="71">
        <v>96.740450319402186</v>
      </c>
      <c r="K104" s="71">
        <v>5.9079423712924859</v>
      </c>
      <c r="L104" s="71">
        <v>10.937623455656521</v>
      </c>
      <c r="M104" s="71">
        <v>131.39206553420121</v>
      </c>
      <c r="N104" s="71">
        <v>129.08069708991229</v>
      </c>
      <c r="O104" s="71">
        <v>89.02010069619493</v>
      </c>
      <c r="P104" s="71">
        <v>68.419407790084236</v>
      </c>
      <c r="Q104" s="71">
        <v>6.2572586239710803</v>
      </c>
      <c r="R104" s="71">
        <v>39.416169335497074</v>
      </c>
      <c r="S104" s="71">
        <v>6.7709957778600014</v>
      </c>
      <c r="T104" s="72"/>
      <c r="U104" s="71">
        <v>16794282</v>
      </c>
      <c r="V104" s="71">
        <v>2456</v>
      </c>
      <c r="W104" s="71">
        <v>291</v>
      </c>
      <c r="X104" s="71">
        <v>29532</v>
      </c>
      <c r="Y104" s="71">
        <v>40784</v>
      </c>
      <c r="Z104" s="71">
        <v>51720</v>
      </c>
      <c r="AA104" s="71">
        <v>13615</v>
      </c>
      <c r="AB104" s="71">
        <v>86124</v>
      </c>
      <c r="AC104" s="71">
        <v>6737551</v>
      </c>
      <c r="AD104" s="71">
        <v>6.7709957778600014</v>
      </c>
      <c r="AE104" s="72"/>
      <c r="AF104" s="71">
        <v>107501239.1978254</v>
      </c>
      <c r="AG104" s="71">
        <v>4576384.6982621346</v>
      </c>
      <c r="AH104" s="71">
        <v>1733528.570325397</v>
      </c>
      <c r="AI104" s="71">
        <v>182554030.45972881</v>
      </c>
      <c r="AJ104" s="71">
        <v>195234111.08541071</v>
      </c>
      <c r="AK104" s="71">
        <v>0</v>
      </c>
      <c r="AL104" s="71">
        <v>0</v>
      </c>
      <c r="AM104" s="71">
        <v>11802932.923407869</v>
      </c>
      <c r="AN104" s="71">
        <v>0</v>
      </c>
      <c r="AO104" s="71">
        <v>0</v>
      </c>
      <c r="AP104" s="71">
        <v>503402226.93496031</v>
      </c>
      <c r="AQ104" s="72"/>
      <c r="AR104" s="71">
        <v>1264</v>
      </c>
      <c r="AS104" s="71">
        <v>85</v>
      </c>
      <c r="AT104" s="71">
        <v>0</v>
      </c>
      <c r="AU104" s="71">
        <v>0</v>
      </c>
      <c r="AV104" s="71">
        <v>0</v>
      </c>
      <c r="AW104" s="71">
        <v>0</v>
      </c>
      <c r="AX104" s="71"/>
      <c r="AY104" s="72"/>
      <c r="AZ104" s="71">
        <v>5031.3999999999996</v>
      </c>
      <c r="BA104" s="71">
        <v>3923</v>
      </c>
      <c r="BB104" s="71">
        <v>0</v>
      </c>
      <c r="BC104" s="71">
        <v>0</v>
      </c>
      <c r="BD104" s="71">
        <v>0</v>
      </c>
      <c r="BE104" s="71">
        <v>0</v>
      </c>
      <c r="BF104" s="71"/>
      <c r="BG104" s="72"/>
      <c r="BH104" s="71">
        <v>0</v>
      </c>
      <c r="BI104" s="71">
        <v>0</v>
      </c>
      <c r="BJ104" s="71">
        <v>322.81400000000002</v>
      </c>
      <c r="BK104" s="71">
        <v>545.03399999999999</v>
      </c>
      <c r="BL104" s="71">
        <v>20.32</v>
      </c>
      <c r="BM104" s="71">
        <v>0</v>
      </c>
      <c r="BN104" s="72"/>
      <c r="BO104" s="71">
        <v>0</v>
      </c>
      <c r="BP104" s="71">
        <v>0</v>
      </c>
      <c r="BQ104" s="71">
        <v>7</v>
      </c>
      <c r="BR104" s="71">
        <v>2</v>
      </c>
      <c r="BS104" s="71">
        <v>4</v>
      </c>
      <c r="BT104" s="71">
        <v>0</v>
      </c>
      <c r="BU104"/>
      <c r="BV104" s="70">
        <v>837.00699999999995</v>
      </c>
      <c r="BW104" s="70">
        <v>0</v>
      </c>
      <c r="BX104" s="70">
        <v>32.161000000000001</v>
      </c>
      <c r="BY104" s="70">
        <v>0</v>
      </c>
      <c r="BZ104" s="70">
        <v>19</v>
      </c>
      <c r="CA104" s="70">
        <v>0</v>
      </c>
      <c r="CB104" s="70">
        <v>0</v>
      </c>
      <c r="CC104" s="70">
        <v>0</v>
      </c>
      <c r="CD104" s="70">
        <v>0</v>
      </c>
    </row>
    <row r="105" spans="1:82">
      <c r="A105" s="70" t="s">
        <v>1754</v>
      </c>
      <c r="B105" s="70">
        <v>336</v>
      </c>
      <c r="C105" s="70">
        <v>13</v>
      </c>
      <c r="D105" s="70">
        <v>20</v>
      </c>
      <c r="E105" s="70">
        <v>2016</v>
      </c>
      <c r="F105" s="70" t="s">
        <v>155</v>
      </c>
      <c r="G105" s="70" t="s">
        <v>1741</v>
      </c>
      <c r="H105" s="70" t="s">
        <v>1742</v>
      </c>
      <c r="I105" s="148"/>
      <c r="J105" s="71">
        <v>99.950158853657726</v>
      </c>
      <c r="K105" s="71">
        <v>5.4396789819314595</v>
      </c>
      <c r="L105" s="71">
        <v>13.189055638838941</v>
      </c>
      <c r="M105" s="71">
        <v>128.4093171161274</v>
      </c>
      <c r="N105" s="71">
        <v>126.94275296174671</v>
      </c>
      <c r="O105" s="71">
        <v>87.090641222969538</v>
      </c>
      <c r="P105" s="71">
        <v>67.239852845466274</v>
      </c>
      <c r="Q105" s="71">
        <v>6.0144584355944151</v>
      </c>
      <c r="R105" s="71">
        <v>39.979824595719698</v>
      </c>
      <c r="S105" s="71">
        <v>5.6388955625999992</v>
      </c>
      <c r="T105" s="72"/>
      <c r="U105" s="71">
        <v>18520243</v>
      </c>
      <c r="V105" s="71">
        <v>2456</v>
      </c>
      <c r="W105" s="71">
        <v>291</v>
      </c>
      <c r="X105" s="71">
        <v>29532</v>
      </c>
      <c r="Y105" s="71">
        <v>40699</v>
      </c>
      <c r="Z105" s="71">
        <v>51221</v>
      </c>
      <c r="AA105" s="71">
        <v>13839</v>
      </c>
      <c r="AB105" s="71">
        <v>85152</v>
      </c>
      <c r="AC105" s="71">
        <v>6828160.5003432166</v>
      </c>
      <c r="AD105" s="71">
        <v>5.6388955625999992</v>
      </c>
      <c r="AE105" s="72"/>
      <c r="AF105" s="71">
        <v>110330045.9246413</v>
      </c>
      <c r="AG105" s="71">
        <v>4066539.3833300541</v>
      </c>
      <c r="AH105" s="71">
        <v>1627878.0586286201</v>
      </c>
      <c r="AI105" s="71">
        <v>193029279.3666338</v>
      </c>
      <c r="AJ105" s="71">
        <v>181558726.9351933</v>
      </c>
      <c r="AK105" s="71">
        <v>0</v>
      </c>
      <c r="AL105" s="71">
        <v>0</v>
      </c>
      <c r="AM105" s="71">
        <v>11678790.63163084</v>
      </c>
      <c r="AN105" s="71">
        <v>0</v>
      </c>
      <c r="AO105" s="71">
        <v>0</v>
      </c>
      <c r="AP105" s="71">
        <v>502291260.30005795</v>
      </c>
      <c r="AQ105" s="72"/>
      <c r="AR105" s="71">
        <v>1349</v>
      </c>
      <c r="AS105" s="71">
        <v>107</v>
      </c>
      <c r="AT105" s="71">
        <v>0</v>
      </c>
      <c r="AU105" s="71">
        <v>0</v>
      </c>
      <c r="AV105" s="71">
        <v>0</v>
      </c>
      <c r="AW105" s="71">
        <v>0</v>
      </c>
      <c r="AX105" s="71"/>
      <c r="AY105" s="72"/>
      <c r="AZ105" s="71">
        <v>5442.5</v>
      </c>
      <c r="BA105" s="71">
        <v>4849.8</v>
      </c>
      <c r="BB105" s="71">
        <v>0</v>
      </c>
      <c r="BC105" s="71">
        <v>0</v>
      </c>
      <c r="BD105" s="71">
        <v>0</v>
      </c>
      <c r="BE105" s="71">
        <v>0</v>
      </c>
      <c r="BF105" s="71"/>
      <c r="BG105" s="72"/>
      <c r="BH105" s="71">
        <v>0</v>
      </c>
      <c r="BI105" s="71">
        <v>0</v>
      </c>
      <c r="BJ105" s="71">
        <v>315.47199999999998</v>
      </c>
      <c r="BK105" s="71">
        <v>557</v>
      </c>
      <c r="BL105" s="71">
        <v>18.042000000000002</v>
      </c>
      <c r="BM105" s="71">
        <v>0</v>
      </c>
      <c r="BN105" s="72"/>
      <c r="BO105" s="71">
        <v>0</v>
      </c>
      <c r="BP105" s="71">
        <v>0</v>
      </c>
      <c r="BQ105" s="71">
        <v>7</v>
      </c>
      <c r="BR105" s="71">
        <v>1</v>
      </c>
      <c r="BS105" s="71">
        <v>4</v>
      </c>
      <c r="BT105" s="71">
        <v>0</v>
      </c>
      <c r="BU105"/>
      <c r="BV105" s="70">
        <v>840.64099999999996</v>
      </c>
      <c r="BW105" s="70">
        <v>0</v>
      </c>
      <c r="BX105" s="70">
        <v>29.873000000000001</v>
      </c>
      <c r="BY105" s="70">
        <v>0</v>
      </c>
      <c r="BZ105" s="70">
        <v>20</v>
      </c>
      <c r="CA105" s="70">
        <v>0</v>
      </c>
      <c r="CB105" s="70">
        <v>0</v>
      </c>
      <c r="CC105" s="70">
        <v>0</v>
      </c>
      <c r="CD105" s="70">
        <v>0</v>
      </c>
    </row>
    <row r="106" spans="1:82">
      <c r="A106" s="70" t="s">
        <v>1755</v>
      </c>
      <c r="B106" s="70">
        <v>337</v>
      </c>
      <c r="C106" s="70">
        <v>14</v>
      </c>
      <c r="D106" s="70">
        <v>20</v>
      </c>
      <c r="E106" s="70">
        <v>2017</v>
      </c>
      <c r="F106" s="70" t="s">
        <v>156</v>
      </c>
      <c r="G106" s="70" t="s">
        <v>1741</v>
      </c>
      <c r="H106" s="70" t="s">
        <v>1742</v>
      </c>
      <c r="I106" s="148"/>
      <c r="J106" s="71">
        <v>90.366046538948495</v>
      </c>
      <c r="K106" s="71">
        <v>5.5460039122421252</v>
      </c>
      <c r="L106" s="71">
        <v>11.662751364330589</v>
      </c>
      <c r="M106" s="71">
        <v>112.19808366637365</v>
      </c>
      <c r="N106" s="71">
        <v>114.15370464393472</v>
      </c>
      <c r="O106" s="71">
        <v>85.480531662811629</v>
      </c>
      <c r="P106" s="71">
        <v>66.640106416212575</v>
      </c>
      <c r="Q106" s="71">
        <v>5.7355179461311501</v>
      </c>
      <c r="R106" s="71">
        <v>40.399758013113797</v>
      </c>
      <c r="S106" s="71">
        <v>5.5107930886799998</v>
      </c>
      <c r="T106" s="72"/>
      <c r="U106" s="71">
        <v>18124765</v>
      </c>
      <c r="V106" s="71">
        <v>2456</v>
      </c>
      <c r="W106" s="71">
        <v>291</v>
      </c>
      <c r="X106" s="71">
        <v>29532</v>
      </c>
      <c r="Y106" s="71">
        <v>40401</v>
      </c>
      <c r="Z106" s="71">
        <v>51108</v>
      </c>
      <c r="AA106" s="71">
        <v>13803</v>
      </c>
      <c r="AB106" s="71">
        <v>83972</v>
      </c>
      <c r="AC106" s="71">
        <v>7036788.9999999981</v>
      </c>
      <c r="AD106" s="71">
        <v>5.5107930886799998</v>
      </c>
      <c r="AE106" s="72"/>
      <c r="AF106" s="71">
        <v>109083532.8899684</v>
      </c>
      <c r="AG106" s="71">
        <v>4461872.3822529819</v>
      </c>
      <c r="AH106" s="71">
        <v>1963260.2365539081</v>
      </c>
      <c r="AI106" s="71">
        <v>194125992.9973602</v>
      </c>
      <c r="AJ106" s="71">
        <v>180946708.09989271</v>
      </c>
      <c r="AK106" s="71">
        <v>0</v>
      </c>
      <c r="AL106" s="71">
        <v>0</v>
      </c>
      <c r="AM106" s="71">
        <v>11534971.83003513</v>
      </c>
      <c r="AN106" s="71">
        <v>0</v>
      </c>
      <c r="AO106" s="71">
        <v>0</v>
      </c>
      <c r="AP106" s="71">
        <v>502116338.43606335</v>
      </c>
      <c r="AQ106" s="72"/>
      <c r="AR106" s="71">
        <v>1421</v>
      </c>
      <c r="AS106" s="71">
        <v>129</v>
      </c>
      <c r="AT106" s="71">
        <v>0</v>
      </c>
      <c r="AU106" s="71">
        <v>0</v>
      </c>
      <c r="AV106" s="71">
        <v>0</v>
      </c>
      <c r="AW106" s="71">
        <v>0</v>
      </c>
      <c r="AX106" s="71"/>
      <c r="AY106" s="72"/>
      <c r="AZ106" s="71">
        <v>5814.5</v>
      </c>
      <c r="BA106" s="71">
        <v>5490.1999999999989</v>
      </c>
      <c r="BB106" s="71">
        <v>0</v>
      </c>
      <c r="BC106" s="71">
        <v>0</v>
      </c>
      <c r="BD106" s="71">
        <v>0</v>
      </c>
      <c r="BE106" s="71">
        <v>0</v>
      </c>
      <c r="BF106" s="71"/>
      <c r="BG106" s="72"/>
      <c r="BH106" s="71">
        <v>0</v>
      </c>
      <c r="BI106" s="71">
        <v>0</v>
      </c>
      <c r="BJ106" s="71">
        <v>315.99599999999998</v>
      </c>
      <c r="BK106" s="71">
        <v>604</v>
      </c>
      <c r="BL106" s="71">
        <v>17.506</v>
      </c>
      <c r="BM106" s="71">
        <v>0</v>
      </c>
      <c r="BN106" s="72"/>
      <c r="BO106" s="71">
        <v>0</v>
      </c>
      <c r="BP106" s="71">
        <v>0</v>
      </c>
      <c r="BQ106" s="71">
        <v>7</v>
      </c>
      <c r="BR106" s="71">
        <v>1</v>
      </c>
      <c r="BS106" s="71">
        <v>4</v>
      </c>
      <c r="BT106" s="71">
        <v>0</v>
      </c>
      <c r="BU106"/>
      <c r="BV106" s="70">
        <v>887.66</v>
      </c>
      <c r="BW106" s="70">
        <v>0</v>
      </c>
      <c r="BX106" s="70">
        <v>28.841999999999999</v>
      </c>
      <c r="BY106" s="70">
        <v>0</v>
      </c>
      <c r="BZ106" s="70">
        <v>21</v>
      </c>
      <c r="CA106" s="70">
        <v>0</v>
      </c>
      <c r="CB106" s="70">
        <v>0</v>
      </c>
      <c r="CC106" s="70">
        <v>0</v>
      </c>
      <c r="CD106" s="70">
        <v>0</v>
      </c>
    </row>
    <row r="107" spans="1:82">
      <c r="A107" s="70" t="s">
        <v>1756</v>
      </c>
      <c r="B107" s="70">
        <v>338</v>
      </c>
      <c r="C107" s="70">
        <v>15</v>
      </c>
      <c r="D107" s="70">
        <v>20</v>
      </c>
      <c r="E107" s="70">
        <v>2018</v>
      </c>
      <c r="F107" s="70" t="s">
        <v>183</v>
      </c>
      <c r="G107" s="70" t="s">
        <v>1741</v>
      </c>
      <c r="H107" s="70" t="s">
        <v>1742</v>
      </c>
      <c r="I107" s="148"/>
      <c r="J107" s="71">
        <v>72.943806177255709</v>
      </c>
      <c r="K107" s="71">
        <v>4.7141275074189135</v>
      </c>
      <c r="L107" s="71">
        <v>10.479497574639407</v>
      </c>
      <c r="M107" s="71">
        <v>99.903837484377249</v>
      </c>
      <c r="N107" s="71">
        <v>88.897627178195734</v>
      </c>
      <c r="O107" s="71">
        <v>84.256920801108265</v>
      </c>
      <c r="P107" s="71">
        <v>66.010214175635497</v>
      </c>
      <c r="Q107" s="71">
        <v>5.2496442863817601</v>
      </c>
      <c r="R107" s="71">
        <v>41.515736212469101</v>
      </c>
      <c r="S107" s="71">
        <v>6.0104396955200006</v>
      </c>
      <c r="T107" s="72"/>
      <c r="U107" s="71">
        <v>17029804</v>
      </c>
      <c r="V107" s="71">
        <v>2456</v>
      </c>
      <c r="W107" s="71">
        <v>291</v>
      </c>
      <c r="X107" s="71">
        <v>29532</v>
      </c>
      <c r="Y107" s="71">
        <v>40247</v>
      </c>
      <c r="Z107" s="71">
        <v>51341</v>
      </c>
      <c r="AA107" s="71">
        <v>13810</v>
      </c>
      <c r="AB107" s="71">
        <v>82827</v>
      </c>
      <c r="AC107" s="71">
        <v>7202829.0000000009</v>
      </c>
      <c r="AD107" s="71">
        <v>6.0104396955200006</v>
      </c>
      <c r="AE107" s="72"/>
      <c r="AF107" s="71">
        <v>100688932.4534087</v>
      </c>
      <c r="AG107" s="71">
        <v>3731293.112121413</v>
      </c>
      <c r="AH107" s="71">
        <v>1856230.401318385</v>
      </c>
      <c r="AI107" s="71">
        <v>193728447.84626561</v>
      </c>
      <c r="AJ107" s="71">
        <v>160079206.2064741</v>
      </c>
      <c r="AK107" s="71">
        <v>0</v>
      </c>
      <c r="AL107" s="71">
        <v>0</v>
      </c>
      <c r="AM107" s="71">
        <v>11401228.546913739</v>
      </c>
      <c r="AN107" s="71">
        <v>0</v>
      </c>
      <c r="AO107" s="71">
        <v>0</v>
      </c>
      <c r="AP107" s="71">
        <v>471485338.56650198</v>
      </c>
      <c r="AQ107" s="72"/>
      <c r="AR107" s="71">
        <v>1544</v>
      </c>
      <c r="AS107" s="71">
        <v>140</v>
      </c>
      <c r="AT107" s="71">
        <v>0</v>
      </c>
      <c r="AU107" s="71">
        <v>0</v>
      </c>
      <c r="AV107" s="71">
        <v>0</v>
      </c>
      <c r="AW107" s="71">
        <v>0</v>
      </c>
      <c r="AX107" s="71"/>
      <c r="AY107" s="72"/>
      <c r="AZ107" s="71">
        <v>6445.7000000000025</v>
      </c>
      <c r="BA107" s="71">
        <v>6062</v>
      </c>
      <c r="BB107" s="71">
        <v>0</v>
      </c>
      <c r="BC107" s="71">
        <v>0</v>
      </c>
      <c r="BD107" s="71">
        <v>0</v>
      </c>
      <c r="BE107" s="71">
        <v>0</v>
      </c>
      <c r="BF107" s="71"/>
      <c r="BG107" s="72"/>
      <c r="BH107" s="71">
        <v>0</v>
      </c>
      <c r="BI107" s="71">
        <v>0</v>
      </c>
      <c r="BJ107" s="71">
        <v>304.75</v>
      </c>
      <c r="BK107" s="71">
        <v>279</v>
      </c>
      <c r="BL107" s="71">
        <v>17.04</v>
      </c>
      <c r="BM107" s="71">
        <v>0</v>
      </c>
      <c r="BN107" s="72"/>
      <c r="BO107" s="71">
        <v>0</v>
      </c>
      <c r="BP107" s="71">
        <v>0</v>
      </c>
      <c r="BQ107" s="71">
        <v>7</v>
      </c>
      <c r="BR107" s="71">
        <v>1</v>
      </c>
      <c r="BS107" s="71">
        <v>4</v>
      </c>
      <c r="BT107" s="71">
        <v>0</v>
      </c>
      <c r="BU107"/>
      <c r="BV107" s="70">
        <v>550.18600000000004</v>
      </c>
      <c r="BW107" s="70">
        <v>0</v>
      </c>
      <c r="BX107" s="70">
        <v>33.603999999999999</v>
      </c>
      <c r="BY107" s="70">
        <v>0</v>
      </c>
      <c r="BZ107" s="70">
        <v>17</v>
      </c>
      <c r="CA107" s="70">
        <v>0</v>
      </c>
      <c r="CB107" s="70">
        <v>0</v>
      </c>
      <c r="CC107" s="70">
        <v>0</v>
      </c>
      <c r="CD107" s="70">
        <v>0</v>
      </c>
    </row>
    <row r="108" spans="1:82">
      <c r="A108" s="70" t="s">
        <v>1757</v>
      </c>
      <c r="B108" s="70">
        <v>339</v>
      </c>
      <c r="C108" s="70">
        <v>16</v>
      </c>
      <c r="D108" s="70">
        <v>20</v>
      </c>
      <c r="E108" s="70">
        <v>2019</v>
      </c>
      <c r="F108" s="70" t="s">
        <v>158</v>
      </c>
      <c r="G108" s="70" t="s">
        <v>1741</v>
      </c>
      <c r="H108" s="70" t="s">
        <v>1742</v>
      </c>
      <c r="I108" s="148"/>
      <c r="J108" s="71">
        <v>76.338201680475635</v>
      </c>
      <c r="K108" s="71">
        <v>4.5084896172989257</v>
      </c>
      <c r="L108" s="71">
        <v>10.572592593640191</v>
      </c>
      <c r="M108" s="71">
        <v>92.416061075132504</v>
      </c>
      <c r="N108" s="71">
        <v>87.309997727809375</v>
      </c>
      <c r="O108" s="71">
        <v>81.730867177481898</v>
      </c>
      <c r="P108" s="71">
        <v>63.892979962048727</v>
      </c>
      <c r="Q108" s="71">
        <v>5.0579547244827703</v>
      </c>
      <c r="R108" s="71">
        <v>39.75104166130096</v>
      </c>
      <c r="S108" s="71">
        <v>6.6968672348799991</v>
      </c>
      <c r="T108" s="72"/>
      <c r="U108" s="71">
        <v>18427364</v>
      </c>
      <c r="V108" s="71">
        <v>2456</v>
      </c>
      <c r="W108" s="71">
        <v>291</v>
      </c>
      <c r="X108" s="71">
        <v>29532</v>
      </c>
      <c r="Y108" s="71">
        <v>40382</v>
      </c>
      <c r="Z108" s="71">
        <v>51169</v>
      </c>
      <c r="AA108" s="71">
        <v>13267</v>
      </c>
      <c r="AB108" s="71">
        <v>81963</v>
      </c>
      <c r="AC108" s="71">
        <v>7009620</v>
      </c>
      <c r="AD108" s="71">
        <v>6.6968672348799991</v>
      </c>
      <c r="AE108" s="72"/>
      <c r="AF108" s="71">
        <v>106897774.792799</v>
      </c>
      <c r="AG108" s="71">
        <v>3920989.488287752</v>
      </c>
      <c r="AH108" s="71">
        <v>1967289.0779587559</v>
      </c>
      <c r="AI108" s="71">
        <v>187111728.7978754</v>
      </c>
      <c r="AJ108" s="71">
        <v>154832806.5633871</v>
      </c>
      <c r="AK108" s="71">
        <v>0</v>
      </c>
      <c r="AL108" s="71">
        <v>0</v>
      </c>
      <c r="AM108" s="71">
        <v>11162743.58286635</v>
      </c>
      <c r="AN108" s="71">
        <v>0</v>
      </c>
      <c r="AO108" s="71">
        <v>0</v>
      </c>
      <c r="AP108" s="71">
        <v>465893332.30317438</v>
      </c>
      <c r="AQ108" s="72"/>
      <c r="AR108" s="71">
        <v>1657</v>
      </c>
      <c r="AS108" s="71">
        <v>156</v>
      </c>
      <c r="AT108" s="71">
        <v>0</v>
      </c>
      <c r="AU108" s="71">
        <v>0</v>
      </c>
      <c r="AV108" s="71">
        <v>0</v>
      </c>
      <c r="AW108" s="71">
        <v>0</v>
      </c>
      <c r="AX108" s="71"/>
      <c r="AY108" s="72"/>
      <c r="AZ108" s="71">
        <v>6955.9</v>
      </c>
      <c r="BA108" s="71">
        <v>10283.9</v>
      </c>
      <c r="BB108" s="71">
        <v>0</v>
      </c>
      <c r="BC108" s="71">
        <v>0</v>
      </c>
      <c r="BD108" s="71">
        <v>0</v>
      </c>
      <c r="BE108" s="71">
        <v>0</v>
      </c>
      <c r="BF108" s="71"/>
      <c r="BG108" s="72"/>
      <c r="BH108" s="71">
        <v>0</v>
      </c>
      <c r="BI108" s="71">
        <v>0</v>
      </c>
      <c r="BJ108" s="71">
        <v>305.50299999999999</v>
      </c>
      <c r="BK108" s="71">
        <v>475</v>
      </c>
      <c r="BL108" s="71">
        <v>14.841000000000001</v>
      </c>
      <c r="BM108" s="71">
        <v>0</v>
      </c>
      <c r="BN108" s="72"/>
      <c r="BO108" s="71">
        <v>0</v>
      </c>
      <c r="BP108" s="71">
        <v>0</v>
      </c>
      <c r="BQ108" s="71">
        <v>6</v>
      </c>
      <c r="BR108" s="71">
        <v>1</v>
      </c>
      <c r="BS108" s="71">
        <v>4</v>
      </c>
      <c r="BT108" s="71">
        <v>0</v>
      </c>
      <c r="BU108"/>
      <c r="BV108" s="70">
        <v>751.48800000000006</v>
      </c>
      <c r="BW108" s="70">
        <v>0</v>
      </c>
      <c r="BX108" s="70">
        <v>27.856000000000002</v>
      </c>
      <c r="BY108" s="70">
        <v>0</v>
      </c>
      <c r="BZ108" s="70">
        <v>16</v>
      </c>
      <c r="CA108" s="70">
        <v>0</v>
      </c>
      <c r="CB108" s="70">
        <v>0</v>
      </c>
      <c r="CC108" s="70">
        <v>0</v>
      </c>
      <c r="CD108" s="70">
        <v>0</v>
      </c>
    </row>
    <row r="109" spans="1:82">
      <c r="A109" s="70" t="s">
        <v>1758</v>
      </c>
      <c r="B109" s="70">
        <v>340</v>
      </c>
      <c r="C109" s="70">
        <v>17</v>
      </c>
      <c r="D109" s="70">
        <v>20</v>
      </c>
      <c r="E109" s="70">
        <v>2020</v>
      </c>
      <c r="F109" s="70" t="s">
        <v>159</v>
      </c>
      <c r="G109" s="70" t="s">
        <v>1741</v>
      </c>
      <c r="H109" s="70" t="s">
        <v>1742</v>
      </c>
      <c r="I109" s="148"/>
      <c r="J109" s="71">
        <v>72.193751737309114</v>
      </c>
      <c r="K109" s="71">
        <v>4.9090113255971843</v>
      </c>
      <c r="L109" s="71">
        <v>8.2511031018631957</v>
      </c>
      <c r="M109" s="71">
        <v>97.228528119696819</v>
      </c>
      <c r="N109" s="71">
        <v>98.812885323795172</v>
      </c>
      <c r="O109" s="71">
        <v>71.491641725437276</v>
      </c>
      <c r="P109" s="71">
        <v>60.180204881671507</v>
      </c>
      <c r="Q109" s="71">
        <v>4.77051213020661</v>
      </c>
      <c r="R109" s="71">
        <v>37.982664099161262</v>
      </c>
      <c r="S109" s="71">
        <v>4.6362307563499998</v>
      </c>
      <c r="T109" s="72"/>
      <c r="U109" s="71">
        <v>17092101</v>
      </c>
      <c r="V109" s="71">
        <v>2534</v>
      </c>
      <c r="W109" s="71">
        <v>275</v>
      </c>
      <c r="X109" s="71">
        <v>29442</v>
      </c>
      <c r="Y109" s="71">
        <v>40197</v>
      </c>
      <c r="Z109" s="71">
        <v>51086</v>
      </c>
      <c r="AA109" s="71">
        <v>13282</v>
      </c>
      <c r="AB109" s="71">
        <v>80910</v>
      </c>
      <c r="AC109" s="71">
        <v>6733177.9999999991</v>
      </c>
      <c r="AD109" s="71">
        <v>4.6362307563499998</v>
      </c>
      <c r="AE109" s="72"/>
      <c r="AF109" s="71">
        <v>100734685.69696809</v>
      </c>
      <c r="AG109" s="71">
        <v>3779652.2353089224</v>
      </c>
      <c r="AH109" s="71">
        <v>1497884.1193448105</v>
      </c>
      <c r="AI109" s="71">
        <v>190590098.50992653</v>
      </c>
      <c r="AJ109" s="71">
        <v>188381348.8439908</v>
      </c>
      <c r="AK109" s="71"/>
      <c r="AL109" s="71"/>
      <c r="AM109" s="71">
        <v>10559653.928849</v>
      </c>
      <c r="AN109" s="71"/>
      <c r="AO109" s="71"/>
      <c r="AP109" s="71">
        <v>495543323.33438814</v>
      </c>
      <c r="AQ109" s="72"/>
      <c r="AR109" s="71">
        <v>1742</v>
      </c>
      <c r="AS109" s="71">
        <v>165</v>
      </c>
      <c r="AT109" s="71">
        <v>0</v>
      </c>
      <c r="AU109" s="71">
        <v>0</v>
      </c>
      <c r="AV109" s="71">
        <v>0</v>
      </c>
      <c r="AW109" s="71">
        <v>1</v>
      </c>
      <c r="AX109" s="71"/>
      <c r="AY109" s="72"/>
      <c r="AZ109" s="71">
        <v>7444.5999999999995</v>
      </c>
      <c r="BA109" s="71">
        <v>11537</v>
      </c>
      <c r="BB109" s="71">
        <v>0</v>
      </c>
      <c r="BC109" s="71">
        <v>0</v>
      </c>
      <c r="BD109" s="71">
        <v>0</v>
      </c>
      <c r="BE109" s="71">
        <v>6800</v>
      </c>
      <c r="BF109" s="71"/>
      <c r="BG109" s="72"/>
      <c r="BH109" s="71">
        <v>0</v>
      </c>
      <c r="BI109" s="71">
        <v>0</v>
      </c>
      <c r="BJ109" s="71">
        <v>301.11</v>
      </c>
      <c r="BK109" s="71">
        <v>489</v>
      </c>
      <c r="BL109" s="71">
        <v>16.259</v>
      </c>
      <c r="BM109" s="71">
        <v>0</v>
      </c>
      <c r="BN109" s="72"/>
      <c r="BO109" s="71">
        <v>0</v>
      </c>
      <c r="BP109" s="71">
        <v>0</v>
      </c>
      <c r="BQ109" s="71">
        <v>6</v>
      </c>
      <c r="BR109" s="71">
        <v>1</v>
      </c>
      <c r="BS109" s="71">
        <v>4</v>
      </c>
      <c r="BT109" s="71">
        <v>0</v>
      </c>
      <c r="BU109"/>
      <c r="BV109" s="70">
        <v>762.17499999999995</v>
      </c>
      <c r="BW109" s="70">
        <v>0</v>
      </c>
      <c r="BX109" s="70">
        <v>28.193999999999999</v>
      </c>
      <c r="BY109" s="70">
        <v>0</v>
      </c>
      <c r="BZ109" s="70">
        <v>16</v>
      </c>
      <c r="CA109" s="70">
        <v>0</v>
      </c>
      <c r="CB109" s="70">
        <v>0</v>
      </c>
      <c r="CC109" s="70">
        <v>0</v>
      </c>
      <c r="CD109" s="70">
        <v>0</v>
      </c>
    </row>
    <row r="110" spans="1:82">
      <c r="A110" s="70" t="s">
        <v>1759</v>
      </c>
      <c r="B110" s="70">
        <v>340</v>
      </c>
      <c r="C110" s="70">
        <v>18</v>
      </c>
      <c r="D110" s="70">
        <v>20</v>
      </c>
      <c r="E110" s="70">
        <v>2021</v>
      </c>
      <c r="F110" s="70" t="s">
        <v>160</v>
      </c>
      <c r="G110" s="70" t="s">
        <v>1741</v>
      </c>
      <c r="H110" s="70" t="s">
        <v>1742</v>
      </c>
      <c r="I110" s="148"/>
      <c r="J110" s="71">
        <v>48.772206762615369</v>
      </c>
      <c r="K110" s="71">
        <v>5.5319165332739582</v>
      </c>
      <c r="L110" s="71">
        <v>8.3398001409265845</v>
      </c>
      <c r="M110" s="71">
        <v>91.368062227455852</v>
      </c>
      <c r="N110" s="71">
        <v>86.800554094122049</v>
      </c>
      <c r="O110" s="71">
        <v>68.686639215694385</v>
      </c>
      <c r="P110" s="71">
        <v>61.479295608439358</v>
      </c>
      <c r="Q110" s="71">
        <v>4.6417166509887702</v>
      </c>
      <c r="R110" s="71">
        <v>40.948095995221912</v>
      </c>
      <c r="S110" s="71">
        <v>5.8460880659600001</v>
      </c>
      <c r="T110" s="72"/>
      <c r="U110" s="71">
        <v>14310433</v>
      </c>
      <c r="V110" s="71">
        <v>2534</v>
      </c>
      <c r="W110" s="71">
        <v>275</v>
      </c>
      <c r="X110" s="71">
        <v>29442</v>
      </c>
      <c r="Y110" s="71">
        <v>39834</v>
      </c>
      <c r="Z110" s="71">
        <v>50537</v>
      </c>
      <c r="AA110" s="71">
        <v>13231</v>
      </c>
      <c r="AB110" s="71">
        <v>79499</v>
      </c>
      <c r="AC110" s="71">
        <v>7041945</v>
      </c>
      <c r="AD110" s="71">
        <v>5.8460880659600001</v>
      </c>
      <c r="AE110" s="72"/>
      <c r="AF110" s="71">
        <v>74937618.934570253</v>
      </c>
      <c r="AG110" s="71">
        <v>4275902.4847395644</v>
      </c>
      <c r="AH110" s="71">
        <v>1538078.6915449153</v>
      </c>
      <c r="AI110" s="71">
        <v>204541069.07790479</v>
      </c>
      <c r="AJ110" s="71">
        <v>174319384.55762461</v>
      </c>
      <c r="AK110" s="71">
        <v>0</v>
      </c>
      <c r="AL110" s="71">
        <v>0</v>
      </c>
      <c r="AM110" s="71">
        <v>10435347.816832524</v>
      </c>
      <c r="AN110" s="71">
        <v>0</v>
      </c>
      <c r="AO110" s="71">
        <v>0</v>
      </c>
      <c r="AP110" s="71">
        <v>470047401.56321669</v>
      </c>
      <c r="AQ110" s="72"/>
      <c r="AR110" s="71">
        <v>1830</v>
      </c>
      <c r="AS110" s="71">
        <v>168</v>
      </c>
      <c r="AT110" s="71">
        <v>0</v>
      </c>
      <c r="AU110" s="71">
        <v>0</v>
      </c>
      <c r="AV110" s="71">
        <v>0</v>
      </c>
      <c r="AW110" s="71">
        <v>1</v>
      </c>
      <c r="AX110" s="71"/>
      <c r="AY110" s="72"/>
      <c r="AZ110" s="71">
        <v>7928.7999999999938</v>
      </c>
      <c r="BA110" s="71">
        <v>11986</v>
      </c>
      <c r="BB110" s="71">
        <v>0</v>
      </c>
      <c r="BC110" s="71">
        <v>0</v>
      </c>
      <c r="BD110" s="71">
        <v>0</v>
      </c>
      <c r="BE110" s="71">
        <v>6800</v>
      </c>
      <c r="BF110" s="71"/>
      <c r="BG110" s="72"/>
      <c r="BH110" s="71">
        <v>0</v>
      </c>
      <c r="BI110" s="71">
        <v>0</v>
      </c>
      <c r="BJ110" s="71">
        <v>292.97699999999998</v>
      </c>
      <c r="BK110" s="71">
        <v>683.52800000000002</v>
      </c>
      <c r="BL110" s="71">
        <v>15.932</v>
      </c>
      <c r="BM110" s="71">
        <v>0</v>
      </c>
      <c r="BN110" s="72"/>
      <c r="BO110" s="71">
        <v>0</v>
      </c>
      <c r="BP110" s="71">
        <v>0</v>
      </c>
      <c r="BQ110" s="71">
        <v>6</v>
      </c>
      <c r="BR110" s="71">
        <v>1</v>
      </c>
      <c r="BS110" s="71">
        <v>4</v>
      </c>
      <c r="BT110" s="71">
        <v>0</v>
      </c>
      <c r="BU110"/>
      <c r="BV110" s="70">
        <v>947.23199999999997</v>
      </c>
      <c r="BW110" s="70">
        <v>0</v>
      </c>
      <c r="BX110" s="70">
        <v>28.204999999999998</v>
      </c>
      <c r="BY110" s="70">
        <v>0</v>
      </c>
      <c r="BZ110" s="70">
        <v>17</v>
      </c>
      <c r="CA110" s="70">
        <v>0</v>
      </c>
      <c r="CB110" s="70">
        <v>0</v>
      </c>
      <c r="CC110" s="70">
        <v>0</v>
      </c>
      <c r="CD110" s="70">
        <v>0</v>
      </c>
    </row>
    <row r="111" spans="1:82">
      <c r="A111" s="70" t="s">
        <v>1760</v>
      </c>
      <c r="B111" s="70">
        <v>340</v>
      </c>
      <c r="C111" s="70">
        <v>19</v>
      </c>
      <c r="D111" s="70">
        <v>20</v>
      </c>
      <c r="E111" s="70">
        <v>2022</v>
      </c>
      <c r="F111" s="70" t="s">
        <v>161</v>
      </c>
      <c r="G111" s="70" t="s">
        <v>1741</v>
      </c>
      <c r="H111" s="70" t="s">
        <v>1742</v>
      </c>
      <c r="I111" s="148"/>
      <c r="J111" s="71">
        <v>49.684314459004952</v>
      </c>
      <c r="K111" s="71">
        <v>5.1922406898023183</v>
      </c>
      <c r="L111" s="71">
        <v>6.2385665537238761</v>
      </c>
      <c r="M111" s="71">
        <v>105.29607872273246</v>
      </c>
      <c r="N111" s="71">
        <v>94.132302878431389</v>
      </c>
      <c r="O111" s="71">
        <v>72.156188743924176</v>
      </c>
      <c r="P111" s="71">
        <v>60.469192182852538</v>
      </c>
      <c r="Q111" s="71">
        <v>4.6032684649989468</v>
      </c>
      <c r="R111" s="71">
        <v>34.725966911646985</v>
      </c>
      <c r="S111" s="71">
        <v>6.4466816183800004</v>
      </c>
      <c r="T111" s="72"/>
      <c r="U111" s="71">
        <v>14788500</v>
      </c>
      <c r="V111" s="71">
        <v>2534</v>
      </c>
      <c r="W111" s="71">
        <v>275</v>
      </c>
      <c r="X111" s="71">
        <v>29442</v>
      </c>
      <c r="Y111" s="71">
        <v>39899</v>
      </c>
      <c r="Z111" s="71">
        <v>50441</v>
      </c>
      <c r="AA111" s="71">
        <v>13212</v>
      </c>
      <c r="AB111" s="71">
        <v>78194</v>
      </c>
      <c r="AC111" s="71">
        <v>6046913.9999999991</v>
      </c>
      <c r="AD111" s="71">
        <v>6.4466816183800004</v>
      </c>
      <c r="AE111" s="72"/>
      <c r="AF111" s="71">
        <v>69795661.029168397</v>
      </c>
      <c r="AG111" s="71">
        <v>4265484.0101279309</v>
      </c>
      <c r="AH111" s="71">
        <v>1350117.9192199092</v>
      </c>
      <c r="AI111" s="71">
        <v>204086567.07879972</v>
      </c>
      <c r="AJ111" s="71">
        <v>175641939.04895037</v>
      </c>
      <c r="AK111" s="71">
        <v>0</v>
      </c>
      <c r="AL111" s="71">
        <v>0</v>
      </c>
      <c r="AM111" s="71">
        <v>10096979.658869995</v>
      </c>
      <c r="AN111" s="71">
        <v>0</v>
      </c>
      <c r="AO111" s="71">
        <v>0</v>
      </c>
      <c r="AP111" s="71">
        <v>465236748.74513632</v>
      </c>
      <c r="AQ111" s="72"/>
      <c r="AR111" s="71">
        <v>1949</v>
      </c>
      <c r="AS111" s="71">
        <v>169</v>
      </c>
      <c r="AT111" s="71">
        <v>0</v>
      </c>
      <c r="AU111" s="71">
        <v>0</v>
      </c>
      <c r="AV111" s="71">
        <v>0</v>
      </c>
      <c r="AW111" s="71">
        <v>1</v>
      </c>
      <c r="AX111" s="71"/>
      <c r="AY111" s="72"/>
      <c r="AZ111" s="71">
        <v>8516.8999999999796</v>
      </c>
      <c r="BA111" s="71">
        <v>12024.5</v>
      </c>
      <c r="BB111" s="71">
        <v>0</v>
      </c>
      <c r="BC111" s="71">
        <v>0</v>
      </c>
      <c r="BD111" s="71">
        <v>0</v>
      </c>
      <c r="BE111" s="71">
        <v>6800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1761</v>
      </c>
      <c r="B112" s="70">
        <v>340</v>
      </c>
      <c r="C112" s="70">
        <v>20</v>
      </c>
      <c r="D112" s="70">
        <v>20</v>
      </c>
      <c r="E112" s="70">
        <v>2023</v>
      </c>
      <c r="F112" s="70" t="s">
        <v>1539</v>
      </c>
      <c r="G112" s="70" t="s">
        <v>1741</v>
      </c>
      <c r="H112" s="70" t="s">
        <v>1742</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2052</v>
      </c>
      <c r="AS112" s="71">
        <v>169</v>
      </c>
      <c r="AT112" s="71">
        <v>0</v>
      </c>
      <c r="AU112" s="71">
        <v>0</v>
      </c>
      <c r="AV112" s="71">
        <v>0</v>
      </c>
      <c r="AW112" s="71">
        <v>1</v>
      </c>
      <c r="AX112" s="71"/>
      <c r="AY112" s="72"/>
      <c r="AZ112" s="71">
        <v>9014.7999999999683</v>
      </c>
      <c r="BA112" s="71">
        <v>12024.5</v>
      </c>
      <c r="BB112" s="71">
        <v>0</v>
      </c>
      <c r="BC112" s="71">
        <v>0</v>
      </c>
      <c r="BD112" s="71">
        <v>0</v>
      </c>
      <c r="BE112" s="71">
        <v>6800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1762</v>
      </c>
      <c r="B113" s="70">
        <v>340</v>
      </c>
      <c r="C113" s="70">
        <v>21</v>
      </c>
      <c r="D113" s="70">
        <v>20</v>
      </c>
      <c r="E113" s="70">
        <v>2024</v>
      </c>
      <c r="F113" s="70" t="s">
        <v>1554</v>
      </c>
      <c r="G113" s="70" t="s">
        <v>1741</v>
      </c>
      <c r="H113" s="70" t="s">
        <v>1742</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1763</v>
      </c>
      <c r="B114" s="70">
        <v>103</v>
      </c>
      <c r="C114" s="70">
        <v>1</v>
      </c>
      <c r="D114" s="70">
        <v>7</v>
      </c>
      <c r="E114" s="70">
        <v>1990</v>
      </c>
      <c r="F114" s="70" t="s">
        <v>787</v>
      </c>
      <c r="G114" s="70" t="s">
        <v>1764</v>
      </c>
      <c r="H114" s="70" t="s">
        <v>1765</v>
      </c>
      <c r="I114" s="148"/>
      <c r="J114" s="71">
        <v>554.5869793577773</v>
      </c>
      <c r="K114" s="71">
        <v>13.96733145212534</v>
      </c>
      <c r="L114" s="71">
        <v>11.047899900787121</v>
      </c>
      <c r="M114" s="71">
        <v>53.576650486055307</v>
      </c>
      <c r="N114" s="71">
        <v>85.362242443691045</v>
      </c>
      <c r="O114" s="71">
        <v>60.387293572996121</v>
      </c>
      <c r="P114" s="71">
        <v>87.277725666717899</v>
      </c>
      <c r="Q114" s="71">
        <v>5.1351242759932196</v>
      </c>
      <c r="R114" s="71">
        <v>0</v>
      </c>
      <c r="S114" s="71">
        <v>6.1756820706236164</v>
      </c>
      <c r="T114" s="72"/>
      <c r="U114" s="71">
        <v>42251625</v>
      </c>
      <c r="V114" s="71">
        <v>2470</v>
      </c>
      <c r="W114" s="71">
        <v>120</v>
      </c>
      <c r="X114" s="71">
        <v>21537</v>
      </c>
      <c r="Y114" s="71">
        <v>21922</v>
      </c>
      <c r="Z114" s="71">
        <v>24838</v>
      </c>
      <c r="AA114" s="71">
        <v>21192</v>
      </c>
      <c r="AB114" s="71">
        <v>83377</v>
      </c>
      <c r="AC114" s="71">
        <v>0</v>
      </c>
      <c r="AD114" s="71">
        <v>6.1756820706236164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1766</v>
      </c>
      <c r="B115" s="70">
        <v>104</v>
      </c>
      <c r="C115" s="70">
        <v>2</v>
      </c>
      <c r="D115" s="70">
        <v>7</v>
      </c>
      <c r="E115" s="70">
        <v>2005</v>
      </c>
      <c r="F115" s="70" t="s">
        <v>789</v>
      </c>
      <c r="G115" s="70" t="s">
        <v>1764</v>
      </c>
      <c r="H115" s="70" t="s">
        <v>1765</v>
      </c>
      <c r="I115" s="148"/>
      <c r="J115" s="71">
        <v>617.45316403060428</v>
      </c>
      <c r="K115" s="71">
        <v>10.661810332344899</v>
      </c>
      <c r="L115" s="71">
        <v>12.396747293408509</v>
      </c>
      <c r="M115" s="71">
        <v>126.3783608893231</v>
      </c>
      <c r="N115" s="71">
        <v>132.4867740614547</v>
      </c>
      <c r="O115" s="71">
        <v>98.923020981356416</v>
      </c>
      <c r="P115" s="71">
        <v>74.519764525559125</v>
      </c>
      <c r="Q115" s="71">
        <v>4.9840922988473997</v>
      </c>
      <c r="R115" s="71">
        <v>0</v>
      </c>
      <c r="S115" s="71">
        <v>13.746529327687581</v>
      </c>
      <c r="T115" s="72"/>
      <c r="U115" s="71">
        <v>38156785</v>
      </c>
      <c r="V115" s="71">
        <v>2199</v>
      </c>
      <c r="W115" s="71">
        <v>146</v>
      </c>
      <c r="X115" s="71">
        <v>21290</v>
      </c>
      <c r="Y115" s="71">
        <v>26232</v>
      </c>
      <c r="Z115" s="71">
        <v>47084</v>
      </c>
      <c r="AA115" s="71">
        <v>14819</v>
      </c>
      <c r="AB115" s="71">
        <v>84599</v>
      </c>
      <c r="AC115" s="71">
        <v>0</v>
      </c>
      <c r="AD115" s="71">
        <v>13.746529327687581</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1767</v>
      </c>
      <c r="B116" s="70">
        <v>105</v>
      </c>
      <c r="C116" s="70">
        <v>3</v>
      </c>
      <c r="D116" s="70">
        <v>7</v>
      </c>
      <c r="E116" s="70">
        <v>2006</v>
      </c>
      <c r="F116" s="70" t="s">
        <v>790</v>
      </c>
      <c r="G116" s="70" t="s">
        <v>1764</v>
      </c>
      <c r="H116" s="70" t="s">
        <v>1765</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1768</v>
      </c>
      <c r="B117" s="70">
        <v>106</v>
      </c>
      <c r="C117" s="70">
        <v>4</v>
      </c>
      <c r="D117" s="70">
        <v>7</v>
      </c>
      <c r="E117" s="70">
        <v>2007</v>
      </c>
      <c r="F117" s="70" t="s">
        <v>791</v>
      </c>
      <c r="G117" s="70" t="s">
        <v>1764</v>
      </c>
      <c r="H117" s="70" t="s">
        <v>1765</v>
      </c>
      <c r="I117" s="148"/>
      <c r="J117" s="71">
        <v>568.04775806469206</v>
      </c>
      <c r="K117" s="71">
        <v>7.2189384139609531</v>
      </c>
      <c r="L117" s="71">
        <v>8.1435206866118346</v>
      </c>
      <c r="M117" s="71">
        <v>116.00035350419989</v>
      </c>
      <c r="N117" s="71">
        <v>122.39937584133359</v>
      </c>
      <c r="O117" s="71">
        <v>97.152075936671409</v>
      </c>
      <c r="P117" s="71">
        <v>73.538726810994476</v>
      </c>
      <c r="Q117" s="71">
        <v>5.2346839118197401</v>
      </c>
      <c r="R117" s="71">
        <v>0</v>
      </c>
      <c r="S117" s="71">
        <v>6.8553564863553396</v>
      </c>
      <c r="T117" s="72"/>
      <c r="U117" s="71">
        <v>43343300</v>
      </c>
      <c r="V117" s="71">
        <v>2176</v>
      </c>
      <c r="W117" s="71">
        <v>120</v>
      </c>
      <c r="X117" s="71">
        <v>24616</v>
      </c>
      <c r="Y117" s="71">
        <v>26794</v>
      </c>
      <c r="Z117" s="71">
        <v>48070</v>
      </c>
      <c r="AA117" s="71">
        <v>14401</v>
      </c>
      <c r="AB117" s="71">
        <v>84154</v>
      </c>
      <c r="AC117" s="71">
        <v>0</v>
      </c>
      <c r="AD117" s="71">
        <v>6.8553564863553396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1769</v>
      </c>
      <c r="B118" s="70">
        <v>107</v>
      </c>
      <c r="C118" s="70">
        <v>5</v>
      </c>
      <c r="D118" s="70">
        <v>7</v>
      </c>
      <c r="E118" s="70">
        <v>2008</v>
      </c>
      <c r="F118" s="70" t="s">
        <v>792</v>
      </c>
      <c r="G118" s="70" t="s">
        <v>1764</v>
      </c>
      <c r="H118" s="70" t="s">
        <v>1765</v>
      </c>
      <c r="I118" s="148"/>
      <c r="J118" s="71">
        <v>520.40318516189575</v>
      </c>
      <c r="K118" s="71">
        <v>6.9022658596452313</v>
      </c>
      <c r="L118" s="71">
        <v>7.264597917183595</v>
      </c>
      <c r="M118" s="71">
        <v>119.21547369461339</v>
      </c>
      <c r="N118" s="71">
        <v>119.5634534053854</v>
      </c>
      <c r="O118" s="71">
        <v>94.982484414565079</v>
      </c>
      <c r="P118" s="71">
        <v>71.35853832830071</v>
      </c>
      <c r="Q118" s="71">
        <v>5.1371875737759503</v>
      </c>
      <c r="R118" s="71">
        <v>0</v>
      </c>
      <c r="S118" s="71">
        <v>5.5242773965940533</v>
      </c>
      <c r="T118" s="72"/>
      <c r="U118" s="71">
        <v>43095295</v>
      </c>
      <c r="V118" s="71">
        <v>2176</v>
      </c>
      <c r="W118" s="71">
        <v>120</v>
      </c>
      <c r="X118" s="71">
        <v>24616</v>
      </c>
      <c r="Y118" s="71">
        <v>26984</v>
      </c>
      <c r="Z118" s="71">
        <v>48646</v>
      </c>
      <c r="AA118" s="71">
        <v>13990</v>
      </c>
      <c r="AB118" s="71">
        <v>83945</v>
      </c>
      <c r="AC118" s="71">
        <v>0</v>
      </c>
      <c r="AD118" s="71">
        <v>5.5242773965940533</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1770</v>
      </c>
      <c r="B119" s="70">
        <v>108</v>
      </c>
      <c r="C119" s="70">
        <v>6</v>
      </c>
      <c r="D119" s="70">
        <v>7</v>
      </c>
      <c r="E119" s="70">
        <v>2009</v>
      </c>
      <c r="F119" s="70" t="s">
        <v>176</v>
      </c>
      <c r="G119" s="70" t="s">
        <v>1764</v>
      </c>
      <c r="H119" s="70" t="s">
        <v>1765</v>
      </c>
      <c r="I119" s="148"/>
      <c r="J119" s="71">
        <v>485.72332895018661</v>
      </c>
      <c r="K119" s="71">
        <v>5.7825036403646992</v>
      </c>
      <c r="L119" s="71">
        <v>14.09068389912504</v>
      </c>
      <c r="M119" s="71">
        <v>116.3492365769889</v>
      </c>
      <c r="N119" s="71">
        <v>121.175678843824</v>
      </c>
      <c r="O119" s="71">
        <v>96.845963651175623</v>
      </c>
      <c r="P119" s="71">
        <v>68.102638431940576</v>
      </c>
      <c r="Q119" s="71">
        <v>4.8701030197515403</v>
      </c>
      <c r="R119" s="71">
        <v>0</v>
      </c>
      <c r="S119" s="71">
        <v>5.8482007787368184</v>
      </c>
      <c r="T119" s="72"/>
      <c r="U119" s="71">
        <v>33607761</v>
      </c>
      <c r="V119" s="71">
        <v>2178</v>
      </c>
      <c r="W119" s="71">
        <v>338</v>
      </c>
      <c r="X119" s="71">
        <v>24841</v>
      </c>
      <c r="Y119" s="71">
        <v>27176</v>
      </c>
      <c r="Z119" s="71">
        <v>48958</v>
      </c>
      <c r="AA119" s="71">
        <v>13707</v>
      </c>
      <c r="AB119" s="71">
        <v>83539</v>
      </c>
      <c r="AC119" s="71">
        <v>0</v>
      </c>
      <c r="AD119" s="71">
        <v>5.8482007787368184</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126.06</v>
      </c>
      <c r="BK119" s="71">
        <v>0</v>
      </c>
      <c r="BL119" s="71">
        <v>3.29</v>
      </c>
      <c r="BM119" s="71">
        <v>0</v>
      </c>
      <c r="BN119" s="72"/>
      <c r="BO119" s="71">
        <v>0</v>
      </c>
      <c r="BP119" s="71">
        <v>0</v>
      </c>
      <c r="BQ119" s="71">
        <v>6</v>
      </c>
      <c r="BR119" s="71">
        <v>0</v>
      </c>
      <c r="BS119" s="71">
        <v>1</v>
      </c>
      <c r="BT119" s="71">
        <v>0</v>
      </c>
      <c r="BU119"/>
      <c r="BV119" s="70">
        <v>129.35</v>
      </c>
      <c r="BW119" s="70">
        <v>0</v>
      </c>
      <c r="BX119" s="70">
        <v>0</v>
      </c>
      <c r="BY119" s="70">
        <v>0</v>
      </c>
      <c r="BZ119" s="70">
        <v>0</v>
      </c>
      <c r="CA119" s="70">
        <v>0</v>
      </c>
      <c r="CB119" s="70">
        <v>0</v>
      </c>
      <c r="CC119" s="70">
        <v>0</v>
      </c>
      <c r="CD119" s="70">
        <v>0</v>
      </c>
    </row>
    <row r="120" spans="1:82">
      <c r="A120" s="70" t="s">
        <v>1771</v>
      </c>
      <c r="B120" s="70">
        <v>109</v>
      </c>
      <c r="C120" s="70">
        <v>7</v>
      </c>
      <c r="D120" s="70">
        <v>7</v>
      </c>
      <c r="E120" s="70">
        <v>2010</v>
      </c>
      <c r="F120" s="70" t="s">
        <v>177</v>
      </c>
      <c r="G120" s="70" t="s">
        <v>1764</v>
      </c>
      <c r="H120" s="70" t="s">
        <v>1765</v>
      </c>
      <c r="I120" s="148"/>
      <c r="J120" s="71">
        <v>458.15396895759369</v>
      </c>
      <c r="K120" s="71">
        <v>6.9856662275624144</v>
      </c>
      <c r="L120" s="71">
        <v>13.335525863937731</v>
      </c>
      <c r="M120" s="71">
        <v>113.4851202759635</v>
      </c>
      <c r="N120" s="71">
        <v>122.9001317457124</v>
      </c>
      <c r="O120" s="71">
        <v>97.394332470078254</v>
      </c>
      <c r="P120" s="71">
        <v>68.817640529616327</v>
      </c>
      <c r="Q120" s="71">
        <v>5.0627754113856396</v>
      </c>
      <c r="R120" s="71">
        <v>0</v>
      </c>
      <c r="S120" s="71">
        <v>5.8033147269810677</v>
      </c>
      <c r="T120" s="72"/>
      <c r="U120" s="71">
        <v>33598027</v>
      </c>
      <c r="V120" s="71">
        <v>2178</v>
      </c>
      <c r="W120" s="71">
        <v>338</v>
      </c>
      <c r="X120" s="71">
        <v>24841</v>
      </c>
      <c r="Y120" s="71">
        <v>27374</v>
      </c>
      <c r="Z120" s="71">
        <v>49464</v>
      </c>
      <c r="AA120" s="71">
        <v>13505</v>
      </c>
      <c r="AB120" s="71">
        <v>83216</v>
      </c>
      <c r="AC120" s="71">
        <v>0</v>
      </c>
      <c r="AD120" s="71">
        <v>5.8033147269810677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144.50299999999999</v>
      </c>
      <c r="BK120" s="71">
        <v>0</v>
      </c>
      <c r="BL120" s="71">
        <v>0</v>
      </c>
      <c r="BM120" s="71">
        <v>0</v>
      </c>
      <c r="BN120" s="72"/>
      <c r="BO120" s="71">
        <v>0</v>
      </c>
      <c r="BP120" s="71">
        <v>0</v>
      </c>
      <c r="BQ120" s="71">
        <v>6</v>
      </c>
      <c r="BR120" s="71">
        <v>0</v>
      </c>
      <c r="BS120" s="71">
        <v>0</v>
      </c>
      <c r="BT120" s="71">
        <v>0</v>
      </c>
      <c r="BU120"/>
      <c r="BV120" s="70">
        <v>144.50299999999999</v>
      </c>
      <c r="BW120" s="70">
        <v>0</v>
      </c>
      <c r="BX120" s="70">
        <v>0</v>
      </c>
      <c r="BY120" s="70">
        <v>0</v>
      </c>
      <c r="BZ120" s="70">
        <v>0</v>
      </c>
      <c r="CA120" s="70">
        <v>0</v>
      </c>
      <c r="CB120" s="70">
        <v>0</v>
      </c>
      <c r="CC120" s="70">
        <v>0</v>
      </c>
      <c r="CD120" s="70">
        <v>0</v>
      </c>
    </row>
    <row r="121" spans="1:82">
      <c r="A121" s="70" t="s">
        <v>1772</v>
      </c>
      <c r="B121" s="70">
        <v>110</v>
      </c>
      <c r="C121" s="70">
        <v>8</v>
      </c>
      <c r="D121" s="70">
        <v>7</v>
      </c>
      <c r="E121" s="70">
        <v>2011</v>
      </c>
      <c r="F121" s="70" t="s">
        <v>178</v>
      </c>
      <c r="G121" s="1064" t="s">
        <v>1764</v>
      </c>
      <c r="H121" s="70" t="s">
        <v>1765</v>
      </c>
      <c r="I121" s="148"/>
      <c r="J121" s="71">
        <v>570.37726029695523</v>
      </c>
      <c r="K121" s="71">
        <v>9.1788518252538633</v>
      </c>
      <c r="L121" s="71">
        <v>13.46953776954374</v>
      </c>
      <c r="M121" s="71">
        <v>132.47327696486451</v>
      </c>
      <c r="N121" s="71">
        <v>134.3551652567262</v>
      </c>
      <c r="O121" s="71">
        <v>96.77070377457899</v>
      </c>
      <c r="P121" s="71">
        <v>65.888714784042307</v>
      </c>
      <c r="Q121" s="71">
        <v>5.81501003793365</v>
      </c>
      <c r="R121" s="71">
        <v>0</v>
      </c>
      <c r="S121" s="71">
        <v>6.2940840751610816</v>
      </c>
      <c r="T121" s="72"/>
      <c r="U121" s="71">
        <v>36128925</v>
      </c>
      <c r="V121" s="71">
        <v>2178</v>
      </c>
      <c r="W121" s="71">
        <v>338</v>
      </c>
      <c r="X121" s="71">
        <v>24841</v>
      </c>
      <c r="Y121" s="71">
        <v>27611</v>
      </c>
      <c r="Z121" s="71">
        <v>50215</v>
      </c>
      <c r="AA121" s="71">
        <v>13315</v>
      </c>
      <c r="AB121" s="71">
        <v>82862</v>
      </c>
      <c r="AC121" s="71">
        <v>0</v>
      </c>
      <c r="AD121" s="71">
        <v>6.2940840751610816</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130.25</v>
      </c>
      <c r="BK121" s="71">
        <v>0</v>
      </c>
      <c r="BL121" s="71">
        <v>2.6139999999999999</v>
      </c>
      <c r="BM121" s="71">
        <v>0</v>
      </c>
      <c r="BN121" s="72"/>
      <c r="BO121" s="71">
        <v>0</v>
      </c>
      <c r="BP121" s="71">
        <v>0</v>
      </c>
      <c r="BQ121" s="71">
        <v>5</v>
      </c>
      <c r="BR121" s="71">
        <v>0</v>
      </c>
      <c r="BS121" s="71">
        <v>1</v>
      </c>
      <c r="BT121" s="71">
        <v>0</v>
      </c>
      <c r="BU121"/>
      <c r="BV121" s="70">
        <v>132.864</v>
      </c>
      <c r="BW121" s="70">
        <v>0</v>
      </c>
      <c r="BX121" s="70">
        <v>0</v>
      </c>
      <c r="BY121" s="70">
        <v>0</v>
      </c>
      <c r="BZ121" s="70">
        <v>0</v>
      </c>
      <c r="CA121" s="70">
        <v>0</v>
      </c>
      <c r="CB121" s="70">
        <v>0</v>
      </c>
      <c r="CC121" s="70">
        <v>0</v>
      </c>
      <c r="CD121" s="70">
        <v>0</v>
      </c>
    </row>
    <row r="122" spans="1:82">
      <c r="A122" s="70" t="s">
        <v>1773</v>
      </c>
      <c r="B122" s="70">
        <v>111</v>
      </c>
      <c r="C122" s="70">
        <v>9</v>
      </c>
      <c r="D122" s="70">
        <v>7</v>
      </c>
      <c r="E122" s="70">
        <v>2012</v>
      </c>
      <c r="F122" s="70" t="s">
        <v>179</v>
      </c>
      <c r="G122" s="1064" t="s">
        <v>1764</v>
      </c>
      <c r="H122" s="70" t="s">
        <v>1765</v>
      </c>
      <c r="I122" s="148"/>
      <c r="J122" s="71">
        <v>592.92672586717435</v>
      </c>
      <c r="K122" s="71">
        <v>9.2351031476277345</v>
      </c>
      <c r="L122" s="71">
        <v>14.705925463275049</v>
      </c>
      <c r="M122" s="71">
        <v>139.5903490220918</v>
      </c>
      <c r="N122" s="71">
        <v>154.95795370271941</v>
      </c>
      <c r="O122" s="71">
        <v>97.464203795096708</v>
      </c>
      <c r="P122" s="71">
        <v>65.158781043581811</v>
      </c>
      <c r="Q122" s="71">
        <v>6.3182724635333303</v>
      </c>
      <c r="R122" s="71">
        <v>0</v>
      </c>
      <c r="S122" s="71">
        <v>4.8335093069670219</v>
      </c>
      <c r="T122" s="72"/>
      <c r="U122" s="71">
        <v>37205915</v>
      </c>
      <c r="V122" s="71">
        <v>2178</v>
      </c>
      <c r="W122" s="71">
        <v>338</v>
      </c>
      <c r="X122" s="71">
        <v>24841</v>
      </c>
      <c r="Y122" s="71">
        <v>28068</v>
      </c>
      <c r="Z122" s="71">
        <v>50976</v>
      </c>
      <c r="AA122" s="71">
        <v>13093</v>
      </c>
      <c r="AB122" s="71">
        <v>82867</v>
      </c>
      <c r="AC122" s="71">
        <v>0</v>
      </c>
      <c r="AD122" s="71">
        <v>4.8335093069670219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166.49199999999999</v>
      </c>
      <c r="BK122" s="71">
        <v>0</v>
      </c>
      <c r="BL122" s="71">
        <v>2.9740000000000002</v>
      </c>
      <c r="BM122" s="71">
        <v>0</v>
      </c>
      <c r="BN122" s="72"/>
      <c r="BO122" s="71">
        <v>0</v>
      </c>
      <c r="BP122" s="71">
        <v>0</v>
      </c>
      <c r="BQ122" s="71">
        <v>5</v>
      </c>
      <c r="BR122" s="71">
        <v>0</v>
      </c>
      <c r="BS122" s="71">
        <v>1</v>
      </c>
      <c r="BT122" s="71">
        <v>0</v>
      </c>
      <c r="BU122"/>
      <c r="BV122" s="70">
        <v>169.46600000000001</v>
      </c>
      <c r="BW122" s="70">
        <v>0</v>
      </c>
      <c r="BX122" s="70">
        <v>0</v>
      </c>
      <c r="BY122" s="70">
        <v>0</v>
      </c>
      <c r="BZ122" s="70">
        <v>0</v>
      </c>
      <c r="CA122" s="70">
        <v>0</v>
      </c>
      <c r="CB122" s="70">
        <v>0</v>
      </c>
      <c r="CC122" s="70">
        <v>0</v>
      </c>
      <c r="CD122" s="70">
        <v>0</v>
      </c>
    </row>
    <row r="123" spans="1:82">
      <c r="A123" s="70" t="s">
        <v>1774</v>
      </c>
      <c r="B123" s="70">
        <v>112</v>
      </c>
      <c r="C123" s="70">
        <v>10</v>
      </c>
      <c r="D123" s="70">
        <v>7</v>
      </c>
      <c r="E123" s="70">
        <v>2013</v>
      </c>
      <c r="F123" s="70" t="s">
        <v>180</v>
      </c>
      <c r="G123" s="70" t="s">
        <v>1764</v>
      </c>
      <c r="H123" s="70" t="s">
        <v>1765</v>
      </c>
      <c r="I123" s="148"/>
      <c r="J123" s="71">
        <v>612.38479816819699</v>
      </c>
      <c r="K123" s="71">
        <v>7.9547886891967092</v>
      </c>
      <c r="L123" s="71">
        <v>14.452263924805139</v>
      </c>
      <c r="M123" s="71">
        <v>138.9318194478339</v>
      </c>
      <c r="N123" s="71">
        <v>156.15220705175349</v>
      </c>
      <c r="O123" s="71">
        <v>94.58708636246098</v>
      </c>
      <c r="P123" s="71">
        <v>64.325301196389162</v>
      </c>
      <c r="Q123" s="71">
        <v>6.3926084234668403</v>
      </c>
      <c r="R123" s="71">
        <v>0</v>
      </c>
      <c r="S123" s="71">
        <v>5.2715669456629044</v>
      </c>
      <c r="T123" s="72"/>
      <c r="U123" s="71">
        <v>38446021</v>
      </c>
      <c r="V123" s="71">
        <v>2178</v>
      </c>
      <c r="W123" s="71">
        <v>338</v>
      </c>
      <c r="X123" s="71">
        <v>24841</v>
      </c>
      <c r="Y123" s="71">
        <v>28240</v>
      </c>
      <c r="Z123" s="71">
        <v>51680</v>
      </c>
      <c r="AA123" s="71">
        <v>12877</v>
      </c>
      <c r="AB123" s="71">
        <v>82640</v>
      </c>
      <c r="AC123" s="71">
        <v>0</v>
      </c>
      <c r="AD123" s="71">
        <v>5.2715669456629044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193.947</v>
      </c>
      <c r="BK123" s="71">
        <v>0</v>
      </c>
      <c r="BL123" s="71">
        <v>3.2010000000000001</v>
      </c>
      <c r="BM123" s="71">
        <v>0</v>
      </c>
      <c r="BN123" s="72"/>
      <c r="BO123" s="71">
        <v>0</v>
      </c>
      <c r="BP123" s="71">
        <v>0</v>
      </c>
      <c r="BQ123" s="71">
        <v>6</v>
      </c>
      <c r="BR123" s="71">
        <v>0</v>
      </c>
      <c r="BS123" s="71">
        <v>1</v>
      </c>
      <c r="BT123" s="71">
        <v>0</v>
      </c>
      <c r="BU123"/>
      <c r="BV123" s="70">
        <v>197.148</v>
      </c>
      <c r="BW123" s="70">
        <v>0</v>
      </c>
      <c r="BX123" s="70">
        <v>0</v>
      </c>
      <c r="BY123" s="70">
        <v>0</v>
      </c>
      <c r="BZ123" s="70">
        <v>0</v>
      </c>
      <c r="CA123" s="70">
        <v>0</v>
      </c>
      <c r="CB123" s="70">
        <v>0</v>
      </c>
      <c r="CC123" s="70">
        <v>0</v>
      </c>
      <c r="CD123" s="70">
        <v>0</v>
      </c>
    </row>
    <row r="124" spans="1:82">
      <c r="A124" s="70" t="s">
        <v>1775</v>
      </c>
      <c r="B124" s="70">
        <v>113</v>
      </c>
      <c r="C124" s="70">
        <v>11</v>
      </c>
      <c r="D124" s="70">
        <v>7</v>
      </c>
      <c r="E124" s="70">
        <v>2014</v>
      </c>
      <c r="F124" s="70" t="s">
        <v>181</v>
      </c>
      <c r="G124" s="70" t="s">
        <v>1764</v>
      </c>
      <c r="H124" s="70" t="s">
        <v>1765</v>
      </c>
      <c r="I124" s="148"/>
      <c r="J124" s="71">
        <v>571.99540919207038</v>
      </c>
      <c r="K124" s="71">
        <v>7.2731223871108952</v>
      </c>
      <c r="L124" s="71">
        <v>8.2092572126565102</v>
      </c>
      <c r="M124" s="71">
        <v>136.3329016127671</v>
      </c>
      <c r="N124" s="71">
        <v>136.8107214493979</v>
      </c>
      <c r="O124" s="71">
        <v>90.867344535736891</v>
      </c>
      <c r="P124" s="71">
        <v>63.464577971717581</v>
      </c>
      <c r="Q124" s="71">
        <v>6.1042337915046003</v>
      </c>
      <c r="R124" s="71">
        <v>0</v>
      </c>
      <c r="S124" s="71">
        <v>4.735183923503266</v>
      </c>
      <c r="T124" s="72"/>
      <c r="U124" s="71">
        <v>40652963</v>
      </c>
      <c r="V124" s="71">
        <v>1840</v>
      </c>
      <c r="W124" s="71">
        <v>262</v>
      </c>
      <c r="X124" s="71">
        <v>25186</v>
      </c>
      <c r="Y124" s="71">
        <v>28483</v>
      </c>
      <c r="Z124" s="71">
        <v>52290</v>
      </c>
      <c r="AA124" s="71">
        <v>12639</v>
      </c>
      <c r="AB124" s="71">
        <v>82248</v>
      </c>
      <c r="AC124" s="71">
        <v>0</v>
      </c>
      <c r="AD124" s="71">
        <v>4.735183923503266</v>
      </c>
      <c r="AE124" s="72"/>
      <c r="AF124" s="71"/>
      <c r="AG124" s="71"/>
      <c r="AH124" s="71"/>
      <c r="AI124" s="71"/>
      <c r="AJ124" s="71"/>
      <c r="AK124" s="71"/>
      <c r="AL124" s="71"/>
      <c r="AM124" s="71"/>
      <c r="AN124" s="71"/>
      <c r="AO124" s="71"/>
      <c r="AP124" s="71"/>
      <c r="AQ124" s="72"/>
      <c r="AR124" s="71">
        <v>519</v>
      </c>
      <c r="AS124" s="71">
        <v>93</v>
      </c>
      <c r="AT124" s="71">
        <v>0</v>
      </c>
      <c r="AU124" s="71">
        <v>0</v>
      </c>
      <c r="AV124" s="71">
        <v>0</v>
      </c>
      <c r="AW124" s="71">
        <v>0</v>
      </c>
      <c r="AX124" s="71"/>
      <c r="AY124" s="72"/>
      <c r="AZ124" s="71">
        <v>2127.3000000000002</v>
      </c>
      <c r="BA124" s="71">
        <v>6238.3</v>
      </c>
      <c r="BB124" s="71">
        <v>0</v>
      </c>
      <c r="BC124" s="71">
        <v>0</v>
      </c>
      <c r="BD124" s="71">
        <v>0</v>
      </c>
      <c r="BE124" s="71">
        <v>0</v>
      </c>
      <c r="BF124" s="71"/>
      <c r="BG124" s="72"/>
      <c r="BH124" s="71">
        <v>0</v>
      </c>
      <c r="BI124" s="71">
        <v>0</v>
      </c>
      <c r="BJ124" s="71">
        <v>186.34200000000001</v>
      </c>
      <c r="BK124" s="71">
        <v>0</v>
      </c>
      <c r="BL124" s="71">
        <v>0</v>
      </c>
      <c r="BM124" s="71">
        <v>0</v>
      </c>
      <c r="BN124" s="72"/>
      <c r="BO124" s="71">
        <v>0</v>
      </c>
      <c r="BP124" s="71">
        <v>0</v>
      </c>
      <c r="BQ124" s="71">
        <v>6</v>
      </c>
      <c r="BR124" s="71">
        <v>0</v>
      </c>
      <c r="BS124" s="71">
        <v>0</v>
      </c>
      <c r="BT124" s="71">
        <v>0</v>
      </c>
      <c r="BU124"/>
      <c r="BV124" s="70">
        <v>186.34200000000001</v>
      </c>
      <c r="BW124" s="70">
        <v>0</v>
      </c>
      <c r="BX124" s="70">
        <v>0</v>
      </c>
      <c r="BY124" s="70">
        <v>0</v>
      </c>
      <c r="BZ124" s="70">
        <v>0</v>
      </c>
      <c r="CA124" s="70">
        <v>0</v>
      </c>
      <c r="CB124" s="70">
        <v>0</v>
      </c>
      <c r="CC124" s="70">
        <v>0</v>
      </c>
      <c r="CD124" s="70">
        <v>0</v>
      </c>
    </row>
    <row r="125" spans="1:82">
      <c r="A125" s="70" t="s">
        <v>1776</v>
      </c>
      <c r="B125" s="70">
        <v>114</v>
      </c>
      <c r="C125" s="70">
        <v>12</v>
      </c>
      <c r="D125" s="70">
        <v>7</v>
      </c>
      <c r="E125" s="70">
        <v>2015</v>
      </c>
      <c r="F125" s="70" t="s">
        <v>182</v>
      </c>
      <c r="G125" s="70" t="s">
        <v>1764</v>
      </c>
      <c r="H125" s="70" t="s">
        <v>1765</v>
      </c>
      <c r="I125" s="148"/>
      <c r="J125" s="71">
        <v>558.42626031944781</v>
      </c>
      <c r="K125" s="71">
        <v>7.3526203175976859</v>
      </c>
      <c r="L125" s="71">
        <v>8.7218731915367886</v>
      </c>
      <c r="M125" s="71">
        <v>114.0070980146953</v>
      </c>
      <c r="N125" s="71">
        <v>129.1213010718516</v>
      </c>
      <c r="O125" s="71">
        <v>90.486557111375888</v>
      </c>
      <c r="P125" s="71">
        <v>63.127770889389495</v>
      </c>
      <c r="Q125" s="71">
        <v>5.9444828776495404</v>
      </c>
      <c r="R125" s="71">
        <v>0</v>
      </c>
      <c r="S125" s="71">
        <v>4.6457925350841229</v>
      </c>
      <c r="T125" s="72"/>
      <c r="U125" s="71">
        <v>44131895</v>
      </c>
      <c r="V125" s="71">
        <v>1840</v>
      </c>
      <c r="W125" s="71">
        <v>262</v>
      </c>
      <c r="X125" s="71">
        <v>25186</v>
      </c>
      <c r="Y125" s="71">
        <v>28777</v>
      </c>
      <c r="Z125" s="71">
        <v>52572</v>
      </c>
      <c r="AA125" s="71">
        <v>12562</v>
      </c>
      <c r="AB125" s="71">
        <v>81819</v>
      </c>
      <c r="AC125" s="71">
        <v>0</v>
      </c>
      <c r="AD125" s="71">
        <v>4.6457925350841229</v>
      </c>
      <c r="AE125" s="72"/>
      <c r="AF125" s="71">
        <v>479493453.22602671</v>
      </c>
      <c r="AG125" s="71">
        <v>4954159.3682132438</v>
      </c>
      <c r="AH125" s="71">
        <v>1773633.289040766</v>
      </c>
      <c r="AI125" s="71">
        <v>151706760.13349989</v>
      </c>
      <c r="AJ125" s="71">
        <v>157762669.78136101</v>
      </c>
      <c r="AK125" s="71">
        <v>0</v>
      </c>
      <c r="AL125" s="71">
        <v>0</v>
      </c>
      <c r="AM125" s="71">
        <v>11212950.73220367</v>
      </c>
      <c r="AN125" s="71">
        <v>0</v>
      </c>
      <c r="AO125" s="71">
        <v>0</v>
      </c>
      <c r="AP125" s="71">
        <v>806903626.53034532</v>
      </c>
      <c r="AQ125" s="72"/>
      <c r="AR125" s="71">
        <v>582</v>
      </c>
      <c r="AS125" s="71">
        <v>113</v>
      </c>
      <c r="AT125" s="71">
        <v>0</v>
      </c>
      <c r="AU125" s="71">
        <v>0</v>
      </c>
      <c r="AV125" s="71">
        <v>0</v>
      </c>
      <c r="AW125" s="71">
        <v>0</v>
      </c>
      <c r="AX125" s="71"/>
      <c r="AY125" s="72"/>
      <c r="AZ125" s="71">
        <v>2437.8000000000002</v>
      </c>
      <c r="BA125" s="71">
        <v>6871.1</v>
      </c>
      <c r="BB125" s="71">
        <v>0</v>
      </c>
      <c r="BC125" s="71">
        <v>0</v>
      </c>
      <c r="BD125" s="71">
        <v>0</v>
      </c>
      <c r="BE125" s="71">
        <v>0</v>
      </c>
      <c r="BF125" s="71"/>
      <c r="BG125" s="72"/>
      <c r="BH125" s="71">
        <v>0</v>
      </c>
      <c r="BI125" s="71">
        <v>0</v>
      </c>
      <c r="BJ125" s="71">
        <v>169.26300000000001</v>
      </c>
      <c r="BK125" s="71">
        <v>0</v>
      </c>
      <c r="BL125" s="71">
        <v>0</v>
      </c>
      <c r="BM125" s="71">
        <v>0</v>
      </c>
      <c r="BN125" s="72"/>
      <c r="BO125" s="71">
        <v>0</v>
      </c>
      <c r="BP125" s="71">
        <v>0</v>
      </c>
      <c r="BQ125" s="71">
        <v>7</v>
      </c>
      <c r="BR125" s="71">
        <v>0</v>
      </c>
      <c r="BS125" s="71">
        <v>0</v>
      </c>
      <c r="BT125" s="71">
        <v>0</v>
      </c>
      <c r="BU125"/>
      <c r="BV125" s="70">
        <v>169.26300000000001</v>
      </c>
      <c r="BW125" s="70">
        <v>0</v>
      </c>
      <c r="BX125" s="70">
        <v>0</v>
      </c>
      <c r="BY125" s="70">
        <v>0</v>
      </c>
      <c r="BZ125" s="70">
        <v>0</v>
      </c>
      <c r="CA125" s="70">
        <v>0</v>
      </c>
      <c r="CB125" s="70">
        <v>0</v>
      </c>
      <c r="CC125" s="70">
        <v>0</v>
      </c>
      <c r="CD125" s="70">
        <v>0</v>
      </c>
    </row>
    <row r="126" spans="1:82">
      <c r="A126" s="70" t="s">
        <v>1777</v>
      </c>
      <c r="B126" s="70">
        <v>115</v>
      </c>
      <c r="C126" s="70">
        <v>13</v>
      </c>
      <c r="D126" s="70">
        <v>7</v>
      </c>
      <c r="E126" s="70">
        <v>2016</v>
      </c>
      <c r="F126" s="70" t="s">
        <v>155</v>
      </c>
      <c r="G126" s="70" t="s">
        <v>1764</v>
      </c>
      <c r="H126" s="70" t="s">
        <v>1765</v>
      </c>
      <c r="I126" s="148"/>
      <c r="J126" s="71">
        <v>564.47586684429643</v>
      </c>
      <c r="K126" s="71">
        <v>6.2705954721172041</v>
      </c>
      <c r="L126" s="71">
        <v>11.225386052669059</v>
      </c>
      <c r="M126" s="71">
        <v>110.88020954717959</v>
      </c>
      <c r="N126" s="71">
        <v>121.66392553588803</v>
      </c>
      <c r="O126" s="71">
        <v>90.180071243901082</v>
      </c>
      <c r="P126" s="71">
        <v>61.861247664461068</v>
      </c>
      <c r="Q126" s="71">
        <v>5.7347556053032429</v>
      </c>
      <c r="R126" s="71">
        <v>0</v>
      </c>
      <c r="S126" s="71">
        <v>4.5677173152358037</v>
      </c>
      <c r="T126" s="72"/>
      <c r="U126" s="71">
        <v>43509480</v>
      </c>
      <c r="V126" s="71">
        <v>1840</v>
      </c>
      <c r="W126" s="71">
        <v>262</v>
      </c>
      <c r="X126" s="71">
        <v>25186</v>
      </c>
      <c r="Y126" s="71">
        <v>28939</v>
      </c>
      <c r="Z126" s="71">
        <v>53038</v>
      </c>
      <c r="AA126" s="71">
        <v>12732</v>
      </c>
      <c r="AB126" s="71">
        <v>81192</v>
      </c>
      <c r="AC126" s="71">
        <v>0</v>
      </c>
      <c r="AD126" s="71">
        <v>4.5677173152358037</v>
      </c>
      <c r="AE126" s="72"/>
      <c r="AF126" s="71">
        <v>487492861.67847311</v>
      </c>
      <c r="AG126" s="71">
        <v>4041243.6020779992</v>
      </c>
      <c r="AH126" s="71">
        <v>1768054.878994812</v>
      </c>
      <c r="AI126" s="71">
        <v>155460419.70911759</v>
      </c>
      <c r="AJ126" s="71">
        <v>142940206.13726559</v>
      </c>
      <c r="AK126" s="71">
        <v>0</v>
      </c>
      <c r="AL126" s="71">
        <v>0</v>
      </c>
      <c r="AM126" s="71">
        <v>11135667.61747665</v>
      </c>
      <c r="AN126" s="71">
        <v>0</v>
      </c>
      <c r="AO126" s="71">
        <v>0</v>
      </c>
      <c r="AP126" s="71">
        <v>802838453.62340581</v>
      </c>
      <c r="AQ126" s="72"/>
      <c r="AR126" s="71">
        <v>640</v>
      </c>
      <c r="AS126" s="71">
        <v>123</v>
      </c>
      <c r="AT126" s="71">
        <v>0</v>
      </c>
      <c r="AU126" s="71">
        <v>0</v>
      </c>
      <c r="AV126" s="71">
        <v>0</v>
      </c>
      <c r="AW126" s="71">
        <v>0</v>
      </c>
      <c r="AX126" s="71"/>
      <c r="AY126" s="72"/>
      <c r="AZ126" s="71">
        <v>2750.2</v>
      </c>
      <c r="BA126" s="71">
        <v>7022.2</v>
      </c>
      <c r="BB126" s="71">
        <v>0</v>
      </c>
      <c r="BC126" s="71">
        <v>0</v>
      </c>
      <c r="BD126" s="71">
        <v>0</v>
      </c>
      <c r="BE126" s="71">
        <v>0</v>
      </c>
      <c r="BF126" s="71"/>
      <c r="BG126" s="72"/>
      <c r="BH126" s="71">
        <v>0</v>
      </c>
      <c r="BI126" s="71">
        <v>0</v>
      </c>
      <c r="BJ126" s="71">
        <v>149.72300000000001</v>
      </c>
      <c r="BK126" s="71">
        <v>0</v>
      </c>
      <c r="BL126" s="71">
        <v>0</v>
      </c>
      <c r="BM126" s="71">
        <v>0</v>
      </c>
      <c r="BN126" s="72"/>
      <c r="BO126" s="71">
        <v>0</v>
      </c>
      <c r="BP126" s="71">
        <v>0</v>
      </c>
      <c r="BQ126" s="71">
        <v>7</v>
      </c>
      <c r="BR126" s="71">
        <v>0</v>
      </c>
      <c r="BS126" s="71">
        <v>0</v>
      </c>
      <c r="BT126" s="71">
        <v>0</v>
      </c>
      <c r="BU126"/>
      <c r="BV126" s="70">
        <v>149.72300000000001</v>
      </c>
      <c r="BW126" s="70">
        <v>0</v>
      </c>
      <c r="BX126" s="70">
        <v>0</v>
      </c>
      <c r="BY126" s="70">
        <v>0</v>
      </c>
      <c r="BZ126" s="70">
        <v>0</v>
      </c>
      <c r="CA126" s="70">
        <v>0</v>
      </c>
      <c r="CB126" s="70">
        <v>0</v>
      </c>
      <c r="CC126" s="70">
        <v>0</v>
      </c>
      <c r="CD126" s="70">
        <v>0</v>
      </c>
    </row>
    <row r="127" spans="1:82">
      <c r="A127" s="70" t="s">
        <v>1778</v>
      </c>
      <c r="B127" s="70">
        <v>116</v>
      </c>
      <c r="C127" s="70">
        <v>14</v>
      </c>
      <c r="D127" s="70">
        <v>7</v>
      </c>
      <c r="E127" s="70">
        <v>2017</v>
      </c>
      <c r="F127" s="70" t="s">
        <v>156</v>
      </c>
      <c r="G127" s="70" t="s">
        <v>1764</v>
      </c>
      <c r="H127" s="70" t="s">
        <v>1765</v>
      </c>
      <c r="I127" s="148"/>
      <c r="J127" s="71">
        <v>524.43322748187779</v>
      </c>
      <c r="K127" s="71">
        <v>6.4154293261798934</v>
      </c>
      <c r="L127" s="71">
        <v>10.112701252715244</v>
      </c>
      <c r="M127" s="71">
        <v>106.83945253294289</v>
      </c>
      <c r="N127" s="71">
        <v>130.29417623986836</v>
      </c>
      <c r="O127" s="71">
        <v>89.645173672680926</v>
      </c>
      <c r="P127" s="71">
        <v>60.740359256855058</v>
      </c>
      <c r="Q127" s="71">
        <v>5.5037667386902998</v>
      </c>
      <c r="R127" s="71">
        <v>0</v>
      </c>
      <c r="S127" s="71">
        <v>5.8924922582617754</v>
      </c>
      <c r="T127" s="72"/>
      <c r="U127" s="71">
        <v>43166955</v>
      </c>
      <c r="V127" s="71">
        <v>1840</v>
      </c>
      <c r="W127" s="71">
        <v>262</v>
      </c>
      <c r="X127" s="71">
        <v>25186</v>
      </c>
      <c r="Y127" s="71">
        <v>29241</v>
      </c>
      <c r="Z127" s="71">
        <v>53598</v>
      </c>
      <c r="AA127" s="71">
        <v>12581</v>
      </c>
      <c r="AB127" s="71">
        <v>80579</v>
      </c>
      <c r="AC127" s="71">
        <v>0</v>
      </c>
      <c r="AD127" s="71">
        <v>5.8924922582617754</v>
      </c>
      <c r="AE127" s="72"/>
      <c r="AF127" s="71">
        <v>468518162.92453313</v>
      </c>
      <c r="AG127" s="71">
        <v>4600692.8414404755</v>
      </c>
      <c r="AH127" s="71">
        <v>2140791.020842399</v>
      </c>
      <c r="AI127" s="71">
        <v>159810003.1865412</v>
      </c>
      <c r="AJ127" s="71">
        <v>154134917.91123441</v>
      </c>
      <c r="AK127" s="71">
        <v>0</v>
      </c>
      <c r="AL127" s="71">
        <v>0</v>
      </c>
      <c r="AM127" s="71">
        <v>11068885.998813899</v>
      </c>
      <c r="AN127" s="71">
        <v>0</v>
      </c>
      <c r="AO127" s="71">
        <v>0</v>
      </c>
      <c r="AP127" s="71">
        <v>800273453.88340545</v>
      </c>
      <c r="AQ127" s="72"/>
      <c r="AR127" s="71">
        <v>684</v>
      </c>
      <c r="AS127" s="71">
        <v>127</v>
      </c>
      <c r="AT127" s="71">
        <v>0</v>
      </c>
      <c r="AU127" s="71">
        <v>0</v>
      </c>
      <c r="AV127" s="71">
        <v>0</v>
      </c>
      <c r="AW127" s="71">
        <v>0</v>
      </c>
      <c r="AX127" s="71"/>
      <c r="AY127" s="72"/>
      <c r="AZ127" s="71">
        <v>2979.4</v>
      </c>
      <c r="BA127" s="71">
        <v>7124.4</v>
      </c>
      <c r="BB127" s="71">
        <v>0</v>
      </c>
      <c r="BC127" s="71">
        <v>0</v>
      </c>
      <c r="BD127" s="71">
        <v>0</v>
      </c>
      <c r="BE127" s="71">
        <v>0</v>
      </c>
      <c r="BF127" s="71"/>
      <c r="BG127" s="72"/>
      <c r="BH127" s="71">
        <v>0</v>
      </c>
      <c r="BI127" s="71">
        <v>0</v>
      </c>
      <c r="BJ127" s="71">
        <v>166.22499999999999</v>
      </c>
      <c r="BK127" s="71">
        <v>0</v>
      </c>
      <c r="BL127" s="71">
        <v>0</v>
      </c>
      <c r="BM127" s="71">
        <v>0</v>
      </c>
      <c r="BN127" s="72"/>
      <c r="BO127" s="71">
        <v>0</v>
      </c>
      <c r="BP127" s="71">
        <v>0</v>
      </c>
      <c r="BQ127" s="71">
        <v>7</v>
      </c>
      <c r="BR127" s="71">
        <v>0</v>
      </c>
      <c r="BS127" s="71">
        <v>0</v>
      </c>
      <c r="BT127" s="71">
        <v>0</v>
      </c>
      <c r="BU127"/>
      <c r="BV127" s="70">
        <v>166.22499999999999</v>
      </c>
      <c r="BW127" s="70">
        <v>0</v>
      </c>
      <c r="BX127" s="70">
        <v>0</v>
      </c>
      <c r="BY127" s="70">
        <v>0</v>
      </c>
      <c r="BZ127" s="70">
        <v>0</v>
      </c>
      <c r="CA127" s="70">
        <v>0</v>
      </c>
      <c r="CB127" s="70">
        <v>0</v>
      </c>
      <c r="CC127" s="70">
        <v>0</v>
      </c>
      <c r="CD127" s="70">
        <v>0</v>
      </c>
    </row>
    <row r="128" spans="1:82">
      <c r="A128" s="70" t="s">
        <v>1779</v>
      </c>
      <c r="B128" s="70">
        <v>117</v>
      </c>
      <c r="C128" s="70">
        <v>15</v>
      </c>
      <c r="D128" s="70">
        <v>7</v>
      </c>
      <c r="E128" s="70">
        <v>2018</v>
      </c>
      <c r="F128" s="70" t="s">
        <v>183</v>
      </c>
      <c r="G128" s="70" t="s">
        <v>1764</v>
      </c>
      <c r="H128" s="70" t="s">
        <v>1765</v>
      </c>
      <c r="I128" s="148"/>
      <c r="J128" s="71">
        <v>537.94243894806459</v>
      </c>
      <c r="K128" s="71">
        <v>5.8744870325571696</v>
      </c>
      <c r="L128" s="71">
        <v>9.422479130021701</v>
      </c>
      <c r="M128" s="71">
        <v>104.25438773017373</v>
      </c>
      <c r="N128" s="71">
        <v>123.09892921157257</v>
      </c>
      <c r="O128" s="71">
        <v>88.454914673631876</v>
      </c>
      <c r="P128" s="71">
        <v>59.261016317851485</v>
      </c>
      <c r="Q128" s="71">
        <v>5.0589313587407396</v>
      </c>
      <c r="R128" s="71">
        <v>0</v>
      </c>
      <c r="S128" s="71">
        <v>5.4433267684443667</v>
      </c>
      <c r="T128" s="72"/>
      <c r="U128" s="71">
        <v>44392279</v>
      </c>
      <c r="V128" s="71">
        <v>1840</v>
      </c>
      <c r="W128" s="71">
        <v>262</v>
      </c>
      <c r="X128" s="71">
        <v>25186</v>
      </c>
      <c r="Y128" s="71">
        <v>29488</v>
      </c>
      <c r="Z128" s="71">
        <v>53899</v>
      </c>
      <c r="AA128" s="71">
        <v>12398</v>
      </c>
      <c r="AB128" s="71">
        <v>79818</v>
      </c>
      <c r="AC128" s="71">
        <v>0</v>
      </c>
      <c r="AD128" s="71">
        <v>5.4433267684443667</v>
      </c>
      <c r="AE128" s="72"/>
      <c r="AF128" s="71">
        <v>479910897.1062392</v>
      </c>
      <c r="AG128" s="71">
        <v>4034508.2353279609</v>
      </c>
      <c r="AH128" s="71">
        <v>2024320.1669244431</v>
      </c>
      <c r="AI128" s="71">
        <v>151108589.78925109</v>
      </c>
      <c r="AJ128" s="71">
        <v>152948242.4021244</v>
      </c>
      <c r="AK128" s="71">
        <v>0</v>
      </c>
      <c r="AL128" s="71">
        <v>0</v>
      </c>
      <c r="AM128" s="71">
        <v>10987036.354782389</v>
      </c>
      <c r="AN128" s="71">
        <v>0</v>
      </c>
      <c r="AO128" s="71">
        <v>0</v>
      </c>
      <c r="AP128" s="71">
        <v>801013594.05464935</v>
      </c>
      <c r="AQ128" s="72"/>
      <c r="AR128" s="71">
        <v>744</v>
      </c>
      <c r="AS128" s="71">
        <v>136</v>
      </c>
      <c r="AT128" s="71">
        <v>0</v>
      </c>
      <c r="AU128" s="71">
        <v>0</v>
      </c>
      <c r="AV128" s="71">
        <v>0</v>
      </c>
      <c r="AW128" s="71">
        <v>0</v>
      </c>
      <c r="AX128" s="71"/>
      <c r="AY128" s="72"/>
      <c r="AZ128" s="71">
        <v>3315.3999999999987</v>
      </c>
      <c r="BA128" s="71">
        <v>7319</v>
      </c>
      <c r="BB128" s="71">
        <v>0</v>
      </c>
      <c r="BC128" s="71">
        <v>0</v>
      </c>
      <c r="BD128" s="71">
        <v>0</v>
      </c>
      <c r="BE128" s="71">
        <v>0</v>
      </c>
      <c r="BF128" s="71"/>
      <c r="BG128" s="72"/>
      <c r="BH128" s="71">
        <v>0</v>
      </c>
      <c r="BI128" s="71">
        <v>0</v>
      </c>
      <c r="BJ128" s="71">
        <v>162.839</v>
      </c>
      <c r="BK128" s="71">
        <v>0</v>
      </c>
      <c r="BL128" s="71">
        <v>0</v>
      </c>
      <c r="BM128" s="71">
        <v>0</v>
      </c>
      <c r="BN128" s="72"/>
      <c r="BO128" s="71">
        <v>0</v>
      </c>
      <c r="BP128" s="71">
        <v>0</v>
      </c>
      <c r="BQ128" s="71">
        <v>7</v>
      </c>
      <c r="BR128" s="71">
        <v>0</v>
      </c>
      <c r="BS128" s="71">
        <v>0</v>
      </c>
      <c r="BT128" s="71">
        <v>0</v>
      </c>
      <c r="BU128"/>
      <c r="BV128" s="70">
        <v>162.839</v>
      </c>
      <c r="BW128" s="70">
        <v>0</v>
      </c>
      <c r="BX128" s="70">
        <v>0</v>
      </c>
      <c r="BY128" s="70">
        <v>0</v>
      </c>
      <c r="BZ128" s="70">
        <v>0</v>
      </c>
      <c r="CA128" s="70">
        <v>0</v>
      </c>
      <c r="CB128" s="70">
        <v>0</v>
      </c>
      <c r="CC128" s="70">
        <v>0</v>
      </c>
      <c r="CD128" s="70">
        <v>0</v>
      </c>
    </row>
    <row r="129" spans="1:82">
      <c r="A129" s="70" t="s">
        <v>1780</v>
      </c>
      <c r="B129" s="70">
        <v>118</v>
      </c>
      <c r="C129" s="70">
        <v>16</v>
      </c>
      <c r="D129" s="70">
        <v>7</v>
      </c>
      <c r="E129" s="70">
        <v>2019</v>
      </c>
      <c r="F129" s="70" t="s">
        <v>158</v>
      </c>
      <c r="G129" s="70" t="s">
        <v>1764</v>
      </c>
      <c r="H129" s="70" t="s">
        <v>1765</v>
      </c>
      <c r="I129" s="148"/>
      <c r="J129" s="71">
        <v>485.9323868109247</v>
      </c>
      <c r="K129" s="71">
        <v>6.6170570070157781</v>
      </c>
      <c r="L129" s="71">
        <v>9.5110904735622182</v>
      </c>
      <c r="M129" s="71">
        <v>105.77184058360044</v>
      </c>
      <c r="N129" s="71">
        <v>119.99168594650966</v>
      </c>
      <c r="O129" s="71">
        <v>86.219204584285293</v>
      </c>
      <c r="P129" s="71">
        <v>57.935671134653369</v>
      </c>
      <c r="Q129" s="71">
        <v>4.8917691032508497</v>
      </c>
      <c r="R129" s="71">
        <v>0</v>
      </c>
      <c r="S129" s="71">
        <v>6.6456246623006123</v>
      </c>
      <c r="T129" s="72"/>
      <c r="U129" s="71">
        <v>42613356</v>
      </c>
      <c r="V129" s="71">
        <v>1840</v>
      </c>
      <c r="W129" s="71">
        <v>262</v>
      </c>
      <c r="X129" s="71">
        <v>25186</v>
      </c>
      <c r="Y129" s="71">
        <v>29837</v>
      </c>
      <c r="Z129" s="71">
        <v>53979</v>
      </c>
      <c r="AA129" s="71">
        <v>12030</v>
      </c>
      <c r="AB129" s="71">
        <v>79270</v>
      </c>
      <c r="AC129" s="71">
        <v>0</v>
      </c>
      <c r="AD129" s="71">
        <v>6.6456246623006123</v>
      </c>
      <c r="AE129" s="72"/>
      <c r="AF129" s="71">
        <v>424029795.95710403</v>
      </c>
      <c r="AG129" s="71">
        <v>3931424.9068377232</v>
      </c>
      <c r="AH129" s="71">
        <v>2140959.4426230858</v>
      </c>
      <c r="AI129" s="71">
        <v>156054632.84576249</v>
      </c>
      <c r="AJ129" s="71">
        <v>149685350.9940055</v>
      </c>
      <c r="AK129" s="71">
        <v>0</v>
      </c>
      <c r="AL129" s="71">
        <v>0</v>
      </c>
      <c r="AM129" s="71">
        <v>10795977.255759494</v>
      </c>
      <c r="AN129" s="71">
        <v>0</v>
      </c>
      <c r="AO129" s="71">
        <v>0</v>
      </c>
      <c r="AP129" s="71">
        <v>746638141.40209222</v>
      </c>
      <c r="AQ129" s="72"/>
      <c r="AR129" s="71">
        <v>807</v>
      </c>
      <c r="AS129" s="71">
        <v>139</v>
      </c>
      <c r="AT129" s="71">
        <v>0</v>
      </c>
      <c r="AU129" s="71">
        <v>0</v>
      </c>
      <c r="AV129" s="71">
        <v>0</v>
      </c>
      <c r="AW129" s="71">
        <v>0</v>
      </c>
      <c r="AX129" s="71"/>
      <c r="AY129" s="72"/>
      <c r="AZ129" s="71">
        <v>3652.1</v>
      </c>
      <c r="BA129" s="71">
        <v>7351.4</v>
      </c>
      <c r="BB129" s="71">
        <v>0</v>
      </c>
      <c r="BC129" s="71">
        <v>0</v>
      </c>
      <c r="BD129" s="71">
        <v>0</v>
      </c>
      <c r="BE129" s="71">
        <v>0</v>
      </c>
      <c r="BF129" s="71"/>
      <c r="BG129" s="72"/>
      <c r="BH129" s="71">
        <v>0</v>
      </c>
      <c r="BI129" s="71">
        <v>0</v>
      </c>
      <c r="BJ129" s="71">
        <v>128.595</v>
      </c>
      <c r="BK129" s="71">
        <v>0</v>
      </c>
      <c r="BL129" s="71">
        <v>0</v>
      </c>
      <c r="BM129" s="71">
        <v>0</v>
      </c>
      <c r="BN129" s="72"/>
      <c r="BO129" s="71">
        <v>0</v>
      </c>
      <c r="BP129" s="71">
        <v>0</v>
      </c>
      <c r="BQ129" s="71">
        <v>7</v>
      </c>
      <c r="BR129" s="71">
        <v>0</v>
      </c>
      <c r="BS129" s="71">
        <v>0</v>
      </c>
      <c r="BT129" s="71">
        <v>0</v>
      </c>
      <c r="BU129"/>
      <c r="BV129" s="70">
        <v>128.595</v>
      </c>
      <c r="BW129" s="70">
        <v>0</v>
      </c>
      <c r="BX129" s="70">
        <v>0</v>
      </c>
      <c r="BY129" s="70">
        <v>0</v>
      </c>
      <c r="BZ129" s="70">
        <v>0</v>
      </c>
      <c r="CA129" s="70">
        <v>0</v>
      </c>
      <c r="CB129" s="70">
        <v>0</v>
      </c>
      <c r="CC129" s="70">
        <v>0</v>
      </c>
      <c r="CD129" s="70">
        <v>0</v>
      </c>
    </row>
    <row r="130" spans="1:82">
      <c r="A130" s="70" t="s">
        <v>1781</v>
      </c>
      <c r="B130" s="70">
        <v>119</v>
      </c>
      <c r="C130" s="70">
        <v>17</v>
      </c>
      <c r="D130" s="70">
        <v>7</v>
      </c>
      <c r="E130" s="70">
        <v>2020</v>
      </c>
      <c r="F130" s="70" t="s">
        <v>159</v>
      </c>
      <c r="G130" s="70" t="s">
        <v>1764</v>
      </c>
      <c r="H130" s="70" t="s">
        <v>1765</v>
      </c>
      <c r="I130" s="148"/>
      <c r="J130" s="71">
        <v>424.65260097739758</v>
      </c>
      <c r="K130" s="71">
        <v>6.646291570201293</v>
      </c>
      <c r="L130" s="71">
        <v>8.4507846917812515</v>
      </c>
      <c r="M130" s="71">
        <v>90.296742230798898</v>
      </c>
      <c r="N130" s="71">
        <v>113.14979232113541</v>
      </c>
      <c r="O130" s="71">
        <v>75.930656084617624</v>
      </c>
      <c r="P130" s="71">
        <v>54.067940434647355</v>
      </c>
      <c r="Q130" s="71">
        <v>4.64121126379277</v>
      </c>
      <c r="R130" s="71">
        <v>0</v>
      </c>
      <c r="S130" s="71">
        <v>7.1506514571880224</v>
      </c>
      <c r="T130" s="72"/>
      <c r="U130" s="71">
        <v>39387493</v>
      </c>
      <c r="V130" s="71">
        <v>1672</v>
      </c>
      <c r="W130" s="71">
        <v>246</v>
      </c>
      <c r="X130" s="71">
        <v>24321</v>
      </c>
      <c r="Y130" s="71">
        <v>30110</v>
      </c>
      <c r="Z130" s="71">
        <v>54258</v>
      </c>
      <c r="AA130" s="71">
        <v>11933</v>
      </c>
      <c r="AB130" s="71">
        <v>78717</v>
      </c>
      <c r="AC130" s="71">
        <v>0</v>
      </c>
      <c r="AD130" s="71">
        <v>7.1506514571880224</v>
      </c>
      <c r="AE130" s="72"/>
      <c r="AF130" s="71">
        <v>380477736.20487338</v>
      </c>
      <c r="AG130" s="71">
        <v>3774258.3689401811</v>
      </c>
      <c r="AH130" s="71">
        <v>1952771.532252328</v>
      </c>
      <c r="AI130" s="71">
        <v>141465195.08353138</v>
      </c>
      <c r="AJ130" s="71">
        <v>147386636.36733669</v>
      </c>
      <c r="AK130" s="71"/>
      <c r="AL130" s="71"/>
      <c r="AM130" s="71">
        <v>10273443.064110823</v>
      </c>
      <c r="AN130" s="71"/>
      <c r="AO130" s="71"/>
      <c r="AP130" s="71">
        <v>685330040.62104475</v>
      </c>
      <c r="AQ130" s="72"/>
      <c r="AR130" s="71">
        <v>857</v>
      </c>
      <c r="AS130" s="71">
        <v>143</v>
      </c>
      <c r="AT130" s="71">
        <v>0</v>
      </c>
      <c r="AU130" s="71">
        <v>0</v>
      </c>
      <c r="AV130" s="71">
        <v>0</v>
      </c>
      <c r="AW130" s="71">
        <v>0</v>
      </c>
      <c r="AX130" s="71"/>
      <c r="AY130" s="72"/>
      <c r="AZ130" s="71">
        <v>3916.4000000000042</v>
      </c>
      <c r="BA130" s="71">
        <v>7628.1999999999989</v>
      </c>
      <c r="BB130" s="71">
        <v>0</v>
      </c>
      <c r="BC130" s="71">
        <v>0</v>
      </c>
      <c r="BD130" s="71">
        <v>0</v>
      </c>
      <c r="BE130" s="71">
        <v>0</v>
      </c>
      <c r="BF130" s="71"/>
      <c r="BG130" s="72"/>
      <c r="BH130" s="71">
        <v>0</v>
      </c>
      <c r="BI130" s="71">
        <v>0</v>
      </c>
      <c r="BJ130" s="71">
        <v>130.83500000000001</v>
      </c>
      <c r="BK130" s="71">
        <v>0</v>
      </c>
      <c r="BL130" s="71">
        <v>0</v>
      </c>
      <c r="BM130" s="71">
        <v>0</v>
      </c>
      <c r="BN130" s="72"/>
      <c r="BO130" s="71">
        <v>0</v>
      </c>
      <c r="BP130" s="71">
        <v>0</v>
      </c>
      <c r="BQ130" s="71">
        <v>7</v>
      </c>
      <c r="BR130" s="71">
        <v>0</v>
      </c>
      <c r="BS130" s="71">
        <v>0</v>
      </c>
      <c r="BT130" s="71">
        <v>0</v>
      </c>
      <c r="BU130"/>
      <c r="BV130" s="70">
        <v>130.83500000000001</v>
      </c>
      <c r="BW130" s="70">
        <v>0</v>
      </c>
      <c r="BX130" s="70">
        <v>0</v>
      </c>
      <c r="BY130" s="70">
        <v>0</v>
      </c>
      <c r="BZ130" s="70">
        <v>0</v>
      </c>
      <c r="CA130" s="70">
        <v>0</v>
      </c>
      <c r="CB130" s="70">
        <v>0</v>
      </c>
      <c r="CC130" s="70">
        <v>0</v>
      </c>
      <c r="CD130" s="70">
        <v>0</v>
      </c>
    </row>
    <row r="131" spans="1:82">
      <c r="A131" s="70" t="s">
        <v>1782</v>
      </c>
      <c r="B131" s="70">
        <v>119</v>
      </c>
      <c r="C131" s="70">
        <v>18</v>
      </c>
      <c r="D131" s="70">
        <v>7</v>
      </c>
      <c r="E131" s="70">
        <v>2021</v>
      </c>
      <c r="F131" s="70" t="s">
        <v>160</v>
      </c>
      <c r="G131" s="70" t="s">
        <v>1764</v>
      </c>
      <c r="H131" s="70" t="s">
        <v>1765</v>
      </c>
      <c r="I131" s="148"/>
      <c r="J131" s="71">
        <v>462.54367270966839</v>
      </c>
      <c r="K131" s="71">
        <v>5.4526317276823271</v>
      </c>
      <c r="L131" s="71">
        <v>6.1554893570540843</v>
      </c>
      <c r="M131" s="71">
        <v>100.88581960276309</v>
      </c>
      <c r="N131" s="71">
        <v>106.84911371003777</v>
      </c>
      <c r="O131" s="71">
        <v>73.765729204198834</v>
      </c>
      <c r="P131" s="71">
        <v>55.011214625373256</v>
      </c>
      <c r="Q131" s="71">
        <v>4.56067534592112</v>
      </c>
      <c r="R131" s="71">
        <v>0</v>
      </c>
      <c r="S131" s="71">
        <v>7.014792046368636</v>
      </c>
      <c r="T131" s="72"/>
      <c r="U131" s="71">
        <v>44573867</v>
      </c>
      <c r="V131" s="71">
        <v>1672</v>
      </c>
      <c r="W131" s="71">
        <v>246</v>
      </c>
      <c r="X131" s="71">
        <v>24321</v>
      </c>
      <c r="Y131" s="71">
        <v>30913</v>
      </c>
      <c r="Z131" s="71">
        <v>54274</v>
      </c>
      <c r="AA131" s="71">
        <v>11839</v>
      </c>
      <c r="AB131" s="71">
        <v>78111</v>
      </c>
      <c r="AC131" s="71">
        <v>0</v>
      </c>
      <c r="AD131" s="71">
        <v>7.014792046368636</v>
      </c>
      <c r="AE131" s="72"/>
      <c r="AF131" s="71">
        <v>401026571.83515048</v>
      </c>
      <c r="AG131" s="71">
        <v>3775760.6905732336</v>
      </c>
      <c r="AH131" s="71">
        <v>1331770.4223735246</v>
      </c>
      <c r="AI131" s="71">
        <v>155866953.71315318</v>
      </c>
      <c r="AJ131" s="71">
        <v>129424769.7881861</v>
      </c>
      <c r="AK131" s="71">
        <v>0</v>
      </c>
      <c r="AL131" s="71">
        <v>0</v>
      </c>
      <c r="AM131" s="71">
        <v>10253153.540555295</v>
      </c>
      <c r="AN131" s="71">
        <v>0</v>
      </c>
      <c r="AO131" s="71">
        <v>0</v>
      </c>
      <c r="AP131" s="71">
        <v>701678979.98999166</v>
      </c>
      <c r="AQ131" s="72"/>
      <c r="AR131" s="71">
        <v>907</v>
      </c>
      <c r="AS131" s="71">
        <v>153</v>
      </c>
      <c r="AT131" s="71">
        <v>0</v>
      </c>
      <c r="AU131" s="71">
        <v>0</v>
      </c>
      <c r="AV131" s="71">
        <v>0</v>
      </c>
      <c r="AW131" s="71">
        <v>0</v>
      </c>
      <c r="AX131" s="71"/>
      <c r="AY131" s="72"/>
      <c r="AZ131" s="71">
        <v>4181.3000000000065</v>
      </c>
      <c r="BA131" s="71">
        <v>7956.4</v>
      </c>
      <c r="BB131" s="71">
        <v>0</v>
      </c>
      <c r="BC131" s="71">
        <v>0</v>
      </c>
      <c r="BD131" s="71">
        <v>0</v>
      </c>
      <c r="BE131" s="71">
        <v>0</v>
      </c>
      <c r="BF131" s="71"/>
      <c r="BG131" s="72"/>
      <c r="BH131" s="71">
        <v>0</v>
      </c>
      <c r="BI131" s="71">
        <v>0</v>
      </c>
      <c r="BJ131" s="71">
        <v>116.76600000000001</v>
      </c>
      <c r="BK131" s="71">
        <v>0</v>
      </c>
      <c r="BL131" s="71">
        <v>0</v>
      </c>
      <c r="BM131" s="71">
        <v>0</v>
      </c>
      <c r="BN131" s="72"/>
      <c r="BO131" s="71">
        <v>0</v>
      </c>
      <c r="BP131" s="71">
        <v>0</v>
      </c>
      <c r="BQ131" s="71">
        <v>7</v>
      </c>
      <c r="BR131" s="71">
        <v>0</v>
      </c>
      <c r="BS131" s="71">
        <v>0</v>
      </c>
      <c r="BT131" s="71">
        <v>0</v>
      </c>
      <c r="BU131"/>
      <c r="BV131" s="70">
        <v>116.76600000000001</v>
      </c>
      <c r="BW131" s="70">
        <v>0</v>
      </c>
      <c r="BX131" s="70">
        <v>0</v>
      </c>
      <c r="BY131" s="70">
        <v>0</v>
      </c>
      <c r="BZ131" s="70">
        <v>0</v>
      </c>
      <c r="CA131" s="70">
        <v>0</v>
      </c>
      <c r="CB131" s="70">
        <v>0</v>
      </c>
      <c r="CC131" s="70">
        <v>0</v>
      </c>
      <c r="CD131" s="70">
        <v>0</v>
      </c>
    </row>
    <row r="132" spans="1:82">
      <c r="A132" s="70" t="s">
        <v>1783</v>
      </c>
      <c r="B132" s="70">
        <v>119</v>
      </c>
      <c r="C132" s="70">
        <v>19</v>
      </c>
      <c r="D132" s="70">
        <v>7</v>
      </c>
      <c r="E132" s="70">
        <v>2022</v>
      </c>
      <c r="F132" s="70" t="s">
        <v>161</v>
      </c>
      <c r="G132" s="70" t="s">
        <v>1764</v>
      </c>
      <c r="H132" s="70" t="s">
        <v>1765</v>
      </c>
      <c r="I132" s="148"/>
      <c r="J132" s="71">
        <v>458.12185062120011</v>
      </c>
      <c r="K132" s="71">
        <v>5.568572556915786</v>
      </c>
      <c r="L132" s="71">
        <v>6.1833641870330016</v>
      </c>
      <c r="M132" s="71">
        <v>94.471941185413215</v>
      </c>
      <c r="N132" s="71">
        <v>106.33078333176039</v>
      </c>
      <c r="O132" s="71">
        <v>77.879646073565553</v>
      </c>
      <c r="P132" s="71">
        <v>53.640548923935192</v>
      </c>
      <c r="Q132" s="71">
        <v>4.5565846798908289</v>
      </c>
      <c r="R132" s="71">
        <v>0</v>
      </c>
      <c r="S132" s="71">
        <v>7.0688807214294886</v>
      </c>
      <c r="T132" s="72"/>
      <c r="U132" s="71">
        <v>49056057</v>
      </c>
      <c r="V132" s="71">
        <v>1672</v>
      </c>
      <c r="W132" s="71">
        <v>246</v>
      </c>
      <c r="X132" s="71">
        <v>24321</v>
      </c>
      <c r="Y132" s="71">
        <v>30701</v>
      </c>
      <c r="Z132" s="71">
        <v>54442</v>
      </c>
      <c r="AA132" s="71">
        <v>11720</v>
      </c>
      <c r="AB132" s="71">
        <v>77401</v>
      </c>
      <c r="AC132" s="71">
        <v>0</v>
      </c>
      <c r="AD132" s="71">
        <v>7.0688807214294886</v>
      </c>
      <c r="AE132" s="72"/>
      <c r="AF132" s="71">
        <v>419671744.61548424</v>
      </c>
      <c r="AG132" s="71">
        <v>3698705.0308263032</v>
      </c>
      <c r="AH132" s="71">
        <v>1611483.658896605</v>
      </c>
      <c r="AI132" s="71">
        <v>143694580.4568314</v>
      </c>
      <c r="AJ132" s="71">
        <v>144053721.80820194</v>
      </c>
      <c r="AK132" s="71">
        <v>0</v>
      </c>
      <c r="AL132" s="71">
        <v>0</v>
      </c>
      <c r="AM132" s="71">
        <v>9994581.7144051529</v>
      </c>
      <c r="AN132" s="71">
        <v>0</v>
      </c>
      <c r="AO132" s="71">
        <v>0</v>
      </c>
      <c r="AP132" s="71">
        <v>722724817.28464556</v>
      </c>
      <c r="AQ132" s="72"/>
      <c r="AR132" s="71">
        <v>973</v>
      </c>
      <c r="AS132" s="71">
        <v>157</v>
      </c>
      <c r="AT132" s="71">
        <v>0</v>
      </c>
      <c r="AU132" s="71">
        <v>0</v>
      </c>
      <c r="AV132" s="71">
        <v>0</v>
      </c>
      <c r="AW132" s="71">
        <v>0</v>
      </c>
      <c r="AX132" s="71"/>
      <c r="AY132" s="72"/>
      <c r="AZ132" s="71">
        <v>4574.2000000000089</v>
      </c>
      <c r="BA132" s="71">
        <v>8154.7999999999993</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1784</v>
      </c>
      <c r="B133" s="70">
        <v>119</v>
      </c>
      <c r="C133" s="70">
        <v>20</v>
      </c>
      <c r="D133" s="70">
        <v>7</v>
      </c>
      <c r="E133" s="70">
        <v>2023</v>
      </c>
      <c r="F133" s="70" t="s">
        <v>1539</v>
      </c>
      <c r="G133" s="70" t="s">
        <v>1764</v>
      </c>
      <c r="H133" s="70" t="s">
        <v>1765</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1050</v>
      </c>
      <c r="AS133" s="71">
        <v>161</v>
      </c>
      <c r="AT133" s="71">
        <v>0</v>
      </c>
      <c r="AU133" s="71">
        <v>0</v>
      </c>
      <c r="AV133" s="71">
        <v>0</v>
      </c>
      <c r="AW133" s="71">
        <v>0</v>
      </c>
      <c r="AX133" s="71"/>
      <c r="AY133" s="72"/>
      <c r="AZ133" s="71">
        <v>5021.1000000000113</v>
      </c>
      <c r="BA133" s="71">
        <v>8319.1999999999971</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1785</v>
      </c>
      <c r="B134" s="70">
        <v>119</v>
      </c>
      <c r="C134" s="70">
        <v>21</v>
      </c>
      <c r="D134" s="70">
        <v>7</v>
      </c>
      <c r="E134" s="70">
        <v>2024</v>
      </c>
      <c r="F134" s="70" t="s">
        <v>1554</v>
      </c>
      <c r="G134" s="70" t="s">
        <v>1764</v>
      </c>
      <c r="H134" s="70" t="s">
        <v>1765</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1786</v>
      </c>
      <c r="B135" s="70">
        <v>409</v>
      </c>
      <c r="C135" s="70">
        <v>1</v>
      </c>
      <c r="D135" s="70">
        <v>25</v>
      </c>
      <c r="E135" s="70">
        <v>1990</v>
      </c>
      <c r="F135" s="70" t="s">
        <v>787</v>
      </c>
      <c r="G135" s="70" t="s">
        <v>1787</v>
      </c>
      <c r="H135" s="70" t="s">
        <v>1788</v>
      </c>
      <c r="I135" s="148"/>
      <c r="J135" s="71">
        <v>337.77367169432779</v>
      </c>
      <c r="K135" s="71">
        <v>11.076797540128609</v>
      </c>
      <c r="L135" s="71">
        <v>13.58183609292818</v>
      </c>
      <c r="M135" s="71">
        <v>82.717784961716106</v>
      </c>
      <c r="N135" s="71">
        <v>61.430787772776704</v>
      </c>
      <c r="O135" s="71">
        <v>64.598212023291211</v>
      </c>
      <c r="P135" s="71">
        <v>101.62632873499111</v>
      </c>
      <c r="Q135" s="71">
        <v>5.7994255873964002</v>
      </c>
      <c r="R135" s="71">
        <v>1.1760790021876859</v>
      </c>
      <c r="S135" s="71">
        <v>7.3190429694396348</v>
      </c>
      <c r="T135" s="72"/>
      <c r="U135" s="71">
        <v>14173353</v>
      </c>
      <c r="V135" s="71">
        <v>4905</v>
      </c>
      <c r="W135" s="71">
        <v>142</v>
      </c>
      <c r="X135" s="71">
        <v>30800</v>
      </c>
      <c r="Y135" s="71">
        <v>26441</v>
      </c>
      <c r="Z135" s="71">
        <v>26570</v>
      </c>
      <c r="AA135" s="71">
        <v>24676</v>
      </c>
      <c r="AB135" s="71">
        <v>94163</v>
      </c>
      <c r="AC135" s="71">
        <v>203699</v>
      </c>
      <c r="AD135" s="71">
        <v>7.3190429694396348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1789</v>
      </c>
      <c r="B136" s="70">
        <v>410</v>
      </c>
      <c r="C136" s="70">
        <v>2</v>
      </c>
      <c r="D136" s="70">
        <v>25</v>
      </c>
      <c r="E136" s="70">
        <v>2005</v>
      </c>
      <c r="F136" s="70" t="s">
        <v>789</v>
      </c>
      <c r="G136" s="70" t="s">
        <v>1787</v>
      </c>
      <c r="H136" s="70" t="s">
        <v>1788</v>
      </c>
      <c r="I136" s="148"/>
      <c r="J136" s="71">
        <v>230.06226350808669</v>
      </c>
      <c r="K136" s="71">
        <v>9.4372973299488407</v>
      </c>
      <c r="L136" s="71">
        <v>13.07800063124669</v>
      </c>
      <c r="M136" s="71">
        <v>128.81339373823181</v>
      </c>
      <c r="N136" s="71">
        <v>83.951904076730713</v>
      </c>
      <c r="O136" s="71">
        <v>98.105735806737684</v>
      </c>
      <c r="P136" s="71">
        <v>98.436088169769874</v>
      </c>
      <c r="Q136" s="71">
        <v>5.4010289198351602</v>
      </c>
      <c r="R136" s="71">
        <v>0.78315078219070144</v>
      </c>
      <c r="S136" s="71">
        <v>10.738767259999999</v>
      </c>
      <c r="T136" s="72"/>
      <c r="U136" s="71">
        <v>10201942</v>
      </c>
      <c r="V136" s="71">
        <v>4604</v>
      </c>
      <c r="W136" s="71">
        <v>117</v>
      </c>
      <c r="X136" s="71">
        <v>26197</v>
      </c>
      <c r="Y136" s="71">
        <v>31250</v>
      </c>
      <c r="Z136" s="71">
        <v>46695</v>
      </c>
      <c r="AA136" s="71">
        <v>19575</v>
      </c>
      <c r="AB136" s="71">
        <v>91676</v>
      </c>
      <c r="AC136" s="71">
        <v>138484</v>
      </c>
      <c r="AD136" s="71">
        <v>10.738767259999999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1790</v>
      </c>
      <c r="B137" s="70">
        <v>411</v>
      </c>
      <c r="C137" s="70">
        <v>3</v>
      </c>
      <c r="D137" s="70">
        <v>25</v>
      </c>
      <c r="E137" s="70">
        <v>2006</v>
      </c>
      <c r="F137" s="70" t="s">
        <v>790</v>
      </c>
      <c r="G137" s="70" t="s">
        <v>1787</v>
      </c>
      <c r="H137" s="70" t="s">
        <v>1788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1791</v>
      </c>
      <c r="B138" s="70">
        <v>412</v>
      </c>
      <c r="C138" s="70">
        <v>4</v>
      </c>
      <c r="D138" s="70">
        <v>25</v>
      </c>
      <c r="E138" s="70">
        <v>2007</v>
      </c>
      <c r="F138" s="70" t="s">
        <v>791</v>
      </c>
      <c r="G138" s="70" t="s">
        <v>1787</v>
      </c>
      <c r="H138" s="70" t="s">
        <v>1788</v>
      </c>
      <c r="I138" s="148"/>
      <c r="J138" s="71">
        <v>235.06550184507421</v>
      </c>
      <c r="K138" s="71">
        <v>11.89227034616772</v>
      </c>
      <c r="L138" s="71">
        <v>17.16500900745935</v>
      </c>
      <c r="M138" s="71">
        <v>119.0080884757898</v>
      </c>
      <c r="N138" s="71">
        <v>89.879319480436919</v>
      </c>
      <c r="O138" s="71">
        <v>95.221969164890226</v>
      </c>
      <c r="P138" s="71">
        <v>96.880544757877047</v>
      </c>
      <c r="Q138" s="71">
        <v>5.5993215653012998</v>
      </c>
      <c r="R138" s="71">
        <v>0.75917942028727869</v>
      </c>
      <c r="S138" s="71">
        <v>7.4005327200000002</v>
      </c>
      <c r="T138" s="72"/>
      <c r="U138" s="71">
        <v>11130760</v>
      </c>
      <c r="V138" s="71">
        <v>4374</v>
      </c>
      <c r="W138" s="71">
        <v>202</v>
      </c>
      <c r="X138" s="71">
        <v>30930</v>
      </c>
      <c r="Y138" s="71">
        <v>31486</v>
      </c>
      <c r="Z138" s="71">
        <v>47115</v>
      </c>
      <c r="AA138" s="71">
        <v>18972</v>
      </c>
      <c r="AB138" s="71">
        <v>90016</v>
      </c>
      <c r="AC138" s="71">
        <v>138097</v>
      </c>
      <c r="AD138" s="71">
        <v>7.4005327200000002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1792</v>
      </c>
      <c r="B139" s="70">
        <v>413</v>
      </c>
      <c r="C139" s="70">
        <v>5</v>
      </c>
      <c r="D139" s="70">
        <v>25</v>
      </c>
      <c r="E139" s="70">
        <v>2008</v>
      </c>
      <c r="F139" s="70" t="s">
        <v>792</v>
      </c>
      <c r="G139" s="70" t="s">
        <v>1787</v>
      </c>
      <c r="H139" s="70" t="s">
        <v>1788</v>
      </c>
      <c r="I139" s="148"/>
      <c r="J139" s="71">
        <v>226.4814557780943</v>
      </c>
      <c r="K139" s="71">
        <v>9.3302895768828602</v>
      </c>
      <c r="L139" s="71">
        <v>15.485253891043801</v>
      </c>
      <c r="M139" s="71">
        <v>130.32529430541521</v>
      </c>
      <c r="N139" s="71">
        <v>80.748057270237325</v>
      </c>
      <c r="O139" s="71">
        <v>92.358292105779668</v>
      </c>
      <c r="P139" s="71">
        <v>93.59751095956527</v>
      </c>
      <c r="Q139" s="71">
        <v>5.4640410949092804</v>
      </c>
      <c r="R139" s="71">
        <v>0.66264223044734327</v>
      </c>
      <c r="S139" s="71">
        <v>5.8342359200000002</v>
      </c>
      <c r="T139" s="72"/>
      <c r="U139" s="71">
        <v>12097692</v>
      </c>
      <c r="V139" s="71">
        <v>4374</v>
      </c>
      <c r="W139" s="71">
        <v>202</v>
      </c>
      <c r="X139" s="71">
        <v>30930</v>
      </c>
      <c r="Y139" s="71">
        <v>31588</v>
      </c>
      <c r="Z139" s="71">
        <v>47302</v>
      </c>
      <c r="AA139" s="71">
        <v>18350</v>
      </c>
      <c r="AB139" s="71">
        <v>89286</v>
      </c>
      <c r="AC139" s="71">
        <v>125164</v>
      </c>
      <c r="AD139" s="71">
        <v>5.8342359200000002</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1793</v>
      </c>
      <c r="B140" s="70">
        <v>414</v>
      </c>
      <c r="C140" s="70">
        <v>6</v>
      </c>
      <c r="D140" s="70">
        <v>25</v>
      </c>
      <c r="E140" s="70">
        <v>2009</v>
      </c>
      <c r="F140" s="70" t="s">
        <v>176</v>
      </c>
      <c r="G140" s="1064" t="s">
        <v>1787</v>
      </c>
      <c r="H140" s="70" t="s">
        <v>1788</v>
      </c>
      <c r="I140" s="148"/>
      <c r="J140" s="71">
        <v>218.81152475368771</v>
      </c>
      <c r="K140" s="71">
        <v>5.9993074273327069</v>
      </c>
      <c r="L140" s="71">
        <v>23.358134088400359</v>
      </c>
      <c r="M140" s="71">
        <v>111.7435591490061</v>
      </c>
      <c r="N140" s="71">
        <v>71.127887211403731</v>
      </c>
      <c r="O140" s="71">
        <v>93.639392568236048</v>
      </c>
      <c r="P140" s="71">
        <v>89.079463372456601</v>
      </c>
      <c r="Q140" s="71">
        <v>5.1675361420868899</v>
      </c>
      <c r="R140" s="71">
        <v>0.65206820469848825</v>
      </c>
      <c r="S140" s="71">
        <v>7.2092959434000017</v>
      </c>
      <c r="T140" s="72"/>
      <c r="U140" s="71">
        <v>10330071</v>
      </c>
      <c r="V140" s="71">
        <v>3841</v>
      </c>
      <c r="W140" s="71">
        <v>365</v>
      </c>
      <c r="X140" s="71">
        <v>32726</v>
      </c>
      <c r="Y140" s="71">
        <v>31824</v>
      </c>
      <c r="Z140" s="71">
        <v>47337</v>
      </c>
      <c r="AA140" s="71">
        <v>17929</v>
      </c>
      <c r="AB140" s="71">
        <v>88641</v>
      </c>
      <c r="AC140" s="71">
        <v>120159</v>
      </c>
      <c r="AD140" s="71">
        <v>7.2092959434000017</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35.94</v>
      </c>
      <c r="BK140" s="71">
        <v>0</v>
      </c>
      <c r="BL140" s="71">
        <v>5.8</v>
      </c>
      <c r="BM140" s="71">
        <v>0</v>
      </c>
      <c r="BN140" s="72"/>
      <c r="BO140" s="71">
        <v>0</v>
      </c>
      <c r="BP140" s="71">
        <v>0</v>
      </c>
      <c r="BQ140" s="71">
        <v>6</v>
      </c>
      <c r="BR140" s="71">
        <v>0</v>
      </c>
      <c r="BS140" s="71">
        <v>1</v>
      </c>
      <c r="BT140" s="71">
        <v>0</v>
      </c>
      <c r="BU140"/>
      <c r="BV140" s="70">
        <v>41.74</v>
      </c>
      <c r="BW140" s="70">
        <v>0</v>
      </c>
      <c r="BX140" s="70">
        <v>0</v>
      </c>
      <c r="BY140" s="70">
        <v>0</v>
      </c>
      <c r="BZ140" s="70">
        <v>0</v>
      </c>
      <c r="CA140" s="70">
        <v>0</v>
      </c>
      <c r="CB140" s="70">
        <v>0</v>
      </c>
      <c r="CC140" s="70">
        <v>0</v>
      </c>
      <c r="CD140" s="70">
        <v>0</v>
      </c>
    </row>
    <row r="141" spans="1:82">
      <c r="A141" s="70" t="s">
        <v>1794</v>
      </c>
      <c r="B141" s="70">
        <v>415</v>
      </c>
      <c r="C141" s="70">
        <v>7</v>
      </c>
      <c r="D141" s="70">
        <v>25</v>
      </c>
      <c r="E141" s="70">
        <v>2010</v>
      </c>
      <c r="F141" s="70" t="s">
        <v>177</v>
      </c>
      <c r="G141" s="1064" t="s">
        <v>1787</v>
      </c>
      <c r="H141" s="70" t="s">
        <v>1788</v>
      </c>
      <c r="I141" s="148"/>
      <c r="J141" s="71">
        <v>233.11552793651731</v>
      </c>
      <c r="K141" s="71">
        <v>8.4078626589913483</v>
      </c>
      <c r="L141" s="71">
        <v>21.72666491974131</v>
      </c>
      <c r="M141" s="71">
        <v>122.71837066662989</v>
      </c>
      <c r="N141" s="71">
        <v>77.536799988652845</v>
      </c>
      <c r="O141" s="71">
        <v>93.446498962830418</v>
      </c>
      <c r="P141" s="71">
        <v>89.490959124851685</v>
      </c>
      <c r="Q141" s="71">
        <v>5.3505437215165603</v>
      </c>
      <c r="R141" s="71">
        <v>0.70501638360771157</v>
      </c>
      <c r="S141" s="71">
        <v>8.9939922841200008</v>
      </c>
      <c r="T141" s="72"/>
      <c r="U141" s="71">
        <v>10742857</v>
      </c>
      <c r="V141" s="71">
        <v>3841</v>
      </c>
      <c r="W141" s="71">
        <v>365</v>
      </c>
      <c r="X141" s="71">
        <v>32726</v>
      </c>
      <c r="Y141" s="71">
        <v>32009</v>
      </c>
      <c r="Z141" s="71">
        <v>47459</v>
      </c>
      <c r="AA141" s="71">
        <v>17562</v>
      </c>
      <c r="AB141" s="71">
        <v>87946</v>
      </c>
      <c r="AC141" s="71">
        <v>123116</v>
      </c>
      <c r="AD141" s="71">
        <v>8.9939922841200008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40.246000000000002</v>
      </c>
      <c r="BK141" s="71">
        <v>0</v>
      </c>
      <c r="BL141" s="71">
        <v>5.69</v>
      </c>
      <c r="BM141" s="71">
        <v>0</v>
      </c>
      <c r="BN141" s="72"/>
      <c r="BO141" s="71">
        <v>0</v>
      </c>
      <c r="BP141" s="71">
        <v>0</v>
      </c>
      <c r="BQ141" s="71">
        <v>6</v>
      </c>
      <c r="BR141" s="71">
        <v>0</v>
      </c>
      <c r="BS141" s="71">
        <v>1</v>
      </c>
      <c r="BT141" s="71">
        <v>0</v>
      </c>
      <c r="BU141"/>
      <c r="BV141" s="70">
        <v>45.936</v>
      </c>
      <c r="BW141" s="70">
        <v>0</v>
      </c>
      <c r="BX141" s="70">
        <v>0</v>
      </c>
      <c r="BY141" s="70">
        <v>0</v>
      </c>
      <c r="BZ141" s="70">
        <v>0</v>
      </c>
      <c r="CA141" s="70">
        <v>0</v>
      </c>
      <c r="CB141" s="70">
        <v>0</v>
      </c>
      <c r="CC141" s="70">
        <v>0</v>
      </c>
      <c r="CD141" s="70">
        <v>0</v>
      </c>
    </row>
    <row r="142" spans="1:82">
      <c r="A142" s="70" t="s">
        <v>1795</v>
      </c>
      <c r="B142" s="70">
        <v>416</v>
      </c>
      <c r="C142" s="70">
        <v>8</v>
      </c>
      <c r="D142" s="70">
        <v>25</v>
      </c>
      <c r="E142" s="70">
        <v>2011</v>
      </c>
      <c r="F142" s="70" t="s">
        <v>178</v>
      </c>
      <c r="G142" s="70" t="s">
        <v>1787</v>
      </c>
      <c r="H142" s="70" t="s">
        <v>1788</v>
      </c>
      <c r="I142" s="148"/>
      <c r="J142" s="71">
        <v>234.90583566162141</v>
      </c>
      <c r="K142" s="71">
        <v>8.8553945011791928</v>
      </c>
      <c r="L142" s="71">
        <v>16.545624314311802</v>
      </c>
      <c r="M142" s="71">
        <v>153.89835421335141</v>
      </c>
      <c r="N142" s="71">
        <v>94.14205939208999</v>
      </c>
      <c r="O142" s="71">
        <v>92.004917646240173</v>
      </c>
      <c r="P142" s="71">
        <v>86.048731609441361</v>
      </c>
      <c r="Q142" s="71">
        <v>6.1193678682360702</v>
      </c>
      <c r="R142" s="71">
        <v>0.6600101165903649</v>
      </c>
      <c r="S142" s="71">
        <v>9.5374982957800007</v>
      </c>
      <c r="T142" s="72"/>
      <c r="U142" s="71">
        <v>10548308</v>
      </c>
      <c r="V142" s="71">
        <v>3841</v>
      </c>
      <c r="W142" s="71">
        <v>365</v>
      </c>
      <c r="X142" s="71">
        <v>32726</v>
      </c>
      <c r="Y142" s="71">
        <v>32143</v>
      </c>
      <c r="Z142" s="71">
        <v>47742</v>
      </c>
      <c r="AA142" s="71">
        <v>17389</v>
      </c>
      <c r="AB142" s="71">
        <v>87199</v>
      </c>
      <c r="AC142" s="71">
        <v>115066</v>
      </c>
      <c r="AD142" s="71">
        <v>9.5374982957800007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39.512</v>
      </c>
      <c r="BK142" s="71">
        <v>0</v>
      </c>
      <c r="BL142" s="71">
        <v>5.7759999999999998</v>
      </c>
      <c r="BM142" s="71">
        <v>0</v>
      </c>
      <c r="BN142" s="72"/>
      <c r="BO142" s="71">
        <v>0</v>
      </c>
      <c r="BP142" s="71">
        <v>0</v>
      </c>
      <c r="BQ142" s="71">
        <v>5</v>
      </c>
      <c r="BR142" s="71">
        <v>0</v>
      </c>
      <c r="BS142" s="71">
        <v>1</v>
      </c>
      <c r="BT142" s="71">
        <v>0</v>
      </c>
      <c r="BU142"/>
      <c r="BV142" s="70">
        <v>45.287999999999997</v>
      </c>
      <c r="BW142" s="70">
        <v>0</v>
      </c>
      <c r="BX142" s="70">
        <v>0</v>
      </c>
      <c r="BY142" s="70">
        <v>0</v>
      </c>
      <c r="BZ142" s="70">
        <v>0</v>
      </c>
      <c r="CA142" s="70">
        <v>0</v>
      </c>
      <c r="CB142" s="70">
        <v>0</v>
      </c>
      <c r="CC142" s="70">
        <v>0</v>
      </c>
      <c r="CD142" s="70">
        <v>0</v>
      </c>
    </row>
    <row r="143" spans="1:82">
      <c r="A143" s="70" t="s">
        <v>1796</v>
      </c>
      <c r="B143" s="70">
        <v>417</v>
      </c>
      <c r="C143" s="70">
        <v>9</v>
      </c>
      <c r="D143" s="70">
        <v>25</v>
      </c>
      <c r="E143" s="70">
        <v>2012</v>
      </c>
      <c r="F143" s="70" t="s">
        <v>179</v>
      </c>
      <c r="G143" s="70" t="s">
        <v>1787</v>
      </c>
      <c r="H143" s="70" t="s">
        <v>1788</v>
      </c>
      <c r="I143" s="148"/>
      <c r="J143" s="71">
        <v>267.94484582859968</v>
      </c>
      <c r="K143" s="71">
        <v>8.3463289205547486</v>
      </c>
      <c r="L143" s="71">
        <v>16.227100072269511</v>
      </c>
      <c r="M143" s="71">
        <v>163.59816173582709</v>
      </c>
      <c r="N143" s="71">
        <v>95.793548527776039</v>
      </c>
      <c r="O143" s="71">
        <v>92.13556412197731</v>
      </c>
      <c r="P143" s="71">
        <v>85.075182306578384</v>
      </c>
      <c r="Q143" s="71">
        <v>6.6361417951185304</v>
      </c>
      <c r="R143" s="71">
        <v>0.71657038209390456</v>
      </c>
      <c r="S143" s="71">
        <v>7.8507586699200012</v>
      </c>
      <c r="T143" s="72"/>
      <c r="U143" s="71">
        <v>11764087</v>
      </c>
      <c r="V143" s="71">
        <v>3841</v>
      </c>
      <c r="W143" s="71">
        <v>365</v>
      </c>
      <c r="X143" s="71">
        <v>32726</v>
      </c>
      <c r="Y143" s="71">
        <v>32586</v>
      </c>
      <c r="Z143" s="71">
        <v>48189</v>
      </c>
      <c r="AA143" s="71">
        <v>17095</v>
      </c>
      <c r="AB143" s="71">
        <v>87036</v>
      </c>
      <c r="AC143" s="71">
        <v>121691</v>
      </c>
      <c r="AD143" s="71">
        <v>7.8507586699200012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45.796999999999997</v>
      </c>
      <c r="BK143" s="71">
        <v>0</v>
      </c>
      <c r="BL143" s="71">
        <v>6.8250000000000002</v>
      </c>
      <c r="BM143" s="71">
        <v>0</v>
      </c>
      <c r="BN143" s="72"/>
      <c r="BO143" s="71">
        <v>0</v>
      </c>
      <c r="BP143" s="71">
        <v>0</v>
      </c>
      <c r="BQ143" s="71">
        <v>5</v>
      </c>
      <c r="BR143" s="71">
        <v>0</v>
      </c>
      <c r="BS143" s="71">
        <v>1</v>
      </c>
      <c r="BT143" s="71">
        <v>0</v>
      </c>
      <c r="BU143"/>
      <c r="BV143" s="70">
        <v>52.622</v>
      </c>
      <c r="BW143" s="70">
        <v>0</v>
      </c>
      <c r="BX143" s="70">
        <v>0</v>
      </c>
      <c r="BY143" s="70">
        <v>0</v>
      </c>
      <c r="BZ143" s="70">
        <v>0</v>
      </c>
      <c r="CA143" s="70">
        <v>0</v>
      </c>
      <c r="CB143" s="70">
        <v>0</v>
      </c>
      <c r="CC143" s="70">
        <v>0</v>
      </c>
      <c r="CD143" s="70">
        <v>0</v>
      </c>
    </row>
    <row r="144" spans="1:82">
      <c r="A144" s="70" t="s">
        <v>1797</v>
      </c>
      <c r="B144" s="70">
        <v>418</v>
      </c>
      <c r="C144" s="70">
        <v>10</v>
      </c>
      <c r="D144" s="70">
        <v>25</v>
      </c>
      <c r="E144" s="70">
        <v>2013</v>
      </c>
      <c r="F144" s="70" t="s">
        <v>180</v>
      </c>
      <c r="G144" s="70" t="s">
        <v>1787</v>
      </c>
      <c r="H144" s="70" t="s">
        <v>1788</v>
      </c>
      <c r="I144" s="148"/>
      <c r="J144" s="71">
        <v>283.25729739694759</v>
      </c>
      <c r="K144" s="71">
        <v>7.1420869244791287</v>
      </c>
      <c r="L144" s="71">
        <v>16.20775988255911</v>
      </c>
      <c r="M144" s="71">
        <v>159.91324291267651</v>
      </c>
      <c r="N144" s="71">
        <v>103.8211597463003</v>
      </c>
      <c r="O144" s="71">
        <v>88.916985868054937</v>
      </c>
      <c r="P144" s="71">
        <v>83.847183395308846</v>
      </c>
      <c r="Q144" s="71">
        <v>6.7058183884549498</v>
      </c>
      <c r="R144" s="71">
        <v>0.90836313030230109</v>
      </c>
      <c r="S144" s="71">
        <v>8.1975314942400015</v>
      </c>
      <c r="T144" s="72"/>
      <c r="U144" s="71">
        <v>11582448</v>
      </c>
      <c r="V144" s="71">
        <v>3841</v>
      </c>
      <c r="W144" s="71">
        <v>365</v>
      </c>
      <c r="X144" s="71">
        <v>32726</v>
      </c>
      <c r="Y144" s="71">
        <v>32687</v>
      </c>
      <c r="Z144" s="71">
        <v>48582</v>
      </c>
      <c r="AA144" s="71">
        <v>16785</v>
      </c>
      <c r="AB144" s="71">
        <v>86689</v>
      </c>
      <c r="AC144" s="71">
        <v>150581</v>
      </c>
      <c r="AD144" s="71">
        <v>8.1975314942400015</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63.276000000000003</v>
      </c>
      <c r="BK144" s="71">
        <v>0</v>
      </c>
      <c r="BL144" s="71">
        <v>7.383</v>
      </c>
      <c r="BM144" s="71">
        <v>0</v>
      </c>
      <c r="BN144" s="72"/>
      <c r="BO144" s="71">
        <v>0</v>
      </c>
      <c r="BP144" s="71">
        <v>0</v>
      </c>
      <c r="BQ144" s="71">
        <v>6</v>
      </c>
      <c r="BR144" s="71">
        <v>0</v>
      </c>
      <c r="BS144" s="71">
        <v>1</v>
      </c>
      <c r="BT144" s="71">
        <v>0</v>
      </c>
      <c r="BU144"/>
      <c r="BV144" s="70">
        <v>70.659000000000006</v>
      </c>
      <c r="BW144" s="70">
        <v>0</v>
      </c>
      <c r="BX144" s="70">
        <v>0</v>
      </c>
      <c r="BY144" s="70">
        <v>0</v>
      </c>
      <c r="BZ144" s="70">
        <v>0</v>
      </c>
      <c r="CA144" s="70">
        <v>0</v>
      </c>
      <c r="CB144" s="70">
        <v>0</v>
      </c>
      <c r="CC144" s="70">
        <v>0</v>
      </c>
      <c r="CD144" s="70">
        <v>0</v>
      </c>
    </row>
    <row r="145" spans="1:82">
      <c r="A145" s="70" t="s">
        <v>1798</v>
      </c>
      <c r="B145" s="70">
        <v>419</v>
      </c>
      <c r="C145" s="70">
        <v>11</v>
      </c>
      <c r="D145" s="70">
        <v>25</v>
      </c>
      <c r="E145" s="70">
        <v>2014</v>
      </c>
      <c r="F145" s="70" t="s">
        <v>181</v>
      </c>
      <c r="G145" s="70" t="s">
        <v>1787</v>
      </c>
      <c r="H145" s="70" t="s">
        <v>1788</v>
      </c>
      <c r="I145" s="148"/>
      <c r="J145" s="71">
        <v>282.44955616788729</v>
      </c>
      <c r="K145" s="71">
        <v>7.1315419264937958</v>
      </c>
      <c r="L145" s="71">
        <v>17.970621174327281</v>
      </c>
      <c r="M145" s="71">
        <v>160.48713077617271</v>
      </c>
      <c r="N145" s="71">
        <v>93.161022041365669</v>
      </c>
      <c r="O145" s="71">
        <v>84.847752233732834</v>
      </c>
      <c r="P145" s="71">
        <v>83.454488954026914</v>
      </c>
      <c r="Q145" s="71">
        <v>6.3640689547190004</v>
      </c>
      <c r="R145" s="71">
        <v>1.031371974323255</v>
      </c>
      <c r="S145" s="71">
        <v>7.3958683855000009</v>
      </c>
      <c r="T145" s="72"/>
      <c r="U145" s="71">
        <v>12478250</v>
      </c>
      <c r="V145" s="71">
        <v>3134</v>
      </c>
      <c r="W145" s="71">
        <v>390</v>
      </c>
      <c r="X145" s="71">
        <v>30462</v>
      </c>
      <c r="Y145" s="71">
        <v>32789</v>
      </c>
      <c r="Z145" s="71">
        <v>48826</v>
      </c>
      <c r="AA145" s="71">
        <v>16620</v>
      </c>
      <c r="AB145" s="71">
        <v>85749</v>
      </c>
      <c r="AC145" s="71">
        <v>171510</v>
      </c>
      <c r="AD145" s="71">
        <v>7.3958683855000009</v>
      </c>
      <c r="AE145" s="72"/>
      <c r="AF145" s="71"/>
      <c r="AG145" s="71"/>
      <c r="AH145" s="71"/>
      <c r="AI145" s="71"/>
      <c r="AJ145" s="71"/>
      <c r="AK145" s="71"/>
      <c r="AL145" s="71"/>
      <c r="AM145" s="71"/>
      <c r="AN145" s="71"/>
      <c r="AO145" s="71"/>
      <c r="AP145" s="71"/>
      <c r="AQ145" s="72"/>
      <c r="AR145" s="71">
        <v>826</v>
      </c>
      <c r="AS145" s="71">
        <v>173</v>
      </c>
      <c r="AT145" s="71">
        <v>0</v>
      </c>
      <c r="AU145" s="71">
        <v>0</v>
      </c>
      <c r="AV145" s="71">
        <v>0</v>
      </c>
      <c r="AW145" s="71">
        <v>0</v>
      </c>
      <c r="AX145" s="71"/>
      <c r="AY145" s="72"/>
      <c r="AZ145" s="71">
        <v>3376.8</v>
      </c>
      <c r="BA145" s="71">
        <v>10127.200000000001</v>
      </c>
      <c r="BB145" s="71">
        <v>0</v>
      </c>
      <c r="BC145" s="71">
        <v>0</v>
      </c>
      <c r="BD145" s="71">
        <v>0</v>
      </c>
      <c r="BE145" s="71">
        <v>0</v>
      </c>
      <c r="BF145" s="71"/>
      <c r="BG145" s="72"/>
      <c r="BH145" s="71">
        <v>0</v>
      </c>
      <c r="BI145" s="71">
        <v>0</v>
      </c>
      <c r="BJ145" s="71">
        <v>48.947000000000003</v>
      </c>
      <c r="BK145" s="71">
        <v>0</v>
      </c>
      <c r="BL145" s="71">
        <v>7.4489999999999998</v>
      </c>
      <c r="BM145" s="71">
        <v>0</v>
      </c>
      <c r="BN145" s="72"/>
      <c r="BO145" s="71">
        <v>0</v>
      </c>
      <c r="BP145" s="71">
        <v>0</v>
      </c>
      <c r="BQ145" s="71">
        <v>6</v>
      </c>
      <c r="BR145" s="71">
        <v>0</v>
      </c>
      <c r="BS145" s="71">
        <v>1</v>
      </c>
      <c r="BT145" s="71">
        <v>0</v>
      </c>
      <c r="BU145"/>
      <c r="BV145" s="70">
        <v>56.396000000000001</v>
      </c>
      <c r="BW145" s="70">
        <v>0</v>
      </c>
      <c r="BX145" s="70">
        <v>0</v>
      </c>
      <c r="BY145" s="70">
        <v>0</v>
      </c>
      <c r="BZ145" s="70">
        <v>0</v>
      </c>
      <c r="CA145" s="70">
        <v>0</v>
      </c>
      <c r="CB145" s="70">
        <v>0</v>
      </c>
      <c r="CC145" s="70">
        <v>0</v>
      </c>
      <c r="CD145" s="70">
        <v>0</v>
      </c>
    </row>
    <row r="146" spans="1:82">
      <c r="A146" s="70" t="s">
        <v>1799</v>
      </c>
      <c r="B146" s="70">
        <v>420</v>
      </c>
      <c r="C146" s="70">
        <v>12</v>
      </c>
      <c r="D146" s="70">
        <v>25</v>
      </c>
      <c r="E146" s="70">
        <v>2015</v>
      </c>
      <c r="F146" s="70" t="s">
        <v>182</v>
      </c>
      <c r="G146" s="70" t="s">
        <v>1787</v>
      </c>
      <c r="H146" s="70" t="s">
        <v>1788</v>
      </c>
      <c r="I146" s="148"/>
      <c r="J146" s="71">
        <v>270.47800784261688</v>
      </c>
      <c r="K146" s="71">
        <v>6.8657220925298672</v>
      </c>
      <c r="L146" s="71">
        <v>21.040711214226519</v>
      </c>
      <c r="M146" s="71">
        <v>148.9602476460523</v>
      </c>
      <c r="N146" s="71">
        <v>85.35705229752358</v>
      </c>
      <c r="O146" s="71">
        <v>84.279935241490364</v>
      </c>
      <c r="P146" s="71">
        <v>82.610844264501992</v>
      </c>
      <c r="Q146" s="71">
        <v>6.1627356864648499</v>
      </c>
      <c r="R146" s="71">
        <v>0.93600042458506361</v>
      </c>
      <c r="S146" s="71">
        <v>7.7070383875999999</v>
      </c>
      <c r="T146" s="72"/>
      <c r="U146" s="71">
        <v>12799935</v>
      </c>
      <c r="V146" s="71">
        <v>3134</v>
      </c>
      <c r="W146" s="71">
        <v>390</v>
      </c>
      <c r="X146" s="71">
        <v>30462</v>
      </c>
      <c r="Y146" s="71">
        <v>32910</v>
      </c>
      <c r="Z146" s="71">
        <v>48966</v>
      </c>
      <c r="AA146" s="71">
        <v>16439</v>
      </c>
      <c r="AB146" s="71">
        <v>84823</v>
      </c>
      <c r="AC146" s="71">
        <v>159994</v>
      </c>
      <c r="AD146" s="71">
        <v>7.7070383875999999</v>
      </c>
      <c r="AE146" s="72"/>
      <c r="AF146" s="71">
        <v>107614996.9434638</v>
      </c>
      <c r="AG146" s="71">
        <v>5448293.9305117857</v>
      </c>
      <c r="AH146" s="71">
        <v>4051965.3057431378</v>
      </c>
      <c r="AI146" s="71">
        <v>203536899.31742981</v>
      </c>
      <c r="AJ146" s="71">
        <v>123352944.3047819</v>
      </c>
      <c r="AK146" s="71">
        <v>0</v>
      </c>
      <c r="AL146" s="71">
        <v>0</v>
      </c>
      <c r="AM146" s="71">
        <v>11624636.330897611</v>
      </c>
      <c r="AN146" s="71">
        <v>0</v>
      </c>
      <c r="AO146" s="71">
        <v>0</v>
      </c>
      <c r="AP146" s="71">
        <v>455629736.13282806</v>
      </c>
      <c r="AQ146" s="72"/>
      <c r="AR146" s="71">
        <v>895</v>
      </c>
      <c r="AS146" s="71">
        <v>227</v>
      </c>
      <c r="AT146" s="71">
        <v>0</v>
      </c>
      <c r="AU146" s="71">
        <v>0</v>
      </c>
      <c r="AV146" s="71">
        <v>0</v>
      </c>
      <c r="AW146" s="71">
        <v>0</v>
      </c>
      <c r="AX146" s="71"/>
      <c r="AY146" s="72"/>
      <c r="AZ146" s="71">
        <v>3741.9</v>
      </c>
      <c r="BA146" s="71">
        <v>15928.2</v>
      </c>
      <c r="BB146" s="71">
        <v>0</v>
      </c>
      <c r="BC146" s="71">
        <v>0</v>
      </c>
      <c r="BD146" s="71">
        <v>0</v>
      </c>
      <c r="BE146" s="71">
        <v>0</v>
      </c>
      <c r="BF146" s="71"/>
      <c r="BG146" s="72"/>
      <c r="BH146" s="71">
        <v>0</v>
      </c>
      <c r="BI146" s="71">
        <v>0</v>
      </c>
      <c r="BJ146" s="71">
        <v>47.472000000000001</v>
      </c>
      <c r="BK146" s="71">
        <v>0</v>
      </c>
      <c r="BL146" s="71">
        <v>7.5650000000000004</v>
      </c>
      <c r="BM146" s="71">
        <v>0</v>
      </c>
      <c r="BN146" s="72"/>
      <c r="BO146" s="71">
        <v>0</v>
      </c>
      <c r="BP146" s="71">
        <v>0</v>
      </c>
      <c r="BQ146" s="71">
        <v>6</v>
      </c>
      <c r="BR146" s="71">
        <v>0</v>
      </c>
      <c r="BS146" s="71">
        <v>1</v>
      </c>
      <c r="BT146" s="71">
        <v>0</v>
      </c>
      <c r="BU146"/>
      <c r="BV146" s="70">
        <v>55.036999999999999</v>
      </c>
      <c r="BW146" s="70">
        <v>0</v>
      </c>
      <c r="BX146" s="70">
        <v>0</v>
      </c>
      <c r="BY146" s="70">
        <v>0</v>
      </c>
      <c r="BZ146" s="70">
        <v>0</v>
      </c>
      <c r="CA146" s="70">
        <v>0</v>
      </c>
      <c r="CB146" s="70">
        <v>0</v>
      </c>
      <c r="CC146" s="70">
        <v>0</v>
      </c>
      <c r="CD146" s="70">
        <v>0</v>
      </c>
    </row>
    <row r="147" spans="1:82">
      <c r="A147" s="70" t="s">
        <v>1800</v>
      </c>
      <c r="B147" s="70">
        <v>421</v>
      </c>
      <c r="C147" s="70">
        <v>13</v>
      </c>
      <c r="D147" s="70">
        <v>25</v>
      </c>
      <c r="E147" s="70">
        <v>2016</v>
      </c>
      <c r="F147" s="70" t="s">
        <v>155</v>
      </c>
      <c r="G147" s="70" t="s">
        <v>1787</v>
      </c>
      <c r="H147" s="70" t="s">
        <v>1788</v>
      </c>
      <c r="I147" s="148"/>
      <c r="J147" s="71">
        <v>276.50278436811203</v>
      </c>
      <c r="K147" s="71">
        <v>6.5291910508213737</v>
      </c>
      <c r="L147" s="71">
        <v>20.758605288590946</v>
      </c>
      <c r="M147" s="71">
        <v>134.49294177624569</v>
      </c>
      <c r="N147" s="71">
        <v>78.353717841281153</v>
      </c>
      <c r="O147" s="71">
        <v>83.605043235677442</v>
      </c>
      <c r="P147" s="71">
        <v>80.591620720265141</v>
      </c>
      <c r="Q147" s="71">
        <v>5.9285698897272274</v>
      </c>
      <c r="R147" s="71">
        <v>0.93580149624709286</v>
      </c>
      <c r="S147" s="71">
        <v>8.2374617845635658</v>
      </c>
      <c r="T147" s="72"/>
      <c r="U147" s="71">
        <v>13110871</v>
      </c>
      <c r="V147" s="71">
        <v>3134</v>
      </c>
      <c r="W147" s="71">
        <v>390</v>
      </c>
      <c r="X147" s="71">
        <v>30462</v>
      </c>
      <c r="Y147" s="71">
        <v>33005</v>
      </c>
      <c r="Z147" s="71">
        <v>49171</v>
      </c>
      <c r="AA147" s="71">
        <v>16587</v>
      </c>
      <c r="AB147" s="71">
        <v>83936</v>
      </c>
      <c r="AC147" s="71">
        <v>159825.68401564681</v>
      </c>
      <c r="AD147" s="71">
        <v>8.2374617845635658</v>
      </c>
      <c r="AE147" s="72"/>
      <c r="AF147" s="71">
        <v>109923768.55092061</v>
      </c>
      <c r="AG147" s="71">
        <v>4921994.0557445688</v>
      </c>
      <c r="AH147" s="71">
        <v>2921114.0101933558</v>
      </c>
      <c r="AI147" s="71">
        <v>202005934.14275771</v>
      </c>
      <c r="AJ147" s="71">
        <v>107431869.27806491</v>
      </c>
      <c r="AK147" s="71">
        <v>0</v>
      </c>
      <c r="AL147" s="71">
        <v>0</v>
      </c>
      <c r="AM147" s="71">
        <v>11512013.46364814</v>
      </c>
      <c r="AN147" s="71">
        <v>0</v>
      </c>
      <c r="AO147" s="71">
        <v>0</v>
      </c>
      <c r="AP147" s="71">
        <v>438716693.5013293</v>
      </c>
      <c r="AQ147" s="72"/>
      <c r="AR147" s="71">
        <v>981</v>
      </c>
      <c r="AS147" s="71">
        <v>259</v>
      </c>
      <c r="AT147" s="71">
        <v>0</v>
      </c>
      <c r="AU147" s="71">
        <v>0</v>
      </c>
      <c r="AV147" s="71">
        <v>0</v>
      </c>
      <c r="AW147" s="71">
        <v>1</v>
      </c>
      <c r="AX147" s="71"/>
      <c r="AY147" s="72"/>
      <c r="AZ147" s="71">
        <v>4218.8</v>
      </c>
      <c r="BA147" s="71">
        <v>17696.099999999999</v>
      </c>
      <c r="BB147" s="71">
        <v>0</v>
      </c>
      <c r="BC147" s="71">
        <v>0</v>
      </c>
      <c r="BD147" s="71">
        <v>0</v>
      </c>
      <c r="BE147" s="71">
        <v>1425</v>
      </c>
      <c r="BF147" s="71"/>
      <c r="BG147" s="72"/>
      <c r="BH147" s="71">
        <v>0</v>
      </c>
      <c r="BI147" s="71">
        <v>0</v>
      </c>
      <c r="BJ147" s="71">
        <v>43.655000000000001</v>
      </c>
      <c r="BK147" s="71">
        <v>0</v>
      </c>
      <c r="BL147" s="71">
        <v>7.7560000000000002</v>
      </c>
      <c r="BM147" s="71">
        <v>0</v>
      </c>
      <c r="BN147" s="72"/>
      <c r="BO147" s="71">
        <v>0</v>
      </c>
      <c r="BP147" s="71">
        <v>0</v>
      </c>
      <c r="BQ147" s="71">
        <v>6</v>
      </c>
      <c r="BR147" s="71">
        <v>0</v>
      </c>
      <c r="BS147" s="71">
        <v>1</v>
      </c>
      <c r="BT147" s="71">
        <v>0</v>
      </c>
      <c r="BU147"/>
      <c r="BV147" s="70">
        <v>51.411000000000001</v>
      </c>
      <c r="BW147" s="70">
        <v>0</v>
      </c>
      <c r="BX147" s="70">
        <v>0</v>
      </c>
      <c r="BY147" s="70">
        <v>0</v>
      </c>
      <c r="BZ147" s="70">
        <v>0</v>
      </c>
      <c r="CA147" s="70">
        <v>0</v>
      </c>
      <c r="CB147" s="70">
        <v>0</v>
      </c>
      <c r="CC147" s="70">
        <v>0</v>
      </c>
      <c r="CD147" s="70">
        <v>0</v>
      </c>
    </row>
    <row r="148" spans="1:82">
      <c r="A148" s="70" t="s">
        <v>1801</v>
      </c>
      <c r="B148" s="70">
        <v>422</v>
      </c>
      <c r="C148" s="70">
        <v>14</v>
      </c>
      <c r="D148" s="70">
        <v>25</v>
      </c>
      <c r="E148" s="70">
        <v>2017</v>
      </c>
      <c r="F148" s="70" t="s">
        <v>156</v>
      </c>
      <c r="G148" s="70" t="s">
        <v>1787</v>
      </c>
      <c r="H148" s="70" t="s">
        <v>1788</v>
      </c>
      <c r="I148" s="148"/>
      <c r="J148" s="71">
        <v>263.13924197418294</v>
      </c>
      <c r="K148" s="71">
        <v>6.4298185955372071</v>
      </c>
      <c r="L148" s="71">
        <v>16.688079634392775</v>
      </c>
      <c r="M148" s="71">
        <v>117.14122671205858</v>
      </c>
      <c r="N148" s="71">
        <v>76.903514126826465</v>
      </c>
      <c r="O148" s="71">
        <v>82.426460855574121</v>
      </c>
      <c r="P148" s="71">
        <v>79.569339552676894</v>
      </c>
      <c r="Q148" s="71">
        <v>5.6810123571132296</v>
      </c>
      <c r="R148" s="71">
        <v>0.84945951855374546</v>
      </c>
      <c r="S148" s="71">
        <v>9.5230086602296691</v>
      </c>
      <c r="T148" s="72"/>
      <c r="U148" s="71">
        <v>13296226</v>
      </c>
      <c r="V148" s="71">
        <v>3134</v>
      </c>
      <c r="W148" s="71">
        <v>390</v>
      </c>
      <c r="X148" s="71">
        <v>30462</v>
      </c>
      <c r="Y148" s="71">
        <v>33197</v>
      </c>
      <c r="Z148" s="71">
        <v>49282</v>
      </c>
      <c r="AA148" s="71">
        <v>16481</v>
      </c>
      <c r="AB148" s="71">
        <v>83174</v>
      </c>
      <c r="AC148" s="71">
        <v>147957.99999999991</v>
      </c>
      <c r="AD148" s="71">
        <v>9.5230086602296691</v>
      </c>
      <c r="AE148" s="72"/>
      <c r="AF148" s="71">
        <v>108072695.62058911</v>
      </c>
      <c r="AG148" s="71">
        <v>5204015.7198641086</v>
      </c>
      <c r="AH148" s="71">
        <v>3224922.0525171789</v>
      </c>
      <c r="AI148" s="71">
        <v>204455084.51580599</v>
      </c>
      <c r="AJ148" s="71">
        <v>120325788.470635</v>
      </c>
      <c r="AK148" s="71">
        <v>0</v>
      </c>
      <c r="AL148" s="71">
        <v>0</v>
      </c>
      <c r="AM148" s="71">
        <v>11425353.058059139</v>
      </c>
      <c r="AN148" s="71">
        <v>0</v>
      </c>
      <c r="AO148" s="71">
        <v>0</v>
      </c>
      <c r="AP148" s="71">
        <v>452707859.43747056</v>
      </c>
      <c r="AQ148" s="72"/>
      <c r="AR148" s="71">
        <v>1047</v>
      </c>
      <c r="AS148" s="71">
        <v>286</v>
      </c>
      <c r="AT148" s="71">
        <v>0</v>
      </c>
      <c r="AU148" s="71">
        <v>0</v>
      </c>
      <c r="AV148" s="71">
        <v>0</v>
      </c>
      <c r="AW148" s="71">
        <v>1</v>
      </c>
      <c r="AX148" s="71"/>
      <c r="AY148" s="72"/>
      <c r="AZ148" s="71">
        <v>4569</v>
      </c>
      <c r="BA148" s="71">
        <v>20761.8</v>
      </c>
      <c r="BB148" s="71">
        <v>0</v>
      </c>
      <c r="BC148" s="71">
        <v>0</v>
      </c>
      <c r="BD148" s="71">
        <v>0</v>
      </c>
      <c r="BE148" s="71">
        <v>1425</v>
      </c>
      <c r="BF148" s="71"/>
      <c r="BG148" s="72"/>
      <c r="BH148" s="71">
        <v>0</v>
      </c>
      <c r="BI148" s="71">
        <v>0</v>
      </c>
      <c r="BJ148" s="71">
        <v>46.969000000000001</v>
      </c>
      <c r="BK148" s="71">
        <v>0</v>
      </c>
      <c r="BL148" s="71">
        <v>7.3769999999999998</v>
      </c>
      <c r="BM148" s="71">
        <v>0</v>
      </c>
      <c r="BN148" s="72"/>
      <c r="BO148" s="71">
        <v>0</v>
      </c>
      <c r="BP148" s="71">
        <v>0</v>
      </c>
      <c r="BQ148" s="71">
        <v>6</v>
      </c>
      <c r="BR148" s="71">
        <v>0</v>
      </c>
      <c r="BS148" s="71">
        <v>1</v>
      </c>
      <c r="BT148" s="71">
        <v>0</v>
      </c>
      <c r="BU148"/>
      <c r="BV148" s="70">
        <v>54.345999999999997</v>
      </c>
      <c r="BW148" s="70">
        <v>0</v>
      </c>
      <c r="BX148" s="70">
        <v>0</v>
      </c>
      <c r="BY148" s="70">
        <v>0</v>
      </c>
      <c r="BZ148" s="70">
        <v>0</v>
      </c>
      <c r="CA148" s="70">
        <v>0</v>
      </c>
      <c r="CB148" s="70">
        <v>0</v>
      </c>
      <c r="CC148" s="70">
        <v>0</v>
      </c>
      <c r="CD148" s="70">
        <v>0</v>
      </c>
    </row>
    <row r="149" spans="1:82">
      <c r="A149" s="70" t="s">
        <v>1802</v>
      </c>
      <c r="B149" s="70">
        <v>423</v>
      </c>
      <c r="C149" s="70">
        <v>15</v>
      </c>
      <c r="D149" s="70">
        <v>25</v>
      </c>
      <c r="E149" s="70">
        <v>2018</v>
      </c>
      <c r="F149" s="70" t="s">
        <v>183</v>
      </c>
      <c r="G149" s="70" t="s">
        <v>1787</v>
      </c>
      <c r="H149" s="70" t="s">
        <v>1788</v>
      </c>
      <c r="I149" s="148"/>
      <c r="J149" s="71">
        <v>243.46526020934195</v>
      </c>
      <c r="K149" s="71">
        <v>5.6052238749035572</v>
      </c>
      <c r="L149" s="71">
        <v>15.062844807357024</v>
      </c>
      <c r="M149" s="71">
        <v>97.816010772981997</v>
      </c>
      <c r="N149" s="71">
        <v>62.92101765318079</v>
      </c>
      <c r="O149" s="71">
        <v>81.025548660764628</v>
      </c>
      <c r="P149" s="71">
        <v>78.347097795281798</v>
      </c>
      <c r="Q149" s="71">
        <v>5.1995734280113997</v>
      </c>
      <c r="R149" s="71">
        <v>0.93200804094561351</v>
      </c>
      <c r="S149" s="71">
        <v>10.744176669295582</v>
      </c>
      <c r="T149" s="72"/>
      <c r="U149" s="71">
        <v>13874919</v>
      </c>
      <c r="V149" s="71">
        <v>3134</v>
      </c>
      <c r="W149" s="71">
        <v>390</v>
      </c>
      <c r="X149" s="71">
        <v>30462</v>
      </c>
      <c r="Y149" s="71">
        <v>33231</v>
      </c>
      <c r="Z149" s="71">
        <v>49372</v>
      </c>
      <c r="AA149" s="71">
        <v>16391</v>
      </c>
      <c r="AB149" s="71">
        <v>82037</v>
      </c>
      <c r="AC149" s="71">
        <v>161700</v>
      </c>
      <c r="AD149" s="71">
        <v>10.74417666929558</v>
      </c>
      <c r="AE149" s="72"/>
      <c r="AF149" s="71">
        <v>108179246.23495699</v>
      </c>
      <c r="AG149" s="71">
        <v>4489663.6060682544</v>
      </c>
      <c r="AH149" s="71">
        <v>3033793.2404502481</v>
      </c>
      <c r="AI149" s="71">
        <v>190547517.155588</v>
      </c>
      <c r="AJ149" s="71">
        <v>114626611.87531219</v>
      </c>
      <c r="AK149" s="71">
        <v>0</v>
      </c>
      <c r="AL149" s="71">
        <v>0</v>
      </c>
      <c r="AM149" s="71">
        <v>11292484.16945154</v>
      </c>
      <c r="AN149" s="71">
        <v>0</v>
      </c>
      <c r="AO149" s="71">
        <v>0</v>
      </c>
      <c r="AP149" s="71">
        <v>432169316.28182727</v>
      </c>
      <c r="AQ149" s="72"/>
      <c r="AR149" s="71">
        <v>1118</v>
      </c>
      <c r="AS149" s="71">
        <v>307</v>
      </c>
      <c r="AT149" s="71">
        <v>0</v>
      </c>
      <c r="AU149" s="71">
        <v>0</v>
      </c>
      <c r="AV149" s="71">
        <v>0</v>
      </c>
      <c r="AW149" s="71">
        <v>1</v>
      </c>
      <c r="AX149" s="71"/>
      <c r="AY149" s="72"/>
      <c r="AZ149" s="71">
        <v>4984.7000000000016</v>
      </c>
      <c r="BA149" s="71">
        <v>22103.1</v>
      </c>
      <c r="BB149" s="71">
        <v>0</v>
      </c>
      <c r="BC149" s="71">
        <v>0</v>
      </c>
      <c r="BD149" s="71">
        <v>0</v>
      </c>
      <c r="BE149" s="71">
        <v>1425</v>
      </c>
      <c r="BF149" s="71"/>
      <c r="BG149" s="72"/>
      <c r="BH149" s="71">
        <v>0</v>
      </c>
      <c r="BI149" s="71">
        <v>0</v>
      </c>
      <c r="BJ149" s="71">
        <v>36.799999999999997</v>
      </c>
      <c r="BK149" s="71">
        <v>0</v>
      </c>
      <c r="BL149" s="71">
        <v>6.649</v>
      </c>
      <c r="BM149" s="71">
        <v>0</v>
      </c>
      <c r="BN149" s="72"/>
      <c r="BO149" s="71">
        <v>0</v>
      </c>
      <c r="BP149" s="71">
        <v>0</v>
      </c>
      <c r="BQ149" s="71">
        <v>6</v>
      </c>
      <c r="BR149" s="71">
        <v>0</v>
      </c>
      <c r="BS149" s="71">
        <v>1</v>
      </c>
      <c r="BT149" s="71">
        <v>0</v>
      </c>
      <c r="BU149"/>
      <c r="BV149" s="70">
        <v>43.448999999999998</v>
      </c>
      <c r="BW149" s="70">
        <v>0</v>
      </c>
      <c r="BX149" s="70">
        <v>0</v>
      </c>
      <c r="BY149" s="70">
        <v>0</v>
      </c>
      <c r="BZ149" s="70">
        <v>0</v>
      </c>
      <c r="CA149" s="70">
        <v>0</v>
      </c>
      <c r="CB149" s="70">
        <v>0</v>
      </c>
      <c r="CC149" s="70">
        <v>0</v>
      </c>
      <c r="CD149" s="70">
        <v>0</v>
      </c>
    </row>
    <row r="150" spans="1:82">
      <c r="A150" s="70" t="s">
        <v>1803</v>
      </c>
      <c r="B150" s="70">
        <v>424</v>
      </c>
      <c r="C150" s="70">
        <v>16</v>
      </c>
      <c r="D150" s="70">
        <v>25</v>
      </c>
      <c r="E150" s="70">
        <v>2019</v>
      </c>
      <c r="F150" s="70" t="s">
        <v>158</v>
      </c>
      <c r="G150" s="70" t="s">
        <v>1787</v>
      </c>
      <c r="H150" s="70" t="s">
        <v>1788</v>
      </c>
      <c r="I150" s="148"/>
      <c r="J150" s="71">
        <v>224.48388560115077</v>
      </c>
      <c r="K150" s="71">
        <v>5.2293985597600114</v>
      </c>
      <c r="L150" s="71">
        <v>15.19549250915659</v>
      </c>
      <c r="M150" s="71">
        <v>94.499792728414349</v>
      </c>
      <c r="N150" s="71">
        <v>65.778155155472149</v>
      </c>
      <c r="O150" s="71">
        <v>78.46284641793747</v>
      </c>
      <c r="P150" s="71">
        <v>76.125449179174211</v>
      </c>
      <c r="Q150" s="71">
        <v>4.9949485903283701</v>
      </c>
      <c r="R150" s="71">
        <v>0.84955019661496256</v>
      </c>
      <c r="S150" s="71">
        <v>9.3646477533122017</v>
      </c>
      <c r="T150" s="72"/>
      <c r="U150" s="71">
        <v>13396607</v>
      </c>
      <c r="V150" s="71">
        <v>3134</v>
      </c>
      <c r="W150" s="71">
        <v>390</v>
      </c>
      <c r="X150" s="71">
        <v>30462</v>
      </c>
      <c r="Y150" s="71">
        <v>33336</v>
      </c>
      <c r="Z150" s="71">
        <v>49123</v>
      </c>
      <c r="AA150" s="71">
        <v>15807</v>
      </c>
      <c r="AB150" s="71">
        <v>80942</v>
      </c>
      <c r="AC150" s="71">
        <v>149808</v>
      </c>
      <c r="AD150" s="71">
        <v>9.3646477533122017</v>
      </c>
      <c r="AE150" s="72"/>
      <c r="AF150" s="71">
        <v>98989595.850840539</v>
      </c>
      <c r="AG150" s="71">
        <v>4527164.4994764142</v>
      </c>
      <c r="AH150" s="71">
        <v>3247223.1224690881</v>
      </c>
      <c r="AI150" s="71">
        <v>194228696.02301031</v>
      </c>
      <c r="AJ150" s="71">
        <v>123325830.6956296</v>
      </c>
      <c r="AK150" s="71">
        <v>0</v>
      </c>
      <c r="AL150" s="71">
        <v>0</v>
      </c>
      <c r="AM150" s="71">
        <v>11023691.068950234</v>
      </c>
      <c r="AN150" s="71">
        <v>0</v>
      </c>
      <c r="AO150" s="71">
        <v>0</v>
      </c>
      <c r="AP150" s="71">
        <v>435342201.26037616</v>
      </c>
      <c r="AQ150" s="72"/>
      <c r="AR150" s="71">
        <v>1172</v>
      </c>
      <c r="AS150" s="71">
        <v>322</v>
      </c>
      <c r="AT150" s="71">
        <v>0</v>
      </c>
      <c r="AU150" s="71">
        <v>0</v>
      </c>
      <c r="AV150" s="71">
        <v>0</v>
      </c>
      <c r="AW150" s="71">
        <v>1</v>
      </c>
      <c r="AX150" s="71"/>
      <c r="AY150" s="72"/>
      <c r="AZ150" s="71">
        <v>5275</v>
      </c>
      <c r="BA150" s="71">
        <v>23699.899999999991</v>
      </c>
      <c r="BB150" s="71">
        <v>0</v>
      </c>
      <c r="BC150" s="71">
        <v>0</v>
      </c>
      <c r="BD150" s="71">
        <v>0</v>
      </c>
      <c r="BE150" s="71">
        <v>1425</v>
      </c>
      <c r="BF150" s="71"/>
      <c r="BG150" s="72"/>
      <c r="BH150" s="71">
        <v>0</v>
      </c>
      <c r="BI150" s="71">
        <v>0</v>
      </c>
      <c r="BJ150" s="71">
        <v>27.882000000000001</v>
      </c>
      <c r="BK150" s="71">
        <v>0</v>
      </c>
      <c r="BL150" s="71">
        <v>5.87</v>
      </c>
      <c r="BM150" s="71">
        <v>0</v>
      </c>
      <c r="BN150" s="72"/>
      <c r="BO150" s="71">
        <v>0</v>
      </c>
      <c r="BP150" s="71">
        <v>0</v>
      </c>
      <c r="BQ150" s="71">
        <v>6</v>
      </c>
      <c r="BR150" s="71">
        <v>0</v>
      </c>
      <c r="BS150" s="71">
        <v>1</v>
      </c>
      <c r="BT150" s="71">
        <v>0</v>
      </c>
      <c r="BU150"/>
      <c r="BV150" s="70">
        <v>33.752000000000002</v>
      </c>
      <c r="BW150" s="70">
        <v>0</v>
      </c>
      <c r="BX150" s="70">
        <v>0</v>
      </c>
      <c r="BY150" s="70">
        <v>0</v>
      </c>
      <c r="BZ150" s="70">
        <v>0</v>
      </c>
      <c r="CA150" s="70">
        <v>0</v>
      </c>
      <c r="CB150" s="70">
        <v>0</v>
      </c>
      <c r="CC150" s="70">
        <v>0</v>
      </c>
      <c r="CD150" s="70">
        <v>0</v>
      </c>
    </row>
    <row r="151" spans="1:82">
      <c r="A151" s="70" t="s">
        <v>1804</v>
      </c>
      <c r="B151" s="70">
        <v>425</v>
      </c>
      <c r="C151" s="70">
        <v>17</v>
      </c>
      <c r="D151" s="70">
        <v>25</v>
      </c>
      <c r="E151" s="70">
        <v>2020</v>
      </c>
      <c r="F151" s="70" t="s">
        <v>159</v>
      </c>
      <c r="G151" s="70" t="s">
        <v>1787</v>
      </c>
      <c r="H151" s="70" t="s">
        <v>1788</v>
      </c>
      <c r="I151" s="148"/>
      <c r="J151" s="71">
        <v>199.9259749738392</v>
      </c>
      <c r="K151" s="71">
        <v>5.3321087523048423</v>
      </c>
      <c r="L151" s="71">
        <v>19.573020299857347</v>
      </c>
      <c r="M151" s="71">
        <v>93.541136237104368</v>
      </c>
      <c r="N151" s="71">
        <v>65.411138450876393</v>
      </c>
      <c r="O151" s="71">
        <v>68.656382238772906</v>
      </c>
      <c r="P151" s="71">
        <v>71.113410300996421</v>
      </c>
      <c r="Q151" s="71">
        <v>4.7107849174035001</v>
      </c>
      <c r="R151" s="71">
        <v>0.75548133538368845</v>
      </c>
      <c r="S151" s="71">
        <v>9.8541352963430207</v>
      </c>
      <c r="T151" s="72"/>
      <c r="U151" s="71">
        <v>11581048</v>
      </c>
      <c r="V151" s="71">
        <v>2828</v>
      </c>
      <c r="W151" s="71">
        <v>640</v>
      </c>
      <c r="X151" s="71">
        <v>30574</v>
      </c>
      <c r="Y151" s="71">
        <v>33381</v>
      </c>
      <c r="Z151" s="71">
        <v>49060</v>
      </c>
      <c r="AA151" s="71">
        <v>15695</v>
      </c>
      <c r="AB151" s="71">
        <v>79897</v>
      </c>
      <c r="AC151" s="71">
        <v>133923.99999999997</v>
      </c>
      <c r="AD151" s="71">
        <v>9.8541352963430207</v>
      </c>
      <c r="AE151" s="72"/>
      <c r="AF151" s="71">
        <v>91223121.656833664</v>
      </c>
      <c r="AG151" s="71">
        <v>4181587.0963966423</v>
      </c>
      <c r="AH151" s="71">
        <v>4278058.2172484472</v>
      </c>
      <c r="AI151" s="71">
        <v>183311870.29557115</v>
      </c>
      <c r="AJ151" s="71">
        <v>121885816.11733399</v>
      </c>
      <c r="AK151" s="71"/>
      <c r="AL151" s="71"/>
      <c r="AM151" s="71">
        <v>10427446.174184261</v>
      </c>
      <c r="AN151" s="71"/>
      <c r="AO151" s="71"/>
      <c r="AP151" s="71">
        <v>415307899.55756819</v>
      </c>
      <c r="AQ151" s="72"/>
      <c r="AR151" s="71">
        <v>1216</v>
      </c>
      <c r="AS151" s="71">
        <v>350</v>
      </c>
      <c r="AT151" s="71">
        <v>0</v>
      </c>
      <c r="AU151" s="71">
        <v>0</v>
      </c>
      <c r="AV151" s="71">
        <v>0</v>
      </c>
      <c r="AW151" s="71">
        <v>1</v>
      </c>
      <c r="AX151" s="71"/>
      <c r="AY151" s="72"/>
      <c r="AZ151" s="71">
        <v>5525.0000000000036</v>
      </c>
      <c r="BA151" s="71">
        <v>27063.80000000001</v>
      </c>
      <c r="BB151" s="71">
        <v>0</v>
      </c>
      <c r="BC151" s="71">
        <v>0</v>
      </c>
      <c r="BD151" s="71">
        <v>0</v>
      </c>
      <c r="BE151" s="71">
        <v>1425</v>
      </c>
      <c r="BF151" s="71"/>
      <c r="BG151" s="72"/>
      <c r="BH151" s="71">
        <v>0</v>
      </c>
      <c r="BI151" s="71">
        <v>0</v>
      </c>
      <c r="BJ151" s="71">
        <v>26.018999999999998</v>
      </c>
      <c r="BK151" s="71">
        <v>0</v>
      </c>
      <c r="BL151" s="71">
        <v>5.7359999999999998</v>
      </c>
      <c r="BM151" s="71">
        <v>0</v>
      </c>
      <c r="BN151" s="72"/>
      <c r="BO151" s="71">
        <v>0</v>
      </c>
      <c r="BP151" s="71">
        <v>0</v>
      </c>
      <c r="BQ151" s="71">
        <v>6</v>
      </c>
      <c r="BR151" s="71">
        <v>0</v>
      </c>
      <c r="BS151" s="71">
        <v>1</v>
      </c>
      <c r="BT151" s="71">
        <v>0</v>
      </c>
      <c r="BU151"/>
      <c r="BV151" s="70">
        <v>31.754999999999999</v>
      </c>
      <c r="BW151" s="70">
        <v>0</v>
      </c>
      <c r="BX151" s="70">
        <v>0</v>
      </c>
      <c r="BY151" s="70">
        <v>0</v>
      </c>
      <c r="BZ151" s="70">
        <v>0</v>
      </c>
      <c r="CA151" s="70">
        <v>0</v>
      </c>
      <c r="CB151" s="70">
        <v>0</v>
      </c>
      <c r="CC151" s="70">
        <v>0</v>
      </c>
      <c r="CD151" s="70">
        <v>0</v>
      </c>
    </row>
    <row r="152" spans="1:82">
      <c r="A152" s="70" t="s">
        <v>1805</v>
      </c>
      <c r="B152" s="70">
        <v>425</v>
      </c>
      <c r="C152" s="70">
        <v>18</v>
      </c>
      <c r="D152" s="70">
        <v>25</v>
      </c>
      <c r="E152" s="70">
        <v>2021</v>
      </c>
      <c r="F152" s="70" t="s">
        <v>160</v>
      </c>
      <c r="G152" s="70" t="s">
        <v>1787</v>
      </c>
      <c r="H152" s="70" t="s">
        <v>1788</v>
      </c>
      <c r="I152" s="148"/>
      <c r="J152" s="71">
        <v>185.11084166678825</v>
      </c>
      <c r="K152" s="71">
        <v>5.4455207145941804</v>
      </c>
      <c r="L152" s="71">
        <v>20.468648882181377</v>
      </c>
      <c r="M152" s="71">
        <v>88.289760505157872</v>
      </c>
      <c r="N152" s="71">
        <v>60.306831089395452</v>
      </c>
      <c r="O152" s="71">
        <v>66.351644139362918</v>
      </c>
      <c r="P152" s="71">
        <v>72.914602576345729</v>
      </c>
      <c r="Q152" s="71">
        <v>4.6049911604357803</v>
      </c>
      <c r="R152" s="71">
        <v>0.66339108465273333</v>
      </c>
      <c r="S152" s="71">
        <v>10.54870623711137</v>
      </c>
      <c r="T152" s="72"/>
      <c r="U152" s="71">
        <v>11442054</v>
      </c>
      <c r="V152" s="71">
        <v>2828</v>
      </c>
      <c r="W152" s="71">
        <v>640</v>
      </c>
      <c r="X152" s="71">
        <v>30574</v>
      </c>
      <c r="Y152" s="71">
        <v>33539</v>
      </c>
      <c r="Z152" s="71">
        <v>48819</v>
      </c>
      <c r="AA152" s="71">
        <v>15692</v>
      </c>
      <c r="AB152" s="71">
        <v>78870</v>
      </c>
      <c r="AC152" s="71">
        <v>114085</v>
      </c>
      <c r="AD152" s="71">
        <v>10.54870623711137</v>
      </c>
      <c r="AE152" s="72"/>
      <c r="AF152" s="71">
        <v>84847409.446755245</v>
      </c>
      <c r="AG152" s="71">
        <v>4465529.0930209514</v>
      </c>
      <c r="AH152" s="71">
        <v>4326265.9009956652</v>
      </c>
      <c r="AI152" s="71">
        <v>199032021.74754077</v>
      </c>
      <c r="AJ152" s="71">
        <v>125879368.26496489</v>
      </c>
      <c r="AK152" s="71">
        <v>0</v>
      </c>
      <c r="AL152" s="71">
        <v>0</v>
      </c>
      <c r="AM152" s="71">
        <v>10352782.831401417</v>
      </c>
      <c r="AN152" s="71">
        <v>0</v>
      </c>
      <c r="AO152" s="71">
        <v>0</v>
      </c>
      <c r="AP152" s="71">
        <v>428903377.28467894</v>
      </c>
      <c r="AQ152" s="72"/>
      <c r="AR152" s="71">
        <v>1286</v>
      </c>
      <c r="AS152" s="71">
        <v>363</v>
      </c>
      <c r="AT152" s="71">
        <v>0</v>
      </c>
      <c r="AU152" s="71">
        <v>0</v>
      </c>
      <c r="AV152" s="71">
        <v>0</v>
      </c>
      <c r="AW152" s="71">
        <v>1</v>
      </c>
      <c r="AX152" s="71"/>
      <c r="AY152" s="72"/>
      <c r="AZ152" s="71">
        <v>5902.3000000000029</v>
      </c>
      <c r="BA152" s="71">
        <v>28954.80000000001</v>
      </c>
      <c r="BB152" s="71">
        <v>0</v>
      </c>
      <c r="BC152" s="71">
        <v>0</v>
      </c>
      <c r="BD152" s="71">
        <v>0</v>
      </c>
      <c r="BE152" s="71">
        <v>1425</v>
      </c>
      <c r="BF152" s="71"/>
      <c r="BG152" s="72"/>
      <c r="BH152" s="71">
        <v>0</v>
      </c>
      <c r="BI152" s="71">
        <v>0</v>
      </c>
      <c r="BJ152" s="71">
        <v>27.198</v>
      </c>
      <c r="BK152" s="71">
        <v>0</v>
      </c>
      <c r="BL152" s="71">
        <v>17.414000000000001</v>
      </c>
      <c r="BM152" s="71">
        <v>0</v>
      </c>
      <c r="BN152" s="72"/>
      <c r="BO152" s="71">
        <v>0</v>
      </c>
      <c r="BP152" s="71">
        <v>0</v>
      </c>
      <c r="BQ152" s="71">
        <v>6</v>
      </c>
      <c r="BR152" s="71">
        <v>0</v>
      </c>
      <c r="BS152" s="71">
        <v>2</v>
      </c>
      <c r="BT152" s="71">
        <v>0</v>
      </c>
      <c r="BU152"/>
      <c r="BV152" s="70">
        <v>44.612000000000002</v>
      </c>
      <c r="BW152" s="70">
        <v>0</v>
      </c>
      <c r="BX152" s="70">
        <v>0</v>
      </c>
      <c r="BY152" s="70">
        <v>0</v>
      </c>
      <c r="BZ152" s="70">
        <v>0</v>
      </c>
      <c r="CA152" s="70">
        <v>0</v>
      </c>
      <c r="CB152" s="70">
        <v>0</v>
      </c>
      <c r="CC152" s="70">
        <v>0</v>
      </c>
      <c r="CD152" s="70">
        <v>0</v>
      </c>
    </row>
    <row r="153" spans="1:82">
      <c r="A153" s="70" t="s">
        <v>1806</v>
      </c>
      <c r="B153" s="70">
        <v>425</v>
      </c>
      <c r="C153" s="70">
        <v>19</v>
      </c>
      <c r="D153" s="70">
        <v>25</v>
      </c>
      <c r="E153" s="70">
        <v>2022</v>
      </c>
      <c r="F153" s="70" t="s">
        <v>161</v>
      </c>
      <c r="G153" s="70" t="s">
        <v>1787</v>
      </c>
      <c r="H153" s="70" t="s">
        <v>1788</v>
      </c>
      <c r="I153" s="148"/>
      <c r="J153" s="71">
        <v>177.91968512413513</v>
      </c>
      <c r="K153" s="71">
        <v>5.2339001813762307</v>
      </c>
      <c r="L153" s="71">
        <v>18.720906031926425</v>
      </c>
      <c r="M153" s="71">
        <v>99.44040693902609</v>
      </c>
      <c r="N153" s="71">
        <v>70.514033378374549</v>
      </c>
      <c r="O153" s="71">
        <v>70.030455779203592</v>
      </c>
      <c r="P153" s="71">
        <v>72.04859395568154</v>
      </c>
      <c r="Q153" s="71">
        <v>4.5776012136658579</v>
      </c>
      <c r="R153" s="71">
        <v>0.60934113584668392</v>
      </c>
      <c r="S153" s="71">
        <v>12.295730490710341</v>
      </c>
      <c r="T153" s="72"/>
      <c r="U153" s="71">
        <v>12296965</v>
      </c>
      <c r="V153" s="71">
        <v>2828</v>
      </c>
      <c r="W153" s="71">
        <v>640</v>
      </c>
      <c r="X153" s="71">
        <v>30574</v>
      </c>
      <c r="Y153" s="71">
        <v>33671</v>
      </c>
      <c r="Z153" s="71">
        <v>48955</v>
      </c>
      <c r="AA153" s="71">
        <v>15742</v>
      </c>
      <c r="AB153" s="71">
        <v>77758</v>
      </c>
      <c r="AC153" s="71">
        <v>106106</v>
      </c>
      <c r="AD153" s="71">
        <v>12.295730490710341</v>
      </c>
      <c r="AE153" s="72"/>
      <c r="AF153" s="71">
        <v>77693469.560154334</v>
      </c>
      <c r="AG153" s="71">
        <v>4418221.3330057487</v>
      </c>
      <c r="AH153" s="71">
        <v>4608774.3358564135</v>
      </c>
      <c r="AI153" s="71">
        <v>192775017.47136307</v>
      </c>
      <c r="AJ153" s="71">
        <v>133789835.54206784</v>
      </c>
      <c r="AK153" s="71">
        <v>0</v>
      </c>
      <c r="AL153" s="71">
        <v>0</v>
      </c>
      <c r="AM153" s="71">
        <v>10040680.158508493</v>
      </c>
      <c r="AN153" s="71">
        <v>0</v>
      </c>
      <c r="AO153" s="71">
        <v>0</v>
      </c>
      <c r="AP153" s="71">
        <v>423325998.40095586</v>
      </c>
      <c r="AQ153" s="72"/>
      <c r="AR153" s="71">
        <v>1411</v>
      </c>
      <c r="AS153" s="71">
        <v>370</v>
      </c>
      <c r="AT153" s="71">
        <v>0</v>
      </c>
      <c r="AU153" s="71">
        <v>0</v>
      </c>
      <c r="AV153" s="71">
        <v>0</v>
      </c>
      <c r="AW153" s="71">
        <v>1</v>
      </c>
      <c r="AX153" s="71"/>
      <c r="AY153" s="72"/>
      <c r="AZ153" s="71">
        <v>6539.9000000000033</v>
      </c>
      <c r="BA153" s="71">
        <v>29362.600000000009</v>
      </c>
      <c r="BB153" s="71">
        <v>0</v>
      </c>
      <c r="BC153" s="71">
        <v>0</v>
      </c>
      <c r="BD153" s="71">
        <v>0</v>
      </c>
      <c r="BE153" s="71">
        <v>1425</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1807</v>
      </c>
      <c r="B154" s="70">
        <v>425</v>
      </c>
      <c r="C154" s="70">
        <v>20</v>
      </c>
      <c r="D154" s="70">
        <v>25</v>
      </c>
      <c r="E154" s="70">
        <v>2023</v>
      </c>
      <c r="F154" s="70" t="s">
        <v>1539</v>
      </c>
      <c r="G154" s="70" t="s">
        <v>1787</v>
      </c>
      <c r="H154" s="70" t="s">
        <v>1788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1502</v>
      </c>
      <c r="AS154" s="71">
        <v>376</v>
      </c>
      <c r="AT154" s="71">
        <v>0</v>
      </c>
      <c r="AU154" s="71">
        <v>0</v>
      </c>
      <c r="AV154" s="71">
        <v>0</v>
      </c>
      <c r="AW154" s="71">
        <v>1</v>
      </c>
      <c r="AX154" s="71"/>
      <c r="AY154" s="72"/>
      <c r="AZ154" s="71">
        <v>7008.2</v>
      </c>
      <c r="BA154" s="71">
        <v>29527.600000000009</v>
      </c>
      <c r="BB154" s="71">
        <v>0</v>
      </c>
      <c r="BC154" s="71">
        <v>0</v>
      </c>
      <c r="BD154" s="71">
        <v>0</v>
      </c>
      <c r="BE154" s="71">
        <v>1425</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1808</v>
      </c>
      <c r="B155" s="70">
        <v>425</v>
      </c>
      <c r="C155" s="70">
        <v>21</v>
      </c>
      <c r="D155" s="70">
        <v>25</v>
      </c>
      <c r="E155" s="70">
        <v>2024</v>
      </c>
      <c r="F155" s="70" t="s">
        <v>1554</v>
      </c>
      <c r="G155" s="70" t="s">
        <v>1787</v>
      </c>
      <c r="H155" s="70" t="s">
        <v>1788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1809</v>
      </c>
      <c r="B156" s="70">
        <v>222</v>
      </c>
      <c r="C156" s="70">
        <v>1</v>
      </c>
      <c r="D156" s="70">
        <v>14</v>
      </c>
      <c r="E156" s="70">
        <v>1990</v>
      </c>
      <c r="F156" s="70" t="s">
        <v>787</v>
      </c>
      <c r="G156" s="70" t="s">
        <v>1633</v>
      </c>
      <c r="H156" s="70" t="s">
        <v>1634</v>
      </c>
      <c r="I156" s="148"/>
      <c r="J156" s="71">
        <v>1606.169339573361</v>
      </c>
      <c r="K156" s="71">
        <v>41.569633451803497</v>
      </c>
      <c r="L156" s="71">
        <v>9.1480227510479875</v>
      </c>
      <c r="M156" s="71">
        <v>128.87169064291729</v>
      </c>
      <c r="N156" s="71">
        <v>211.57291796747191</v>
      </c>
      <c r="O156" s="71">
        <v>85.074167674783823</v>
      </c>
      <c r="P156" s="71">
        <v>64.478108391757985</v>
      </c>
      <c r="Q156" s="71">
        <v>7.2585973535529096</v>
      </c>
      <c r="R156" s="71">
        <v>101.5105963705541</v>
      </c>
      <c r="S156" s="71">
        <v>5.9107661948736334</v>
      </c>
      <c r="T156" s="72"/>
      <c r="U156" s="71">
        <v>45095536</v>
      </c>
      <c r="V156" s="71">
        <v>7606</v>
      </c>
      <c r="W156" s="71">
        <v>107</v>
      </c>
      <c r="X156" s="71">
        <v>43214</v>
      </c>
      <c r="Y156" s="71">
        <v>45261</v>
      </c>
      <c r="Z156" s="71">
        <v>34992</v>
      </c>
      <c r="AA156" s="71">
        <v>15656</v>
      </c>
      <c r="AB156" s="71">
        <v>117855</v>
      </c>
      <c r="AC156" s="71">
        <v>17581818</v>
      </c>
      <c r="AD156" s="71">
        <v>5.9107661948736334</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1810</v>
      </c>
      <c r="B157" s="70">
        <v>223</v>
      </c>
      <c r="C157" s="70">
        <v>2</v>
      </c>
      <c r="D157" s="70">
        <v>14</v>
      </c>
      <c r="E157" s="70">
        <v>2005</v>
      </c>
      <c r="F157" s="70" t="s">
        <v>789</v>
      </c>
      <c r="G157" s="70" t="s">
        <v>1633</v>
      </c>
      <c r="H157" s="70" t="s">
        <v>1634</v>
      </c>
      <c r="I157" s="148"/>
      <c r="J157" s="71">
        <v>2611.0898546199951</v>
      </c>
      <c r="K157" s="71">
        <v>18.915748658867159</v>
      </c>
      <c r="L157" s="71">
        <v>6.1937735443266044</v>
      </c>
      <c r="M157" s="71">
        <v>190.68688259622789</v>
      </c>
      <c r="N157" s="71">
        <v>234.23280260034579</v>
      </c>
      <c r="O157" s="71">
        <v>102.919104277307</v>
      </c>
      <c r="P157" s="71">
        <v>53.625667649676927</v>
      </c>
      <c r="Q157" s="71">
        <v>5.8140182815878996</v>
      </c>
      <c r="R157" s="71">
        <v>87.42505068187323</v>
      </c>
      <c r="S157" s="71">
        <v>16.813659862712189</v>
      </c>
      <c r="T157" s="72"/>
      <c r="U157" s="71">
        <v>80644492</v>
      </c>
      <c r="V157" s="71">
        <v>5770</v>
      </c>
      <c r="W157" s="71">
        <v>55</v>
      </c>
      <c r="X157" s="71">
        <v>30967</v>
      </c>
      <c r="Y157" s="71">
        <v>47755</v>
      </c>
      <c r="Z157" s="71">
        <v>48986</v>
      </c>
      <c r="AA157" s="71">
        <v>10664</v>
      </c>
      <c r="AB157" s="71">
        <v>98686</v>
      </c>
      <c r="AC157" s="71">
        <v>15459310</v>
      </c>
      <c r="AD157" s="71">
        <v>16.813659862712189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1811</v>
      </c>
      <c r="B158" s="70">
        <v>224</v>
      </c>
      <c r="C158" s="70">
        <v>3</v>
      </c>
      <c r="D158" s="70">
        <v>14</v>
      </c>
      <c r="E158" s="70">
        <v>2006</v>
      </c>
      <c r="F158" s="70" t="s">
        <v>790</v>
      </c>
      <c r="G158" s="1064" t="s">
        <v>1633</v>
      </c>
      <c r="H158" s="70" t="s">
        <v>1634</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1812</v>
      </c>
      <c r="B159" s="70">
        <v>225</v>
      </c>
      <c r="C159" s="70">
        <v>4</v>
      </c>
      <c r="D159" s="70">
        <v>14</v>
      </c>
      <c r="E159" s="70">
        <v>2007</v>
      </c>
      <c r="F159" s="70" t="s">
        <v>791</v>
      </c>
      <c r="G159" s="1064" t="s">
        <v>1633</v>
      </c>
      <c r="H159" s="70" t="s">
        <v>1634</v>
      </c>
      <c r="I159" s="148"/>
      <c r="J159" s="71">
        <v>1670.179750257872</v>
      </c>
      <c r="K159" s="71">
        <v>17.170804307884371</v>
      </c>
      <c r="L159" s="71">
        <v>5.8268859768308152</v>
      </c>
      <c r="M159" s="71">
        <v>180.7330114948212</v>
      </c>
      <c r="N159" s="71">
        <v>234.0240669036553</v>
      </c>
      <c r="O159" s="71">
        <v>97.695739519508194</v>
      </c>
      <c r="P159" s="71">
        <v>51.534812233633517</v>
      </c>
      <c r="Q159" s="71">
        <v>6.0165834860713998</v>
      </c>
      <c r="R159" s="71">
        <v>60.116579251672412</v>
      </c>
      <c r="S159" s="71">
        <v>14.900562910568739</v>
      </c>
      <c r="T159" s="72"/>
      <c r="U159" s="71">
        <v>54849061</v>
      </c>
      <c r="V159" s="71">
        <v>5713</v>
      </c>
      <c r="W159" s="71">
        <v>71</v>
      </c>
      <c r="X159" s="71">
        <v>36763</v>
      </c>
      <c r="Y159" s="71">
        <v>47838</v>
      </c>
      <c r="Z159" s="71">
        <v>48339</v>
      </c>
      <c r="AA159" s="71">
        <v>10092</v>
      </c>
      <c r="AB159" s="71">
        <v>96724</v>
      </c>
      <c r="AC159" s="71">
        <v>10935385</v>
      </c>
      <c r="AD159" s="71">
        <v>14.900562910568739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1813</v>
      </c>
      <c r="B160" s="70">
        <v>226</v>
      </c>
      <c r="C160" s="70">
        <v>5</v>
      </c>
      <c r="D160" s="70">
        <v>14</v>
      </c>
      <c r="E160" s="70">
        <v>2008</v>
      </c>
      <c r="F160" s="70" t="s">
        <v>792</v>
      </c>
      <c r="G160" s="70" t="s">
        <v>1633</v>
      </c>
      <c r="H160" s="70" t="s">
        <v>1634</v>
      </c>
      <c r="I160" s="148"/>
      <c r="J160" s="71">
        <v>1838.362242737295</v>
      </c>
      <c r="K160" s="71">
        <v>15.0700847427863</v>
      </c>
      <c r="L160" s="71">
        <v>5.0312961230733082</v>
      </c>
      <c r="M160" s="71">
        <v>211.47512481598781</v>
      </c>
      <c r="N160" s="71">
        <v>237.14427269223239</v>
      </c>
      <c r="O160" s="71">
        <v>94.099943548812846</v>
      </c>
      <c r="P160" s="71">
        <v>50.088695238306862</v>
      </c>
      <c r="Q160" s="71">
        <v>5.8779780387298901</v>
      </c>
      <c r="R160" s="71">
        <v>56.499218506653378</v>
      </c>
      <c r="S160" s="71">
        <v>17.280016723944211</v>
      </c>
      <c r="T160" s="72"/>
      <c r="U160" s="71">
        <v>63432462</v>
      </c>
      <c r="V160" s="71">
        <v>5713</v>
      </c>
      <c r="W160" s="71">
        <v>71</v>
      </c>
      <c r="X160" s="71">
        <v>36763</v>
      </c>
      <c r="Y160" s="71">
        <v>47832</v>
      </c>
      <c r="Z160" s="71">
        <v>48194</v>
      </c>
      <c r="AA160" s="71">
        <v>9820</v>
      </c>
      <c r="AB160" s="71">
        <v>96050</v>
      </c>
      <c r="AC160" s="71">
        <v>10671925</v>
      </c>
      <c r="AD160" s="71">
        <v>17.280016723944211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1814</v>
      </c>
      <c r="B161" s="70">
        <v>227</v>
      </c>
      <c r="C161" s="70">
        <v>6</v>
      </c>
      <c r="D161" s="70">
        <v>14</v>
      </c>
      <c r="E161" s="70">
        <v>2009</v>
      </c>
      <c r="F161" s="70" t="s">
        <v>176</v>
      </c>
      <c r="G161" s="70" t="s">
        <v>1633</v>
      </c>
      <c r="H161" s="70" t="s">
        <v>1634</v>
      </c>
      <c r="I161" s="148"/>
      <c r="J161" s="71">
        <v>1498.157116669958</v>
      </c>
      <c r="K161" s="71">
        <v>12.252815493423849</v>
      </c>
      <c r="L161" s="71">
        <v>1.4841479030593989</v>
      </c>
      <c r="M161" s="71">
        <v>171.64629327038551</v>
      </c>
      <c r="N161" s="71">
        <v>203.7029197889924</v>
      </c>
      <c r="O161" s="71">
        <v>95.217951312335842</v>
      </c>
      <c r="P161" s="71">
        <v>48.139378694613868</v>
      </c>
      <c r="Q161" s="71">
        <v>5.5469936476299599</v>
      </c>
      <c r="R161" s="71">
        <v>38.622474221661591</v>
      </c>
      <c r="S161" s="71">
        <v>13.4399222105831</v>
      </c>
      <c r="T161" s="72"/>
      <c r="U161" s="71">
        <v>52203408</v>
      </c>
      <c r="V161" s="71">
        <v>5689</v>
      </c>
      <c r="W161" s="71">
        <v>24</v>
      </c>
      <c r="X161" s="71">
        <v>37684</v>
      </c>
      <c r="Y161" s="71">
        <v>47835</v>
      </c>
      <c r="Z161" s="71">
        <v>48135</v>
      </c>
      <c r="AA161" s="71">
        <v>9689</v>
      </c>
      <c r="AB161" s="71">
        <v>95150</v>
      </c>
      <c r="AC161" s="71">
        <v>7117105</v>
      </c>
      <c r="AD161" s="71">
        <v>13.4399222105831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5452.0479999999998</v>
      </c>
      <c r="BK161" s="71">
        <v>0</v>
      </c>
      <c r="BL161" s="71">
        <v>74.692999999999998</v>
      </c>
      <c r="BM161" s="71">
        <v>0</v>
      </c>
      <c r="BN161" s="72"/>
      <c r="BO161" s="71">
        <v>0</v>
      </c>
      <c r="BP161" s="71">
        <v>0</v>
      </c>
      <c r="BQ161" s="71">
        <v>14</v>
      </c>
      <c r="BR161" s="71">
        <v>0</v>
      </c>
      <c r="BS161" s="71">
        <v>4</v>
      </c>
      <c r="BT161" s="71">
        <v>0</v>
      </c>
      <c r="BU161"/>
      <c r="BV161" s="70">
        <v>4900.076</v>
      </c>
      <c r="BW161" s="70">
        <v>49.552999999999997</v>
      </c>
      <c r="BX161" s="70">
        <v>577.11199999999997</v>
      </c>
      <c r="BY161" s="70">
        <v>0</v>
      </c>
      <c r="BZ161" s="70">
        <v>0</v>
      </c>
      <c r="CA161" s="70">
        <v>0</v>
      </c>
      <c r="CB161" s="70">
        <v>0</v>
      </c>
      <c r="CC161" s="70">
        <v>0</v>
      </c>
      <c r="CD161" s="70">
        <v>0</v>
      </c>
    </row>
    <row r="162" spans="1:82">
      <c r="A162" s="70" t="s">
        <v>1815</v>
      </c>
      <c r="B162" s="70">
        <v>228</v>
      </c>
      <c r="C162" s="70">
        <v>7</v>
      </c>
      <c r="D162" s="70">
        <v>14</v>
      </c>
      <c r="E162" s="70">
        <v>2010</v>
      </c>
      <c r="F162" s="70" t="s">
        <v>177</v>
      </c>
      <c r="G162" s="70" t="s">
        <v>1633</v>
      </c>
      <c r="H162" s="70" t="s">
        <v>1634</v>
      </c>
      <c r="I162" s="148"/>
      <c r="J162" s="71">
        <v>2899.5126173430922</v>
      </c>
      <c r="K162" s="71">
        <v>12.778537547142051</v>
      </c>
      <c r="L162" s="71">
        <v>1.3511715948999039</v>
      </c>
      <c r="M162" s="71">
        <v>153.64737161500631</v>
      </c>
      <c r="N162" s="71">
        <v>200.10319712727011</v>
      </c>
      <c r="O162" s="71">
        <v>94.905523715384362</v>
      </c>
      <c r="P162" s="71">
        <v>48.939253583593867</v>
      </c>
      <c r="Q162" s="71">
        <v>5.7320040395970704</v>
      </c>
      <c r="R162" s="71">
        <v>44.776540195730739</v>
      </c>
      <c r="S162" s="71">
        <v>13.833886027608891</v>
      </c>
      <c r="T162" s="72"/>
      <c r="U162" s="71">
        <v>113098888</v>
      </c>
      <c r="V162" s="71">
        <v>5689</v>
      </c>
      <c r="W162" s="71">
        <v>24</v>
      </c>
      <c r="X162" s="71">
        <v>37684</v>
      </c>
      <c r="Y162" s="71">
        <v>47790</v>
      </c>
      <c r="Z162" s="71">
        <v>48200</v>
      </c>
      <c r="AA162" s="71">
        <v>9604</v>
      </c>
      <c r="AB162" s="71">
        <v>94216</v>
      </c>
      <c r="AC162" s="71">
        <v>7819263</v>
      </c>
      <c r="AD162" s="71">
        <v>13.833886027608891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6162.2470000000003</v>
      </c>
      <c r="BK162" s="71">
        <v>1001.652</v>
      </c>
      <c r="BL162" s="71">
        <v>74.865000000000009</v>
      </c>
      <c r="BM162" s="71">
        <v>0</v>
      </c>
      <c r="BN162" s="72"/>
      <c r="BO162" s="71">
        <v>0</v>
      </c>
      <c r="BP162" s="71">
        <v>0</v>
      </c>
      <c r="BQ162" s="71">
        <v>14</v>
      </c>
      <c r="BR162" s="71">
        <v>1</v>
      </c>
      <c r="BS162" s="71">
        <v>4</v>
      </c>
      <c r="BT162" s="71">
        <v>0</v>
      </c>
      <c r="BU162"/>
      <c r="BV162" s="70">
        <v>6552.9889999999996</v>
      </c>
      <c r="BW162" s="70">
        <v>52.704000000000001</v>
      </c>
      <c r="BX162" s="70">
        <v>628.41899999999998</v>
      </c>
      <c r="BY162" s="70">
        <v>0.48899999999999999</v>
      </c>
      <c r="BZ162" s="70">
        <v>4.1630000000000003</v>
      </c>
      <c r="CA162" s="70">
        <v>0</v>
      </c>
      <c r="CB162" s="70">
        <v>0</v>
      </c>
      <c r="CC162" s="70">
        <v>0</v>
      </c>
      <c r="CD162" s="70">
        <v>0</v>
      </c>
    </row>
    <row r="163" spans="1:82">
      <c r="A163" s="70" t="s">
        <v>1816</v>
      </c>
      <c r="B163" s="70">
        <v>229</v>
      </c>
      <c r="C163" s="70">
        <v>8</v>
      </c>
      <c r="D163" s="70">
        <v>14</v>
      </c>
      <c r="E163" s="70">
        <v>2011</v>
      </c>
      <c r="F163" s="70" t="s">
        <v>178</v>
      </c>
      <c r="G163" s="70" t="s">
        <v>1633</v>
      </c>
      <c r="H163" s="70" t="s">
        <v>1634</v>
      </c>
      <c r="I163" s="148"/>
      <c r="J163" s="71">
        <v>3380.710378274699</v>
      </c>
      <c r="K163" s="71">
        <v>17.905107995508679</v>
      </c>
      <c r="L163" s="71">
        <v>1.2607415509451829</v>
      </c>
      <c r="M163" s="71">
        <v>194.09982745782349</v>
      </c>
      <c r="N163" s="71">
        <v>239.8469374328692</v>
      </c>
      <c r="O163" s="71">
        <v>93.138068573641405</v>
      </c>
      <c r="P163" s="71">
        <v>46.451172788419456</v>
      </c>
      <c r="Q163" s="71">
        <v>6.5319386969997</v>
      </c>
      <c r="R163" s="71">
        <v>49.62186136009413</v>
      </c>
      <c r="S163" s="71">
        <v>12.78445753245188</v>
      </c>
      <c r="T163" s="72"/>
      <c r="U163" s="71">
        <v>124193337</v>
      </c>
      <c r="V163" s="71">
        <v>5689</v>
      </c>
      <c r="W163" s="71">
        <v>24</v>
      </c>
      <c r="X163" s="71">
        <v>37684</v>
      </c>
      <c r="Y163" s="71">
        <v>47589</v>
      </c>
      <c r="Z163" s="71">
        <v>48330</v>
      </c>
      <c r="AA163" s="71">
        <v>9387</v>
      </c>
      <c r="AB163" s="71">
        <v>93078</v>
      </c>
      <c r="AC163" s="71">
        <v>8651063</v>
      </c>
      <c r="AD163" s="71">
        <v>12.78445753245188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6247.8860000000004</v>
      </c>
      <c r="BK163" s="71">
        <v>1342.453</v>
      </c>
      <c r="BL163" s="71">
        <v>79.585000000000008</v>
      </c>
      <c r="BM163" s="71">
        <v>0</v>
      </c>
      <c r="BN163" s="72"/>
      <c r="BO163" s="71">
        <v>0</v>
      </c>
      <c r="BP163" s="71">
        <v>0</v>
      </c>
      <c r="BQ163" s="71">
        <v>19</v>
      </c>
      <c r="BR163" s="71">
        <v>1</v>
      </c>
      <c r="BS163" s="71">
        <v>5</v>
      </c>
      <c r="BT163" s="71">
        <v>0</v>
      </c>
      <c r="BU163"/>
      <c r="BV163" s="70">
        <v>6898.8159999999998</v>
      </c>
      <c r="BW163" s="70">
        <v>61.093000000000004</v>
      </c>
      <c r="BX163" s="70">
        <v>704.04700000000003</v>
      </c>
      <c r="BY163" s="70">
        <v>0.67300000000000004</v>
      </c>
      <c r="BZ163" s="70">
        <v>5.2949999999999999</v>
      </c>
      <c r="CA163" s="70">
        <v>0</v>
      </c>
      <c r="CB163" s="70">
        <v>0</v>
      </c>
      <c r="CC163" s="70">
        <v>0</v>
      </c>
      <c r="CD163" s="70">
        <v>0</v>
      </c>
    </row>
    <row r="164" spans="1:82">
      <c r="A164" s="70" t="s">
        <v>1817</v>
      </c>
      <c r="B164" s="70">
        <v>230</v>
      </c>
      <c r="C164" s="70">
        <v>9</v>
      </c>
      <c r="D164" s="70">
        <v>14</v>
      </c>
      <c r="E164" s="70">
        <v>2012</v>
      </c>
      <c r="F164" s="70" t="s">
        <v>179</v>
      </c>
      <c r="G164" s="70" t="s">
        <v>1633</v>
      </c>
      <c r="H164" s="70" t="s">
        <v>1634</v>
      </c>
      <c r="I164" s="148"/>
      <c r="J164" s="71">
        <v>3468.089647975502</v>
      </c>
      <c r="K164" s="71">
        <v>20.170796655346219</v>
      </c>
      <c r="L164" s="71">
        <v>1.2720507357528421</v>
      </c>
      <c r="M164" s="71">
        <v>241.07136898206741</v>
      </c>
      <c r="N164" s="71">
        <v>262.57175359178262</v>
      </c>
      <c r="O164" s="71">
        <v>92.577227474862326</v>
      </c>
      <c r="P164" s="71">
        <v>45.521070053130885</v>
      </c>
      <c r="Q164" s="71">
        <v>7.01363545323278</v>
      </c>
      <c r="R164" s="71">
        <v>51.761247299595013</v>
      </c>
      <c r="S164" s="71">
        <v>12.19665205389451</v>
      </c>
      <c r="T164" s="72"/>
      <c r="U164" s="71">
        <v>122069749</v>
      </c>
      <c r="V164" s="71">
        <v>5689</v>
      </c>
      <c r="W164" s="71">
        <v>24</v>
      </c>
      <c r="X164" s="71">
        <v>37684</v>
      </c>
      <c r="Y164" s="71">
        <v>47426</v>
      </c>
      <c r="Z164" s="71">
        <v>48420</v>
      </c>
      <c r="AA164" s="71">
        <v>9147</v>
      </c>
      <c r="AB164" s="71">
        <v>91987</v>
      </c>
      <c r="AC164" s="71">
        <v>8790313</v>
      </c>
      <c r="AD164" s="71">
        <v>12.19665205389451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5688.6719999999996</v>
      </c>
      <c r="BK164" s="71">
        <v>1366.316</v>
      </c>
      <c r="BL164" s="71">
        <v>72.248000000000005</v>
      </c>
      <c r="BM164" s="71">
        <v>0</v>
      </c>
      <c r="BN164" s="72"/>
      <c r="BO164" s="71">
        <v>0</v>
      </c>
      <c r="BP164" s="71">
        <v>0</v>
      </c>
      <c r="BQ164" s="71">
        <v>19</v>
      </c>
      <c r="BR164" s="71">
        <v>1</v>
      </c>
      <c r="BS164" s="71">
        <v>4</v>
      </c>
      <c r="BT164" s="71">
        <v>0</v>
      </c>
      <c r="BU164"/>
      <c r="BV164" s="70">
        <v>6641.0810000000001</v>
      </c>
      <c r="BW164" s="70">
        <v>33.503</v>
      </c>
      <c r="BX164" s="70">
        <v>447.85300000000001</v>
      </c>
      <c r="BY164" s="70">
        <v>0</v>
      </c>
      <c r="BZ164" s="70">
        <v>4.7990000000000004</v>
      </c>
      <c r="CA164" s="70">
        <v>0</v>
      </c>
      <c r="CB164" s="70">
        <v>0</v>
      </c>
      <c r="CC164" s="70">
        <v>0</v>
      </c>
      <c r="CD164" s="70">
        <v>0</v>
      </c>
    </row>
    <row r="165" spans="1:82">
      <c r="A165" s="70" t="s">
        <v>1818</v>
      </c>
      <c r="B165" s="70">
        <v>231</v>
      </c>
      <c r="C165" s="70">
        <v>10</v>
      </c>
      <c r="D165" s="70">
        <v>14</v>
      </c>
      <c r="E165" s="70">
        <v>2013</v>
      </c>
      <c r="F165" s="70" t="s">
        <v>180</v>
      </c>
      <c r="G165" s="70" t="s">
        <v>1633</v>
      </c>
      <c r="H165" s="70" t="s">
        <v>1634</v>
      </c>
      <c r="I165" s="148"/>
      <c r="J165" s="71">
        <v>3391.498887199833</v>
      </c>
      <c r="K165" s="71">
        <v>16.671232237557192</v>
      </c>
      <c r="L165" s="71">
        <v>1.1233211029332999</v>
      </c>
      <c r="M165" s="71">
        <v>224.20213673610411</v>
      </c>
      <c r="N165" s="71">
        <v>254.5528027557653</v>
      </c>
      <c r="O165" s="71">
        <v>88.960911759554548</v>
      </c>
      <c r="P165" s="71">
        <v>45.088154740903043</v>
      </c>
      <c r="Q165" s="71">
        <v>7.0606452863063804</v>
      </c>
      <c r="R165" s="71">
        <v>54.972579565711222</v>
      </c>
      <c r="S165" s="71">
        <v>9.6811103424575826</v>
      </c>
      <c r="T165" s="72"/>
      <c r="U165" s="71">
        <v>121547164</v>
      </c>
      <c r="V165" s="71">
        <v>5689</v>
      </c>
      <c r="W165" s="71">
        <v>24</v>
      </c>
      <c r="X165" s="71">
        <v>37684</v>
      </c>
      <c r="Y165" s="71">
        <v>47442</v>
      </c>
      <c r="Z165" s="71">
        <v>48606</v>
      </c>
      <c r="AA165" s="71">
        <v>9026</v>
      </c>
      <c r="AB165" s="71">
        <v>91276</v>
      </c>
      <c r="AC165" s="71">
        <v>9112904</v>
      </c>
      <c r="AD165" s="71">
        <v>9.6811103424575826</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6397.5230000000001</v>
      </c>
      <c r="BK165" s="71">
        <v>1240.8430000000001</v>
      </c>
      <c r="BL165" s="71">
        <v>24.097000000000001</v>
      </c>
      <c r="BM165" s="71">
        <v>0</v>
      </c>
      <c r="BN165" s="72"/>
      <c r="BO165" s="71">
        <v>0</v>
      </c>
      <c r="BP165" s="71">
        <v>0</v>
      </c>
      <c r="BQ165" s="71">
        <v>19</v>
      </c>
      <c r="BR165" s="71">
        <v>1</v>
      </c>
      <c r="BS165" s="71">
        <v>4</v>
      </c>
      <c r="BT165" s="71">
        <v>0</v>
      </c>
      <c r="BU165"/>
      <c r="BV165" s="70">
        <v>6868.5349999999999</v>
      </c>
      <c r="BW165" s="70">
        <v>72.397000000000006</v>
      </c>
      <c r="BX165" s="70">
        <v>718.37800000000004</v>
      </c>
      <c r="BY165" s="70">
        <v>3.153</v>
      </c>
      <c r="BZ165" s="70">
        <v>0</v>
      </c>
      <c r="CA165" s="70">
        <v>0</v>
      </c>
      <c r="CB165" s="70">
        <v>0</v>
      </c>
      <c r="CC165" s="70">
        <v>0</v>
      </c>
      <c r="CD165" s="70">
        <v>0</v>
      </c>
    </row>
    <row r="166" spans="1:82">
      <c r="A166" s="70" t="s">
        <v>1819</v>
      </c>
      <c r="B166" s="70">
        <v>232</v>
      </c>
      <c r="C166" s="70">
        <v>11</v>
      </c>
      <c r="D166" s="70">
        <v>14</v>
      </c>
      <c r="E166" s="70">
        <v>2014</v>
      </c>
      <c r="F166" s="70" t="s">
        <v>181</v>
      </c>
      <c r="G166" s="70" t="s">
        <v>1633</v>
      </c>
      <c r="H166" s="70" t="s">
        <v>1634</v>
      </c>
      <c r="I166" s="148"/>
      <c r="J166" s="71">
        <v>3261.559382670127</v>
      </c>
      <c r="K166" s="71">
        <v>15.25796689227856</v>
      </c>
      <c r="L166" s="71">
        <v>1.100473486382483</v>
      </c>
      <c r="M166" s="71">
        <v>218.09910984875509</v>
      </c>
      <c r="N166" s="71">
        <v>268.27728075065858</v>
      </c>
      <c r="O166" s="71">
        <v>84.550595685337115</v>
      </c>
      <c r="P166" s="71">
        <v>44.393570207133088</v>
      </c>
      <c r="Q166" s="71">
        <v>6.6646494777176502</v>
      </c>
      <c r="R166" s="71">
        <v>47.270956910170973</v>
      </c>
      <c r="S166" s="71">
        <v>9.1851617002995987</v>
      </c>
      <c r="T166" s="72"/>
      <c r="U166" s="71">
        <v>129820250</v>
      </c>
      <c r="V166" s="71">
        <v>4524</v>
      </c>
      <c r="W166" s="71">
        <v>24</v>
      </c>
      <c r="X166" s="71">
        <v>34851</v>
      </c>
      <c r="Y166" s="71">
        <v>47220</v>
      </c>
      <c r="Z166" s="71">
        <v>48655</v>
      </c>
      <c r="AA166" s="71">
        <v>8841</v>
      </c>
      <c r="AB166" s="71">
        <v>89799</v>
      </c>
      <c r="AC166" s="71">
        <v>7860832</v>
      </c>
      <c r="AD166" s="71">
        <v>9.1851617002995987</v>
      </c>
      <c r="AE166" s="72"/>
      <c r="AF166" s="71"/>
      <c r="AG166" s="71"/>
      <c r="AH166" s="71"/>
      <c r="AI166" s="71"/>
      <c r="AJ166" s="71"/>
      <c r="AK166" s="71"/>
      <c r="AL166" s="71"/>
      <c r="AM166" s="71"/>
      <c r="AN166" s="71"/>
      <c r="AO166" s="71"/>
      <c r="AP166" s="71"/>
      <c r="AQ166" s="72"/>
      <c r="AR166" s="71">
        <v>346</v>
      </c>
      <c r="AS166" s="71">
        <v>43</v>
      </c>
      <c r="AT166" s="71">
        <v>3</v>
      </c>
      <c r="AU166" s="71">
        <v>0</v>
      </c>
      <c r="AV166" s="71">
        <v>0</v>
      </c>
      <c r="AW166" s="71">
        <v>1</v>
      </c>
      <c r="AX166" s="71"/>
      <c r="AY166" s="72"/>
      <c r="AZ166" s="71">
        <v>1382.0319999999999</v>
      </c>
      <c r="BA166" s="71">
        <v>1931.99</v>
      </c>
      <c r="BB166" s="71">
        <v>4450</v>
      </c>
      <c r="BC166" s="71">
        <v>0</v>
      </c>
      <c r="BD166" s="71">
        <v>0</v>
      </c>
      <c r="BE166" s="71">
        <v>990</v>
      </c>
      <c r="BF166" s="71"/>
      <c r="BG166" s="72"/>
      <c r="BH166" s="71">
        <v>0</v>
      </c>
      <c r="BI166" s="71">
        <v>0</v>
      </c>
      <c r="BJ166" s="71">
        <v>6357.84</v>
      </c>
      <c r="BK166" s="71">
        <v>670.46799999999996</v>
      </c>
      <c r="BL166" s="71">
        <v>102.175</v>
      </c>
      <c r="BM166" s="71">
        <v>0</v>
      </c>
      <c r="BN166" s="72"/>
      <c r="BO166" s="71">
        <v>0</v>
      </c>
      <c r="BP166" s="71">
        <v>0</v>
      </c>
      <c r="BQ166" s="71">
        <v>17</v>
      </c>
      <c r="BR166" s="71">
        <v>1</v>
      </c>
      <c r="BS166" s="71">
        <v>5</v>
      </c>
      <c r="BT166" s="71">
        <v>0</v>
      </c>
      <c r="BU166"/>
      <c r="BV166" s="70">
        <v>6358.5280000000002</v>
      </c>
      <c r="BW166" s="70">
        <v>70.793999999999997</v>
      </c>
      <c r="BX166" s="70">
        <v>690.82899999999995</v>
      </c>
      <c r="BY166" s="70">
        <v>3.1709999999999998</v>
      </c>
      <c r="BZ166" s="70">
        <v>7.1609999999999996</v>
      </c>
      <c r="CA166" s="70">
        <v>0</v>
      </c>
      <c r="CB166" s="70">
        <v>0</v>
      </c>
      <c r="CC166" s="70">
        <v>0</v>
      </c>
      <c r="CD166" s="70">
        <v>0</v>
      </c>
    </row>
    <row r="167" spans="1:82">
      <c r="A167" s="70" t="s">
        <v>1820</v>
      </c>
      <c r="B167" s="70">
        <v>233</v>
      </c>
      <c r="C167" s="70">
        <v>12</v>
      </c>
      <c r="D167" s="70">
        <v>14</v>
      </c>
      <c r="E167" s="70">
        <v>2015</v>
      </c>
      <c r="F167" s="70" t="s">
        <v>182</v>
      </c>
      <c r="G167" s="70" t="s">
        <v>1633</v>
      </c>
      <c r="H167" s="70" t="s">
        <v>1634</v>
      </c>
      <c r="I167" s="148"/>
      <c r="J167" s="71">
        <v>1939.351324522803</v>
      </c>
      <c r="K167" s="71">
        <v>14.63080414149767</v>
      </c>
      <c r="L167" s="71">
        <v>1.1583631499198159</v>
      </c>
      <c r="M167" s="71">
        <v>211.02677546448089</v>
      </c>
      <c r="N167" s="71">
        <v>245.32208183225751</v>
      </c>
      <c r="O167" s="71">
        <v>83.749807805016516</v>
      </c>
      <c r="P167" s="71">
        <v>43.735152845912822</v>
      </c>
      <c r="Q167" s="71">
        <v>6.43845786005142</v>
      </c>
      <c r="R167" s="71">
        <v>46.857920876753198</v>
      </c>
      <c r="S167" s="71">
        <v>9.8784235096672077</v>
      </c>
      <c r="T167" s="72"/>
      <c r="U167" s="71">
        <v>77393755</v>
      </c>
      <c r="V167" s="71">
        <v>4524</v>
      </c>
      <c r="W167" s="71">
        <v>24</v>
      </c>
      <c r="X167" s="71">
        <v>34851</v>
      </c>
      <c r="Y167" s="71">
        <v>46914</v>
      </c>
      <c r="Z167" s="71">
        <v>48658</v>
      </c>
      <c r="AA167" s="71">
        <v>8703</v>
      </c>
      <c r="AB167" s="71">
        <v>88618</v>
      </c>
      <c r="AC167" s="71">
        <v>8009597</v>
      </c>
      <c r="AD167" s="71">
        <v>9.8784235096672077</v>
      </c>
      <c r="AE167" s="72"/>
      <c r="AF167" s="71">
        <v>597270869.43631387</v>
      </c>
      <c r="AG167" s="71">
        <v>9747332.4008788075</v>
      </c>
      <c r="AH167" s="71">
        <v>149778.51492000881</v>
      </c>
      <c r="AI167" s="71">
        <v>221655188.65427959</v>
      </c>
      <c r="AJ167" s="71">
        <v>207784340.14325169</v>
      </c>
      <c r="AK167" s="71">
        <v>0</v>
      </c>
      <c r="AL167" s="71">
        <v>0</v>
      </c>
      <c r="AM167" s="71">
        <v>12144725.16147135</v>
      </c>
      <c r="AN167" s="71">
        <v>0</v>
      </c>
      <c r="AO167" s="71">
        <v>0</v>
      </c>
      <c r="AP167" s="71">
        <v>1048752234.3111153</v>
      </c>
      <c r="AQ167" s="72"/>
      <c r="AR167" s="71">
        <v>364</v>
      </c>
      <c r="AS167" s="71">
        <v>47</v>
      </c>
      <c r="AT167" s="71">
        <v>3</v>
      </c>
      <c r="AU167" s="71">
        <v>0</v>
      </c>
      <c r="AV167" s="71">
        <v>0</v>
      </c>
      <c r="AW167" s="71">
        <v>1</v>
      </c>
      <c r="AX167" s="71"/>
      <c r="AY167" s="72"/>
      <c r="AZ167" s="71">
        <v>1473.1320000000001</v>
      </c>
      <c r="BA167" s="71">
        <v>2488.79</v>
      </c>
      <c r="BB167" s="71">
        <v>4450</v>
      </c>
      <c r="BC167" s="71">
        <v>0</v>
      </c>
      <c r="BD167" s="71">
        <v>0</v>
      </c>
      <c r="BE167" s="71">
        <v>990</v>
      </c>
      <c r="BF167" s="71"/>
      <c r="BG167" s="72"/>
      <c r="BH167" s="71">
        <v>0</v>
      </c>
      <c r="BI167" s="71">
        <v>0</v>
      </c>
      <c r="BJ167" s="71">
        <v>5975.085</v>
      </c>
      <c r="BK167" s="71">
        <v>782.43399999999997</v>
      </c>
      <c r="BL167" s="71">
        <v>23.143000000000001</v>
      </c>
      <c r="BM167" s="71">
        <v>0</v>
      </c>
      <c r="BN167" s="72"/>
      <c r="BO167" s="71">
        <v>0</v>
      </c>
      <c r="BP167" s="71">
        <v>0</v>
      </c>
      <c r="BQ167" s="71">
        <v>18</v>
      </c>
      <c r="BR167" s="71">
        <v>1</v>
      </c>
      <c r="BS167" s="71">
        <v>4</v>
      </c>
      <c r="BT167" s="71">
        <v>0</v>
      </c>
      <c r="BU167"/>
      <c r="BV167" s="70">
        <v>6121.5010000000002</v>
      </c>
      <c r="BW167" s="70">
        <v>48.335000000000001</v>
      </c>
      <c r="BX167" s="70">
        <v>602.678</v>
      </c>
      <c r="BY167" s="70">
        <v>3.6640000000000001</v>
      </c>
      <c r="BZ167" s="70">
        <v>4.484</v>
      </c>
      <c r="CA167" s="70">
        <v>0</v>
      </c>
      <c r="CB167" s="70">
        <v>0</v>
      </c>
      <c r="CC167" s="70">
        <v>0</v>
      </c>
      <c r="CD167" s="70">
        <v>0</v>
      </c>
    </row>
    <row r="168" spans="1:82">
      <c r="A168" s="70" t="s">
        <v>1821</v>
      </c>
      <c r="B168" s="70">
        <v>234</v>
      </c>
      <c r="C168" s="70">
        <v>13</v>
      </c>
      <c r="D168" s="70">
        <v>14</v>
      </c>
      <c r="E168" s="70">
        <v>2016</v>
      </c>
      <c r="F168" s="70" t="s">
        <v>155</v>
      </c>
      <c r="G168" s="70" t="s">
        <v>1633</v>
      </c>
      <c r="H168" s="70" t="s">
        <v>1634</v>
      </c>
      <c r="I168" s="148"/>
      <c r="J168" s="71">
        <v>1675.7134499907634</v>
      </c>
      <c r="K168" s="71">
        <v>13.800916518780504</v>
      </c>
      <c r="L168" s="71">
        <v>1.2456436980233025</v>
      </c>
      <c r="M168" s="71">
        <v>180.93098640373532</v>
      </c>
      <c r="N168" s="71">
        <v>247.80657957612522</v>
      </c>
      <c r="O168" s="71">
        <v>82.392735252780255</v>
      </c>
      <c r="P168" s="71">
        <v>44.253239375425025</v>
      </c>
      <c r="Q168" s="71">
        <v>6.1577001880768636</v>
      </c>
      <c r="R168" s="71">
        <v>42.766993766233469</v>
      </c>
      <c r="S168" s="71">
        <v>11.178866047901245</v>
      </c>
      <c r="T168" s="72"/>
      <c r="U168" s="71">
        <v>63653826</v>
      </c>
      <c r="V168" s="71">
        <v>4524</v>
      </c>
      <c r="W168" s="71">
        <v>24</v>
      </c>
      <c r="X168" s="71">
        <v>34851</v>
      </c>
      <c r="Y168" s="71">
        <v>46600</v>
      </c>
      <c r="Z168" s="71">
        <v>48458</v>
      </c>
      <c r="AA168" s="71">
        <v>9108</v>
      </c>
      <c r="AB168" s="71">
        <v>87180</v>
      </c>
      <c r="AC168" s="71">
        <v>7304181.5592228509</v>
      </c>
      <c r="AD168" s="71">
        <v>11.17886604790124</v>
      </c>
      <c r="AE168" s="72"/>
      <c r="AF168" s="71">
        <v>525111976.27577662</v>
      </c>
      <c r="AG168" s="71">
        <v>9291201.2122429404</v>
      </c>
      <c r="AH168" s="71">
        <v>126944.6718213345</v>
      </c>
      <c r="AI168" s="71">
        <v>221256071.34294799</v>
      </c>
      <c r="AJ168" s="71">
        <v>205008791.68494529</v>
      </c>
      <c r="AK168" s="71">
        <v>0</v>
      </c>
      <c r="AL168" s="71">
        <v>0</v>
      </c>
      <c r="AM168" s="71">
        <v>11956935.44797042</v>
      </c>
      <c r="AN168" s="71">
        <v>0</v>
      </c>
      <c r="AO168" s="71">
        <v>0</v>
      </c>
      <c r="AP168" s="71">
        <v>972751920.63570452</v>
      </c>
      <c r="AQ168" s="72"/>
      <c r="AR168" s="71">
        <v>392</v>
      </c>
      <c r="AS168" s="71">
        <v>54</v>
      </c>
      <c r="AT168" s="71">
        <v>3</v>
      </c>
      <c r="AU168" s="71">
        <v>0</v>
      </c>
      <c r="AV168" s="71">
        <v>0</v>
      </c>
      <c r="AW168" s="71">
        <v>2</v>
      </c>
      <c r="AX168" s="71"/>
      <c r="AY168" s="72"/>
      <c r="AZ168" s="71">
        <v>1612.3320000000001</v>
      </c>
      <c r="BA168" s="71">
        <v>5519.49</v>
      </c>
      <c r="BB168" s="71">
        <v>4450</v>
      </c>
      <c r="BC168" s="71">
        <v>0</v>
      </c>
      <c r="BD168" s="71">
        <v>0</v>
      </c>
      <c r="BE168" s="71">
        <v>1093</v>
      </c>
      <c r="BF168" s="71"/>
      <c r="BG168" s="72"/>
      <c r="BH168" s="71">
        <v>0</v>
      </c>
      <c r="BI168" s="71">
        <v>0</v>
      </c>
      <c r="BJ168" s="71">
        <v>6110.3130000000001</v>
      </c>
      <c r="BK168" s="71">
        <v>676.73</v>
      </c>
      <c r="BL168" s="71">
        <v>109.256</v>
      </c>
      <c r="BM168" s="71">
        <v>0</v>
      </c>
      <c r="BN168" s="72"/>
      <c r="BO168" s="71">
        <v>0</v>
      </c>
      <c r="BP168" s="71">
        <v>0</v>
      </c>
      <c r="BQ168" s="71">
        <v>19</v>
      </c>
      <c r="BR168" s="71">
        <v>1</v>
      </c>
      <c r="BS168" s="71">
        <v>6</v>
      </c>
      <c r="BT168" s="71">
        <v>0</v>
      </c>
      <c r="BU168"/>
      <c r="BV168" s="70">
        <v>6194.8559999999998</v>
      </c>
      <c r="BW168" s="70">
        <v>53.743000000000002</v>
      </c>
      <c r="BX168" s="70">
        <v>637.82299999999998</v>
      </c>
      <c r="BY168" s="70">
        <v>3.4060000000000001</v>
      </c>
      <c r="BZ168" s="70">
        <v>6.4710000000000001</v>
      </c>
      <c r="CA168" s="70">
        <v>0</v>
      </c>
      <c r="CB168" s="70">
        <v>0</v>
      </c>
      <c r="CC168" s="70">
        <v>0</v>
      </c>
      <c r="CD168" s="70">
        <v>0</v>
      </c>
    </row>
    <row r="169" spans="1:82">
      <c r="A169" s="70" t="s">
        <v>1822</v>
      </c>
      <c r="B169" s="70">
        <v>235</v>
      </c>
      <c r="C169" s="70">
        <v>14</v>
      </c>
      <c r="D169" s="70">
        <v>14</v>
      </c>
      <c r="E169" s="70">
        <v>2017</v>
      </c>
      <c r="F169" s="70" t="s">
        <v>156</v>
      </c>
      <c r="G169" s="70" t="s">
        <v>1633</v>
      </c>
      <c r="H169" s="70" t="s">
        <v>1634</v>
      </c>
      <c r="I169" s="148"/>
      <c r="J169" s="71">
        <v>1785.2509787204071</v>
      </c>
      <c r="K169" s="71">
        <v>14.102470298344656</v>
      </c>
      <c r="L169" s="71">
        <v>1.1244550912211606</v>
      </c>
      <c r="M169" s="71">
        <v>181.41768541719182</v>
      </c>
      <c r="N169" s="71">
        <v>240.74979932479405</v>
      </c>
      <c r="O169" s="71">
        <v>80.882699982036229</v>
      </c>
      <c r="P169" s="71">
        <v>43.914975582255273</v>
      </c>
      <c r="Q169" s="71">
        <v>5.86085347977511</v>
      </c>
      <c r="R169" s="71">
        <v>48.380921580997999</v>
      </c>
      <c r="S169" s="71">
        <v>13.085824492005916</v>
      </c>
      <c r="T169" s="72"/>
      <c r="U169" s="71">
        <v>66728426</v>
      </c>
      <c r="V169" s="71">
        <v>4524</v>
      </c>
      <c r="W169" s="71">
        <v>24</v>
      </c>
      <c r="X169" s="71">
        <v>34851</v>
      </c>
      <c r="Y169" s="71">
        <v>46265</v>
      </c>
      <c r="Z169" s="71">
        <v>48359</v>
      </c>
      <c r="AA169" s="71">
        <v>9096</v>
      </c>
      <c r="AB169" s="71">
        <v>85807</v>
      </c>
      <c r="AC169" s="71">
        <v>8426940</v>
      </c>
      <c r="AD169" s="71">
        <v>13.085824492005919</v>
      </c>
      <c r="AE169" s="72"/>
      <c r="AF169" s="71">
        <v>540918863.87444723</v>
      </c>
      <c r="AG169" s="71">
        <v>9318197.2448897418</v>
      </c>
      <c r="AH169" s="71">
        <v>155076.34777898199</v>
      </c>
      <c r="AI169" s="71">
        <v>215782056.86524111</v>
      </c>
      <c r="AJ169" s="71">
        <v>184565591.8630012</v>
      </c>
      <c r="AK169" s="71">
        <v>0</v>
      </c>
      <c r="AL169" s="71">
        <v>0</v>
      </c>
      <c r="AM169" s="71">
        <v>11787040.058827041</v>
      </c>
      <c r="AN169" s="71">
        <v>0</v>
      </c>
      <c r="AO169" s="71">
        <v>0</v>
      </c>
      <c r="AP169" s="71">
        <v>962526826.25418544</v>
      </c>
      <c r="AQ169" s="72"/>
      <c r="AR169" s="71">
        <v>407</v>
      </c>
      <c r="AS169" s="71">
        <v>59</v>
      </c>
      <c r="AT169" s="71">
        <v>4</v>
      </c>
      <c r="AU169" s="71">
        <v>0</v>
      </c>
      <c r="AV169" s="71">
        <v>0</v>
      </c>
      <c r="AW169" s="71">
        <v>2</v>
      </c>
      <c r="AX169" s="71"/>
      <c r="AY169" s="72"/>
      <c r="AZ169" s="71">
        <v>1694.5319999999999</v>
      </c>
      <c r="BA169" s="71">
        <v>8224.19</v>
      </c>
      <c r="BB169" s="71">
        <v>4469.2</v>
      </c>
      <c r="BC169" s="71">
        <v>0</v>
      </c>
      <c r="BD169" s="71">
        <v>0</v>
      </c>
      <c r="BE169" s="71">
        <v>1093</v>
      </c>
      <c r="BF169" s="71"/>
      <c r="BG169" s="72"/>
      <c r="BH169" s="71">
        <v>0</v>
      </c>
      <c r="BI169" s="71">
        <v>0</v>
      </c>
      <c r="BJ169" s="71">
        <v>6405.9620000000004</v>
      </c>
      <c r="BK169" s="71">
        <v>836.70600000000002</v>
      </c>
      <c r="BL169" s="71">
        <v>102.53999999999999</v>
      </c>
      <c r="BM169" s="71">
        <v>0</v>
      </c>
      <c r="BN169" s="72"/>
      <c r="BO169" s="71">
        <v>0</v>
      </c>
      <c r="BP169" s="71">
        <v>0</v>
      </c>
      <c r="BQ169" s="71">
        <v>19</v>
      </c>
      <c r="BR169" s="71">
        <v>1</v>
      </c>
      <c r="BS169" s="71">
        <v>5</v>
      </c>
      <c r="BT169" s="71">
        <v>0</v>
      </c>
      <c r="BU169"/>
      <c r="BV169" s="70">
        <v>6613.0010000000002</v>
      </c>
      <c r="BW169" s="70">
        <v>51.308</v>
      </c>
      <c r="BX169" s="70">
        <v>673.19399999999996</v>
      </c>
      <c r="BY169" s="70">
        <v>3.0249999999999999</v>
      </c>
      <c r="BZ169" s="70">
        <v>4.68</v>
      </c>
      <c r="CA169" s="70">
        <v>0</v>
      </c>
      <c r="CB169" s="70">
        <v>0</v>
      </c>
      <c r="CC169" s="70">
        <v>0</v>
      </c>
      <c r="CD169" s="70">
        <v>0</v>
      </c>
    </row>
    <row r="170" spans="1:82">
      <c r="A170" s="70" t="s">
        <v>1823</v>
      </c>
      <c r="B170" s="70">
        <v>236</v>
      </c>
      <c r="C170" s="70">
        <v>15</v>
      </c>
      <c r="D170" s="70">
        <v>14</v>
      </c>
      <c r="E170" s="70">
        <v>2018</v>
      </c>
      <c r="F170" s="70" t="s">
        <v>183</v>
      </c>
      <c r="G170" s="70" t="s">
        <v>1633</v>
      </c>
      <c r="H170" s="70" t="s">
        <v>1634</v>
      </c>
      <c r="I170" s="148"/>
      <c r="J170" s="71">
        <v>1803.6263641964961</v>
      </c>
      <c r="K170" s="71">
        <v>13.125580135649527</v>
      </c>
      <c r="L170" s="71">
        <v>1.0315427124177443</v>
      </c>
      <c r="M170" s="71">
        <v>182.31245129837086</v>
      </c>
      <c r="N170" s="71">
        <v>219.91994210468465</v>
      </c>
      <c r="O170" s="71">
        <v>78.834648809388938</v>
      </c>
      <c r="P170" s="71">
        <v>43.888905616269746</v>
      </c>
      <c r="Q170" s="71">
        <v>5.3496592414557096</v>
      </c>
      <c r="R170" s="71">
        <v>51.733426246121546</v>
      </c>
      <c r="S170" s="71">
        <v>14.668578044094602</v>
      </c>
      <c r="T170" s="72"/>
      <c r="U170" s="71">
        <v>70440970</v>
      </c>
      <c r="V170" s="71">
        <v>4524</v>
      </c>
      <c r="W170" s="71">
        <v>24</v>
      </c>
      <c r="X170" s="71">
        <v>34851</v>
      </c>
      <c r="Y170" s="71">
        <v>45903</v>
      </c>
      <c r="Z170" s="71">
        <v>48037</v>
      </c>
      <c r="AA170" s="71">
        <v>9182</v>
      </c>
      <c r="AB170" s="71">
        <v>84405</v>
      </c>
      <c r="AC170" s="71">
        <v>8975561</v>
      </c>
      <c r="AD170" s="71">
        <v>14.6685780440946</v>
      </c>
      <c r="AE170" s="72"/>
      <c r="AF170" s="71">
        <v>573197449.56646299</v>
      </c>
      <c r="AG170" s="71">
        <v>8430739.3900653161</v>
      </c>
      <c r="AH170" s="71">
        <v>146159.47686298701</v>
      </c>
      <c r="AI170" s="71">
        <v>220573338.7347213</v>
      </c>
      <c r="AJ170" s="71">
        <v>170108532.40684181</v>
      </c>
      <c r="AK170" s="71">
        <v>0</v>
      </c>
      <c r="AL170" s="71">
        <v>0</v>
      </c>
      <c r="AM170" s="71">
        <v>11618441.99961672</v>
      </c>
      <c r="AN170" s="71">
        <v>0</v>
      </c>
      <c r="AO170" s="71">
        <v>0</v>
      </c>
      <c r="AP170" s="71">
        <v>984074661.57457125</v>
      </c>
      <c r="AQ170" s="72"/>
      <c r="AR170" s="71">
        <v>429</v>
      </c>
      <c r="AS170" s="71">
        <v>66</v>
      </c>
      <c r="AT170" s="71">
        <v>4</v>
      </c>
      <c r="AU170" s="71">
        <v>0</v>
      </c>
      <c r="AV170" s="71">
        <v>0</v>
      </c>
      <c r="AW170" s="71">
        <v>2</v>
      </c>
      <c r="AX170" s="71"/>
      <c r="AY170" s="72"/>
      <c r="AZ170" s="71">
        <v>1830.932</v>
      </c>
      <c r="BA170" s="71">
        <v>10458.59</v>
      </c>
      <c r="BB170" s="71">
        <v>4469</v>
      </c>
      <c r="BC170" s="71">
        <v>0</v>
      </c>
      <c r="BD170" s="71">
        <v>0</v>
      </c>
      <c r="BE170" s="71">
        <v>1093</v>
      </c>
      <c r="BF170" s="71"/>
      <c r="BG170" s="72"/>
      <c r="BH170" s="71">
        <v>0</v>
      </c>
      <c r="BI170" s="71">
        <v>0</v>
      </c>
      <c r="BJ170" s="71">
        <v>6290.1120000000001</v>
      </c>
      <c r="BK170" s="71">
        <v>697.13800000000003</v>
      </c>
      <c r="BL170" s="71">
        <v>109.50200000000001</v>
      </c>
      <c r="BM170" s="71">
        <v>0</v>
      </c>
      <c r="BN170" s="72"/>
      <c r="BO170" s="71">
        <v>0</v>
      </c>
      <c r="BP170" s="71">
        <v>0</v>
      </c>
      <c r="BQ170" s="71">
        <v>20</v>
      </c>
      <c r="BR170" s="71">
        <v>1</v>
      </c>
      <c r="BS170" s="71">
        <v>6</v>
      </c>
      <c r="BT170" s="71">
        <v>0</v>
      </c>
      <c r="BU170"/>
      <c r="BV170" s="70">
        <v>6377.7449999999999</v>
      </c>
      <c r="BW170" s="70">
        <v>50.985999999999997</v>
      </c>
      <c r="BX170" s="70">
        <v>664.08600000000001</v>
      </c>
      <c r="BY170" s="70">
        <v>4.0000000000000001E-3</v>
      </c>
      <c r="BZ170" s="70">
        <v>3.931</v>
      </c>
      <c r="CA170" s="70">
        <v>0</v>
      </c>
      <c r="CB170" s="70">
        <v>0</v>
      </c>
      <c r="CC170" s="70">
        <v>0</v>
      </c>
      <c r="CD170" s="70">
        <v>0</v>
      </c>
    </row>
    <row r="171" spans="1:82">
      <c r="A171" s="70" t="s">
        <v>1824</v>
      </c>
      <c r="B171" s="70">
        <v>237</v>
      </c>
      <c r="C171" s="70">
        <v>16</v>
      </c>
      <c r="D171" s="70">
        <v>14</v>
      </c>
      <c r="E171" s="70">
        <v>2019</v>
      </c>
      <c r="F171" s="70" t="s">
        <v>158</v>
      </c>
      <c r="G171" s="70" t="s">
        <v>1633</v>
      </c>
      <c r="H171" s="70" t="s">
        <v>1634</v>
      </c>
      <c r="I171" s="148"/>
      <c r="J171" s="71">
        <v>986.75131247669503</v>
      </c>
      <c r="K171" s="71">
        <v>12.179571860957161</v>
      </c>
      <c r="L171" s="71">
        <v>1.0361643757431522</v>
      </c>
      <c r="M171" s="71">
        <v>163.55082332291039</v>
      </c>
      <c r="N171" s="71">
        <v>220.84627491191344</v>
      </c>
      <c r="O171" s="71">
        <v>76.113257690034345</v>
      </c>
      <c r="P171" s="71">
        <v>41.715609590055479</v>
      </c>
      <c r="Q171" s="71">
        <v>5.1205288871003596</v>
      </c>
      <c r="R171" s="71">
        <v>41.90651555676564</v>
      </c>
      <c r="S171" s="71">
        <v>13.255439942534966</v>
      </c>
      <c r="T171" s="72"/>
      <c r="U171" s="71">
        <v>40539788</v>
      </c>
      <c r="V171" s="71">
        <v>4524</v>
      </c>
      <c r="W171" s="71">
        <v>24</v>
      </c>
      <c r="X171" s="71">
        <v>34851</v>
      </c>
      <c r="Y171" s="71">
        <v>45534</v>
      </c>
      <c r="Z171" s="71">
        <v>47652</v>
      </c>
      <c r="AA171" s="71">
        <v>8662</v>
      </c>
      <c r="AB171" s="71">
        <v>82977</v>
      </c>
      <c r="AC171" s="71">
        <v>7389712</v>
      </c>
      <c r="AD171" s="71">
        <v>13.25543994253497</v>
      </c>
      <c r="AE171" s="72"/>
      <c r="AF171" s="71">
        <v>323703319.72792077</v>
      </c>
      <c r="AG171" s="71">
        <v>8428242.8115251176</v>
      </c>
      <c r="AH171" s="71">
        <v>157808.57686188471</v>
      </c>
      <c r="AI171" s="71">
        <v>216143561.01348361</v>
      </c>
      <c r="AJ171" s="71">
        <v>177995711.37919661</v>
      </c>
      <c r="AK171" s="71">
        <v>0</v>
      </c>
      <c r="AL171" s="71">
        <v>0</v>
      </c>
      <c r="AM171" s="71">
        <v>11300842.749478435</v>
      </c>
      <c r="AN171" s="71">
        <v>0</v>
      </c>
      <c r="AO171" s="71">
        <v>0</v>
      </c>
      <c r="AP171" s="71">
        <v>737729486.25846648</v>
      </c>
      <c r="AQ171" s="72"/>
      <c r="AR171" s="71">
        <v>482</v>
      </c>
      <c r="AS171" s="71">
        <v>82</v>
      </c>
      <c r="AT171" s="71">
        <v>4</v>
      </c>
      <c r="AU171" s="71">
        <v>0</v>
      </c>
      <c r="AV171" s="71">
        <v>0</v>
      </c>
      <c r="AW171" s="71">
        <v>2</v>
      </c>
      <c r="AX171" s="71"/>
      <c r="AY171" s="72"/>
      <c r="AZ171" s="71">
        <v>2116.132000000001</v>
      </c>
      <c r="BA171" s="71">
        <v>12629.79</v>
      </c>
      <c r="BB171" s="71">
        <v>4469.2</v>
      </c>
      <c r="BC171" s="71">
        <v>0</v>
      </c>
      <c r="BD171" s="71">
        <v>0</v>
      </c>
      <c r="BE171" s="71">
        <v>1093</v>
      </c>
      <c r="BF171" s="71"/>
      <c r="BG171" s="72"/>
      <c r="BH171" s="71">
        <v>0</v>
      </c>
      <c r="BI171" s="71">
        <v>0</v>
      </c>
      <c r="BJ171" s="71">
        <v>6288.3410000000003</v>
      </c>
      <c r="BK171" s="71">
        <v>95.180999999999997</v>
      </c>
      <c r="BL171" s="71">
        <v>108.664</v>
      </c>
      <c r="BM171" s="71">
        <v>0</v>
      </c>
      <c r="BN171" s="72"/>
      <c r="BO171" s="71">
        <v>0</v>
      </c>
      <c r="BP171" s="71">
        <v>0</v>
      </c>
      <c r="BQ171" s="71">
        <v>18</v>
      </c>
      <c r="BR171" s="71">
        <v>1</v>
      </c>
      <c r="BS171" s="71">
        <v>6</v>
      </c>
      <c r="BT171" s="71">
        <v>0</v>
      </c>
      <c r="BU171"/>
      <c r="BV171" s="70">
        <v>5740.8810000000003</v>
      </c>
      <c r="BW171" s="70">
        <v>70.210999999999999</v>
      </c>
      <c r="BX171" s="70">
        <v>677.61</v>
      </c>
      <c r="BY171" s="70">
        <v>3.484</v>
      </c>
      <c r="BZ171" s="70">
        <v>0</v>
      </c>
      <c r="CA171" s="70">
        <v>0</v>
      </c>
      <c r="CB171" s="70">
        <v>0</v>
      </c>
      <c r="CC171" s="70">
        <v>0</v>
      </c>
      <c r="CD171" s="70">
        <v>0</v>
      </c>
    </row>
    <row r="172" spans="1:82">
      <c r="A172" s="70" t="s">
        <v>1825</v>
      </c>
      <c r="B172" s="70">
        <v>238</v>
      </c>
      <c r="C172" s="70">
        <v>17</v>
      </c>
      <c r="D172" s="70">
        <v>14</v>
      </c>
      <c r="E172" s="70">
        <v>2020</v>
      </c>
      <c r="F172" s="70" t="s">
        <v>159</v>
      </c>
      <c r="G172" s="70" t="s">
        <v>1633</v>
      </c>
      <c r="H172" s="70" t="s">
        <v>1634</v>
      </c>
      <c r="I172" s="148"/>
      <c r="J172" s="71">
        <v>725.70428803139168</v>
      </c>
      <c r="K172" s="71">
        <v>11.601804585023038</v>
      </c>
      <c r="L172" s="71">
        <v>1.7491612077795651</v>
      </c>
      <c r="M172" s="71">
        <v>143.44056473403811</v>
      </c>
      <c r="N172" s="71">
        <v>200.87107068045674</v>
      </c>
      <c r="O172" s="71">
        <v>66.662184426089439</v>
      </c>
      <c r="P172" s="71">
        <v>39.677612870712046</v>
      </c>
      <c r="Q172" s="71">
        <v>4.8099568541604798</v>
      </c>
      <c r="R172" s="71">
        <v>35.443669387243766</v>
      </c>
      <c r="S172" s="71">
        <v>11.464674223281261</v>
      </c>
      <c r="T172" s="72"/>
      <c r="U172" s="71">
        <v>33797824</v>
      </c>
      <c r="V172" s="71">
        <v>3987</v>
      </c>
      <c r="W172" s="71">
        <v>36</v>
      </c>
      <c r="X172" s="71">
        <v>32142</v>
      </c>
      <c r="Y172" s="71">
        <v>45186</v>
      </c>
      <c r="Z172" s="71">
        <v>47635</v>
      </c>
      <c r="AA172" s="71">
        <v>8757</v>
      </c>
      <c r="AB172" s="71">
        <v>81579</v>
      </c>
      <c r="AC172" s="71">
        <v>6283090.9999999991</v>
      </c>
      <c r="AD172" s="71">
        <v>11.464674223281261</v>
      </c>
      <c r="AE172" s="72"/>
      <c r="AF172" s="71">
        <v>263890281.2692979</v>
      </c>
      <c r="AG172" s="71">
        <v>7433283.111587937</v>
      </c>
      <c r="AH172" s="71">
        <v>256511.49669728824</v>
      </c>
      <c r="AI172" s="71">
        <v>184549131.8535037</v>
      </c>
      <c r="AJ172" s="71">
        <v>185555758.65962711</v>
      </c>
      <c r="AK172" s="71"/>
      <c r="AL172" s="71"/>
      <c r="AM172" s="71">
        <v>10646965.861594027</v>
      </c>
      <c r="AN172" s="71"/>
      <c r="AO172" s="71"/>
      <c r="AP172" s="71">
        <v>652331932.25230801</v>
      </c>
      <c r="AQ172" s="72"/>
      <c r="AR172" s="71">
        <v>528</v>
      </c>
      <c r="AS172" s="71">
        <v>88</v>
      </c>
      <c r="AT172" s="71">
        <v>4</v>
      </c>
      <c r="AU172" s="71">
        <v>0</v>
      </c>
      <c r="AV172" s="71">
        <v>0</v>
      </c>
      <c r="AW172" s="71">
        <v>3</v>
      </c>
      <c r="AX172" s="71"/>
      <c r="AY172" s="72"/>
      <c r="AZ172" s="71">
        <v>2396.8420000000019</v>
      </c>
      <c r="BA172" s="71">
        <v>13227.29</v>
      </c>
      <c r="BB172" s="71">
        <v>4469.2</v>
      </c>
      <c r="BC172" s="71">
        <v>0</v>
      </c>
      <c r="BD172" s="71">
        <v>0</v>
      </c>
      <c r="BE172" s="71">
        <v>75993</v>
      </c>
      <c r="BF172" s="71"/>
      <c r="BG172" s="72"/>
      <c r="BH172" s="71">
        <v>0</v>
      </c>
      <c r="BI172" s="71">
        <v>0</v>
      </c>
      <c r="BJ172" s="71">
        <v>4230.7190000000001</v>
      </c>
      <c r="BK172" s="71">
        <v>0</v>
      </c>
      <c r="BL172" s="71">
        <v>156.89099999999999</v>
      </c>
      <c r="BM172" s="71">
        <v>0</v>
      </c>
      <c r="BN172" s="72"/>
      <c r="BO172" s="71">
        <v>0</v>
      </c>
      <c r="BP172" s="71">
        <v>0</v>
      </c>
      <c r="BQ172" s="71">
        <v>17</v>
      </c>
      <c r="BR172" s="71">
        <v>0</v>
      </c>
      <c r="BS172" s="71">
        <v>7</v>
      </c>
      <c r="BT172" s="71">
        <v>0</v>
      </c>
      <c r="BU172"/>
      <c r="BV172" s="70">
        <v>3805.9140000000002</v>
      </c>
      <c r="BW172" s="70">
        <v>66.334000000000003</v>
      </c>
      <c r="BX172" s="70">
        <v>512.16200000000003</v>
      </c>
      <c r="BY172" s="70">
        <v>3.2</v>
      </c>
      <c r="BZ172" s="70">
        <v>0</v>
      </c>
      <c r="CA172" s="70">
        <v>0</v>
      </c>
      <c r="CB172" s="70">
        <v>0</v>
      </c>
      <c r="CC172" s="70">
        <v>0</v>
      </c>
      <c r="CD172" s="70">
        <v>0</v>
      </c>
    </row>
    <row r="173" spans="1:82">
      <c r="A173" s="70" t="s">
        <v>1826</v>
      </c>
      <c r="B173" s="70">
        <v>238</v>
      </c>
      <c r="C173" s="70">
        <v>18</v>
      </c>
      <c r="D173" s="70">
        <v>14</v>
      </c>
      <c r="E173" s="70">
        <v>2021</v>
      </c>
      <c r="F173" s="70" t="s">
        <v>160</v>
      </c>
      <c r="G173" s="70" t="s">
        <v>1633</v>
      </c>
      <c r="H173" s="70" t="s">
        <v>1634</v>
      </c>
      <c r="I173" s="148"/>
      <c r="J173" s="71">
        <v>932.33459921578662</v>
      </c>
      <c r="K173" s="71">
        <v>11.175758278326775</v>
      </c>
      <c r="L173" s="71">
        <v>1.596265179062617</v>
      </c>
      <c r="M173" s="71">
        <v>145.6806034213507</v>
      </c>
      <c r="N173" s="71">
        <v>196.19036565550689</v>
      </c>
      <c r="O173" s="71">
        <v>64.081887575059355</v>
      </c>
      <c r="P173" s="71">
        <v>40.84834764521127</v>
      </c>
      <c r="Q173" s="71">
        <v>4.6701511722913196</v>
      </c>
      <c r="R173" s="71">
        <v>39.864637662856396</v>
      </c>
      <c r="S173" s="71">
        <v>12.422434701448569</v>
      </c>
      <c r="T173" s="72"/>
      <c r="U173" s="71">
        <v>44590494</v>
      </c>
      <c r="V173" s="71">
        <v>3987</v>
      </c>
      <c r="W173" s="71">
        <v>36</v>
      </c>
      <c r="X173" s="71">
        <v>32142</v>
      </c>
      <c r="Y173" s="71">
        <v>44671</v>
      </c>
      <c r="Z173" s="71">
        <v>47149</v>
      </c>
      <c r="AA173" s="71">
        <v>8791</v>
      </c>
      <c r="AB173" s="71">
        <v>79986</v>
      </c>
      <c r="AC173" s="71">
        <v>6855619.9999999991</v>
      </c>
      <c r="AD173" s="71">
        <v>12.422434701448569</v>
      </c>
      <c r="AE173" s="72"/>
      <c r="AF173" s="71">
        <v>341543990.70571756</v>
      </c>
      <c r="AG173" s="71">
        <v>7561644.2431648001</v>
      </c>
      <c r="AH173" s="71">
        <v>229977.48482988687</v>
      </c>
      <c r="AI173" s="71">
        <v>202505103.71652961</v>
      </c>
      <c r="AJ173" s="71">
        <v>178693106.53730339</v>
      </c>
      <c r="AK173" s="71">
        <v>0</v>
      </c>
      <c r="AL173" s="71">
        <v>0</v>
      </c>
      <c r="AM173" s="71">
        <v>10499273.330194924</v>
      </c>
      <c r="AN173" s="71">
        <v>0</v>
      </c>
      <c r="AO173" s="71">
        <v>0</v>
      </c>
      <c r="AP173" s="71">
        <v>741033096.01774025</v>
      </c>
      <c r="AQ173" s="72"/>
      <c r="AR173" s="71">
        <v>567</v>
      </c>
      <c r="AS173" s="71">
        <v>94</v>
      </c>
      <c r="AT173" s="71">
        <v>4</v>
      </c>
      <c r="AU173" s="71">
        <v>0</v>
      </c>
      <c r="AV173" s="71">
        <v>0</v>
      </c>
      <c r="AW173" s="71">
        <v>3</v>
      </c>
      <c r="AX173" s="71"/>
      <c r="AY173" s="72"/>
      <c r="AZ173" s="71">
        <v>2669.2420000000029</v>
      </c>
      <c r="BA173" s="71">
        <v>13510.59</v>
      </c>
      <c r="BB173" s="71">
        <v>4469.2</v>
      </c>
      <c r="BC173" s="71">
        <v>0</v>
      </c>
      <c r="BD173" s="71">
        <v>0</v>
      </c>
      <c r="BE173" s="71">
        <v>75993</v>
      </c>
      <c r="BF173" s="71"/>
      <c r="BG173" s="72"/>
      <c r="BH173" s="71">
        <v>0</v>
      </c>
      <c r="BI173" s="71">
        <v>0</v>
      </c>
      <c r="BJ173" s="71">
        <v>6178.2690000000002</v>
      </c>
      <c r="BK173" s="71">
        <v>0</v>
      </c>
      <c r="BL173" s="71">
        <v>169.87799999999999</v>
      </c>
      <c r="BM173" s="71">
        <v>0</v>
      </c>
      <c r="BN173" s="72"/>
      <c r="BO173" s="71">
        <v>0</v>
      </c>
      <c r="BP173" s="71">
        <v>0</v>
      </c>
      <c r="BQ173" s="71">
        <v>18</v>
      </c>
      <c r="BR173" s="71">
        <v>0</v>
      </c>
      <c r="BS173" s="71">
        <v>7</v>
      </c>
      <c r="BT173" s="71">
        <v>0</v>
      </c>
      <c r="BU173"/>
      <c r="BV173" s="70">
        <v>5617.0879999999997</v>
      </c>
      <c r="BW173" s="70">
        <v>83.373999999999995</v>
      </c>
      <c r="BX173" s="70">
        <v>643.59100000000001</v>
      </c>
      <c r="BY173" s="70">
        <v>4.0940000000000003</v>
      </c>
      <c r="BZ173" s="70">
        <v>0</v>
      </c>
      <c r="CA173" s="70">
        <v>0</v>
      </c>
      <c r="CB173" s="70">
        <v>0</v>
      </c>
      <c r="CC173" s="70">
        <v>0</v>
      </c>
      <c r="CD173" s="70">
        <v>0</v>
      </c>
    </row>
    <row r="174" spans="1:82">
      <c r="A174" s="70" t="s">
        <v>1635</v>
      </c>
      <c r="B174" s="70">
        <v>238</v>
      </c>
      <c r="C174" s="70">
        <v>19</v>
      </c>
      <c r="D174" s="70">
        <v>14</v>
      </c>
      <c r="E174" s="70">
        <v>2022</v>
      </c>
      <c r="F174" s="70" t="s">
        <v>161</v>
      </c>
      <c r="G174" s="70" t="s">
        <v>1633</v>
      </c>
      <c r="H174" s="70" t="s">
        <v>1634</v>
      </c>
      <c r="I174" s="148"/>
      <c r="J174" s="71">
        <v>837.75670942565876</v>
      </c>
      <c r="K174" s="71">
        <v>10.690217146420522</v>
      </c>
      <c r="L174" s="71">
        <v>1.4312624905304996</v>
      </c>
      <c r="M174" s="71">
        <v>148.52901346597733</v>
      </c>
      <c r="N174" s="71">
        <v>190.94905331897334</v>
      </c>
      <c r="O174" s="71">
        <v>67.142262740326828</v>
      </c>
      <c r="P174" s="71">
        <v>40.184643306497527</v>
      </c>
      <c r="Q174" s="71">
        <v>4.6066829158643579</v>
      </c>
      <c r="R174" s="71">
        <v>39.791056957942494</v>
      </c>
      <c r="S174" s="71">
        <v>11.94575153997995</v>
      </c>
      <c r="T174" s="72"/>
      <c r="U174" s="71">
        <v>49279183</v>
      </c>
      <c r="V174" s="71">
        <v>3987</v>
      </c>
      <c r="W174" s="71">
        <v>36</v>
      </c>
      <c r="X174" s="71">
        <v>32142</v>
      </c>
      <c r="Y174" s="71">
        <v>44147</v>
      </c>
      <c r="Z174" s="71">
        <v>46936</v>
      </c>
      <c r="AA174" s="71">
        <v>8780</v>
      </c>
      <c r="AB174" s="71">
        <v>78252</v>
      </c>
      <c r="AC174" s="71">
        <v>6928909.9999999981</v>
      </c>
      <c r="AD174" s="71">
        <v>11.94575153997995</v>
      </c>
      <c r="AE174" s="72"/>
      <c r="AF174" s="71">
        <v>336504172.11147845</v>
      </c>
      <c r="AG174" s="71">
        <v>7628070.0495080454</v>
      </c>
      <c r="AH174" s="71">
        <v>255277.12238565148</v>
      </c>
      <c r="AI174" s="71">
        <v>201112754.65193599</v>
      </c>
      <c r="AJ174" s="71">
        <v>179760610.19589275</v>
      </c>
      <c r="AK174" s="71">
        <v>0</v>
      </c>
      <c r="AL174" s="71">
        <v>0</v>
      </c>
      <c r="AM174" s="71">
        <v>10104469.041945606</v>
      </c>
      <c r="AN174" s="71">
        <v>0</v>
      </c>
      <c r="AO174" s="71">
        <v>0</v>
      </c>
      <c r="AP174" s="71">
        <v>735365353.17314661</v>
      </c>
      <c r="AQ174" s="72"/>
      <c r="AR174" s="71">
        <v>618</v>
      </c>
      <c r="AS174" s="71">
        <v>95</v>
      </c>
      <c r="AT174" s="71">
        <v>4</v>
      </c>
      <c r="AU174" s="71">
        <v>0</v>
      </c>
      <c r="AV174" s="71">
        <v>0</v>
      </c>
      <c r="AW174" s="71">
        <v>3</v>
      </c>
      <c r="AX174" s="71"/>
      <c r="AY174" s="72"/>
      <c r="AZ174" s="71">
        <v>2996.7520000000045</v>
      </c>
      <c r="BA174" s="71">
        <v>13560.089999999998</v>
      </c>
      <c r="BB174" s="71">
        <v>4469.2</v>
      </c>
      <c r="BC174" s="71">
        <v>0</v>
      </c>
      <c r="BD174" s="71">
        <v>0</v>
      </c>
      <c r="BE174" s="71">
        <v>75993</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1827</v>
      </c>
      <c r="B175" s="70">
        <v>238</v>
      </c>
      <c r="C175" s="70">
        <v>20</v>
      </c>
      <c r="D175" s="70">
        <v>14</v>
      </c>
      <c r="E175" s="70">
        <v>2023</v>
      </c>
      <c r="F175" s="70" t="s">
        <v>1539</v>
      </c>
      <c r="G175" s="70" t="s">
        <v>1633</v>
      </c>
      <c r="H175" s="70" t="s">
        <v>1634</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659</v>
      </c>
      <c r="AS175" s="71">
        <v>95</v>
      </c>
      <c r="AT175" s="71">
        <v>4</v>
      </c>
      <c r="AU175" s="71">
        <v>0</v>
      </c>
      <c r="AV175" s="71">
        <v>0</v>
      </c>
      <c r="AW175" s="71">
        <v>2</v>
      </c>
      <c r="AX175" s="71"/>
      <c r="AY175" s="72"/>
      <c r="AZ175" s="71">
        <v>3283.4520000000057</v>
      </c>
      <c r="BA175" s="71">
        <v>13560.089999999998</v>
      </c>
      <c r="BB175" s="71">
        <v>4469.2</v>
      </c>
      <c r="BC175" s="71">
        <v>0</v>
      </c>
      <c r="BD175" s="71">
        <v>0</v>
      </c>
      <c r="BE175" s="71">
        <v>1093</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1632</v>
      </c>
      <c r="B176" s="70">
        <v>238</v>
      </c>
      <c r="C176" s="70">
        <v>21</v>
      </c>
      <c r="D176" s="70">
        <v>14</v>
      </c>
      <c r="E176" s="70">
        <v>2024</v>
      </c>
      <c r="F176" s="70" t="s">
        <v>1554</v>
      </c>
      <c r="G176" s="70" t="s">
        <v>1633</v>
      </c>
      <c r="H176" s="70" t="s">
        <v>1634</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1828</v>
      </c>
      <c r="B177" s="70">
        <v>18</v>
      </c>
      <c r="C177" s="70">
        <v>1</v>
      </c>
      <c r="D177" s="70">
        <v>2</v>
      </c>
      <c r="E177" s="70">
        <v>1990</v>
      </c>
      <c r="F177" s="70" t="s">
        <v>787</v>
      </c>
      <c r="G177" s="70" t="s">
        <v>1829</v>
      </c>
      <c r="H177" s="70" t="s">
        <v>1830</v>
      </c>
      <c r="I177" s="148"/>
      <c r="J177" s="71">
        <v>40.611437041798951</v>
      </c>
      <c r="K177" s="71">
        <v>8.0880309261219487</v>
      </c>
      <c r="L177" s="71">
        <v>6.144184779646225</v>
      </c>
      <c r="M177" s="71">
        <v>30.474524896624121</v>
      </c>
      <c r="N177" s="71">
        <v>64.503873026090844</v>
      </c>
      <c r="O177" s="71">
        <v>56.490005884876602</v>
      </c>
      <c r="P177" s="71">
        <v>53.197734165581117</v>
      </c>
      <c r="Q177" s="71">
        <v>3.7424688658830099</v>
      </c>
      <c r="R177" s="71">
        <v>0</v>
      </c>
      <c r="S177" s="71">
        <v>3.2370064885939178</v>
      </c>
      <c r="T177" s="72"/>
      <c r="U177" s="71">
        <v>10539468</v>
      </c>
      <c r="V177" s="71">
        <v>2379</v>
      </c>
      <c r="W177" s="71">
        <v>83</v>
      </c>
      <c r="X177" s="71">
        <v>11189</v>
      </c>
      <c r="Y177" s="71">
        <v>18957</v>
      </c>
      <c r="Z177" s="71">
        <v>23235</v>
      </c>
      <c r="AA177" s="71">
        <v>12917</v>
      </c>
      <c r="AB177" s="71">
        <v>60765</v>
      </c>
      <c r="AC177" s="71">
        <v>0</v>
      </c>
      <c r="AD177" s="71">
        <v>3.2370064885939178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1831</v>
      </c>
      <c r="B178" s="70">
        <v>19</v>
      </c>
      <c r="C178" s="70">
        <v>2</v>
      </c>
      <c r="D178" s="70">
        <v>2</v>
      </c>
      <c r="E178" s="70">
        <v>2005</v>
      </c>
      <c r="F178" s="70" t="s">
        <v>789</v>
      </c>
      <c r="G178" s="1064" t="s">
        <v>1829</v>
      </c>
      <c r="H178" s="70" t="s">
        <v>1830</v>
      </c>
      <c r="I178" s="148"/>
      <c r="J178" s="71">
        <v>33.780878070597318</v>
      </c>
      <c r="K178" s="71">
        <v>6.0297147038261647</v>
      </c>
      <c r="L178" s="71">
        <v>11.58168922281946</v>
      </c>
      <c r="M178" s="71">
        <v>64.919677604025026</v>
      </c>
      <c r="N178" s="71">
        <v>102.338801777339</v>
      </c>
      <c r="O178" s="71">
        <v>96.095088217765692</v>
      </c>
      <c r="P178" s="71">
        <v>56.210400692806523</v>
      </c>
      <c r="Q178" s="71">
        <v>4.2856630715180497</v>
      </c>
      <c r="R178" s="71">
        <v>0</v>
      </c>
      <c r="S178" s="71">
        <v>8.7068657407539156</v>
      </c>
      <c r="T178" s="72"/>
      <c r="U178" s="71">
        <v>7711116</v>
      </c>
      <c r="V178" s="71">
        <v>2486</v>
      </c>
      <c r="W178" s="71">
        <v>157</v>
      </c>
      <c r="X178" s="71">
        <v>13073</v>
      </c>
      <c r="Y178" s="71">
        <v>27470</v>
      </c>
      <c r="Z178" s="71">
        <v>45738</v>
      </c>
      <c r="AA178" s="71">
        <v>11178</v>
      </c>
      <c r="AB178" s="71">
        <v>72744</v>
      </c>
      <c r="AC178" s="71">
        <v>0</v>
      </c>
      <c r="AD178" s="71">
        <v>8.7068657407539156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1832</v>
      </c>
      <c r="B179" s="70">
        <v>20</v>
      </c>
      <c r="C179" s="70">
        <v>3</v>
      </c>
      <c r="D179" s="70">
        <v>2</v>
      </c>
      <c r="E179" s="70">
        <v>2006</v>
      </c>
      <c r="F179" s="70" t="s">
        <v>790</v>
      </c>
      <c r="G179" s="1064" t="s">
        <v>1829</v>
      </c>
      <c r="H179" s="70" t="s">
        <v>1830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1833</v>
      </c>
      <c r="B180" s="70">
        <v>21</v>
      </c>
      <c r="C180" s="70">
        <v>4</v>
      </c>
      <c r="D180" s="70">
        <v>2</v>
      </c>
      <c r="E180" s="70">
        <v>2007</v>
      </c>
      <c r="F180" s="70" t="s">
        <v>791</v>
      </c>
      <c r="G180" s="70" t="s">
        <v>1829</v>
      </c>
      <c r="H180" s="70" t="s">
        <v>1830</v>
      </c>
      <c r="I180" s="148"/>
      <c r="J180" s="71">
        <v>36.249185434712203</v>
      </c>
      <c r="K180" s="71">
        <v>5.6370365302197669</v>
      </c>
      <c r="L180" s="71">
        <v>4.9837744851751724</v>
      </c>
      <c r="M180" s="71">
        <v>64.591553642007895</v>
      </c>
      <c r="N180" s="71">
        <v>108.388030223428</v>
      </c>
      <c r="O180" s="71">
        <v>93.554599440576652</v>
      </c>
      <c r="P180" s="71">
        <v>55.79874091130732</v>
      </c>
      <c r="Q180" s="71">
        <v>4.52071069676321</v>
      </c>
      <c r="R180" s="71">
        <v>0</v>
      </c>
      <c r="S180" s="71">
        <v>9.7283798593180553</v>
      </c>
      <c r="T180" s="72"/>
      <c r="U180" s="71">
        <v>7305708</v>
      </c>
      <c r="V180" s="71">
        <v>2020</v>
      </c>
      <c r="W180" s="71">
        <v>75</v>
      </c>
      <c r="X180" s="71">
        <v>15823</v>
      </c>
      <c r="Y180" s="71">
        <v>27940</v>
      </c>
      <c r="Z180" s="71">
        <v>46290</v>
      </c>
      <c r="AA180" s="71">
        <v>10927</v>
      </c>
      <c r="AB180" s="71">
        <v>72676</v>
      </c>
      <c r="AC180" s="71">
        <v>0</v>
      </c>
      <c r="AD180" s="71">
        <v>9.7283798593180553</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1834</v>
      </c>
      <c r="B181" s="70">
        <v>22</v>
      </c>
      <c r="C181" s="70">
        <v>5</v>
      </c>
      <c r="D181" s="70">
        <v>2</v>
      </c>
      <c r="E181" s="70">
        <v>2008</v>
      </c>
      <c r="F181" s="70" t="s">
        <v>792</v>
      </c>
      <c r="G181" s="70" t="s">
        <v>1829</v>
      </c>
      <c r="H181" s="70" t="s">
        <v>1830</v>
      </c>
      <c r="I181" s="148"/>
      <c r="J181" s="71">
        <v>31.254854824232631</v>
      </c>
      <c r="K181" s="71">
        <v>4.3151973486868433</v>
      </c>
      <c r="L181" s="71">
        <v>4.4134856774998612</v>
      </c>
      <c r="M181" s="71">
        <v>77.744540481481053</v>
      </c>
      <c r="N181" s="71">
        <v>105.6376592259608</v>
      </c>
      <c r="O181" s="71">
        <v>91.237543307235896</v>
      </c>
      <c r="P181" s="71">
        <v>54.470180901209673</v>
      </c>
      <c r="Q181" s="71">
        <v>4.4479862341385097</v>
      </c>
      <c r="R181" s="71">
        <v>0</v>
      </c>
      <c r="S181" s="71">
        <v>9.1087072670165323</v>
      </c>
      <c r="T181" s="72"/>
      <c r="U181" s="71">
        <v>6927177</v>
      </c>
      <c r="V181" s="71">
        <v>2020</v>
      </c>
      <c r="W181" s="71">
        <v>75</v>
      </c>
      <c r="X181" s="71">
        <v>15823</v>
      </c>
      <c r="Y181" s="71">
        <v>28246</v>
      </c>
      <c r="Z181" s="71">
        <v>46728</v>
      </c>
      <c r="AA181" s="71">
        <v>10679</v>
      </c>
      <c r="AB181" s="71">
        <v>72683</v>
      </c>
      <c r="AC181" s="71">
        <v>0</v>
      </c>
      <c r="AD181" s="71">
        <v>9.1087072670165323</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1835</v>
      </c>
      <c r="B182" s="70">
        <v>23</v>
      </c>
      <c r="C182" s="70">
        <v>6</v>
      </c>
      <c r="D182" s="70">
        <v>2</v>
      </c>
      <c r="E182" s="70">
        <v>2009</v>
      </c>
      <c r="F182" s="70" t="s">
        <v>176</v>
      </c>
      <c r="G182" s="70" t="s">
        <v>1829</v>
      </c>
      <c r="H182" s="70" t="s">
        <v>1830</v>
      </c>
      <c r="I182" s="148"/>
      <c r="J182" s="71">
        <v>35.767968699261708</v>
      </c>
      <c r="K182" s="71">
        <v>4.4821006330186144</v>
      </c>
      <c r="L182" s="71">
        <v>6.0270823011772956</v>
      </c>
      <c r="M182" s="71">
        <v>84.357993079745285</v>
      </c>
      <c r="N182" s="71">
        <v>96.444599404061506</v>
      </c>
      <c r="O182" s="71">
        <v>93.293217405056268</v>
      </c>
      <c r="P182" s="71">
        <v>51.920374379060263</v>
      </c>
      <c r="Q182" s="71">
        <v>4.2599628671914198</v>
      </c>
      <c r="R182" s="71">
        <v>0</v>
      </c>
      <c r="S182" s="71">
        <v>11.329603065634331</v>
      </c>
      <c r="T182" s="72"/>
      <c r="U182" s="71">
        <v>5931484</v>
      </c>
      <c r="V182" s="71">
        <v>2084</v>
      </c>
      <c r="W182" s="71">
        <v>175</v>
      </c>
      <c r="X182" s="71">
        <v>17854</v>
      </c>
      <c r="Y182" s="71">
        <v>28631</v>
      </c>
      <c r="Z182" s="71">
        <v>47162</v>
      </c>
      <c r="AA182" s="71">
        <v>10450</v>
      </c>
      <c r="AB182" s="71">
        <v>73073</v>
      </c>
      <c r="AC182" s="71">
        <v>0</v>
      </c>
      <c r="AD182" s="71">
        <v>11.329603065634331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3.43</v>
      </c>
      <c r="BM182" s="71">
        <v>0</v>
      </c>
      <c r="BN182" s="72"/>
      <c r="BO182" s="71">
        <v>0</v>
      </c>
      <c r="BP182" s="71">
        <v>0</v>
      </c>
      <c r="BQ182" s="71">
        <v>0</v>
      </c>
      <c r="BR182" s="71">
        <v>0</v>
      </c>
      <c r="BS182" s="71">
        <v>1</v>
      </c>
      <c r="BT182" s="71">
        <v>0</v>
      </c>
      <c r="BU182"/>
      <c r="BV182" s="70">
        <v>3.43</v>
      </c>
      <c r="BW182" s="70">
        <v>0</v>
      </c>
      <c r="BX182" s="70">
        <v>0</v>
      </c>
      <c r="BY182" s="70">
        <v>0</v>
      </c>
      <c r="BZ182" s="70">
        <v>0</v>
      </c>
      <c r="CA182" s="70">
        <v>0</v>
      </c>
      <c r="CB182" s="70">
        <v>0</v>
      </c>
      <c r="CC182" s="70">
        <v>0</v>
      </c>
      <c r="CD182" s="70">
        <v>0</v>
      </c>
    </row>
    <row r="183" spans="1:82">
      <c r="A183" s="70" t="s">
        <v>1836</v>
      </c>
      <c r="B183" s="70">
        <v>24</v>
      </c>
      <c r="C183" s="70">
        <v>7</v>
      </c>
      <c r="D183" s="70">
        <v>2</v>
      </c>
      <c r="E183" s="70">
        <v>2010</v>
      </c>
      <c r="F183" s="70" t="s">
        <v>177</v>
      </c>
      <c r="G183" s="70" t="s">
        <v>1829</v>
      </c>
      <c r="H183" s="70" t="s">
        <v>1830</v>
      </c>
      <c r="I183" s="148"/>
      <c r="J183" s="71">
        <v>30.490943193974179</v>
      </c>
      <c r="K183" s="71">
        <v>4.7032368375943916</v>
      </c>
      <c r="L183" s="71">
        <v>5.6772406597048546</v>
      </c>
      <c r="M183" s="71">
        <v>87.351336521667179</v>
      </c>
      <c r="N183" s="71">
        <v>95.283765226014097</v>
      </c>
      <c r="O183" s="71">
        <v>93.495723819529275</v>
      </c>
      <c r="P183" s="71">
        <v>52.159745906046112</v>
      </c>
      <c r="Q183" s="71">
        <v>4.46168642531938</v>
      </c>
      <c r="R183" s="71">
        <v>0</v>
      </c>
      <c r="S183" s="71">
        <v>9.5738046379889088</v>
      </c>
      <c r="T183" s="72"/>
      <c r="U183" s="71">
        <v>5977785</v>
      </c>
      <c r="V183" s="71">
        <v>2084</v>
      </c>
      <c r="W183" s="71">
        <v>175</v>
      </c>
      <c r="X183" s="71">
        <v>17854</v>
      </c>
      <c r="Y183" s="71">
        <v>29068</v>
      </c>
      <c r="Z183" s="71">
        <v>47484</v>
      </c>
      <c r="AA183" s="71">
        <v>10236</v>
      </c>
      <c r="AB183" s="71">
        <v>73336</v>
      </c>
      <c r="AC183" s="71">
        <v>0</v>
      </c>
      <c r="AD183" s="71">
        <v>9.5738046379889088</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3.05</v>
      </c>
      <c r="BM183" s="71">
        <v>0</v>
      </c>
      <c r="BN183" s="72"/>
      <c r="BO183" s="71">
        <v>0</v>
      </c>
      <c r="BP183" s="71">
        <v>0</v>
      </c>
      <c r="BQ183" s="71">
        <v>0</v>
      </c>
      <c r="BR183" s="71">
        <v>0</v>
      </c>
      <c r="BS183" s="71">
        <v>1</v>
      </c>
      <c r="BT183" s="71">
        <v>0</v>
      </c>
      <c r="BU183"/>
      <c r="BV183" s="70">
        <v>3.05</v>
      </c>
      <c r="BW183" s="70">
        <v>0</v>
      </c>
      <c r="BX183" s="70">
        <v>0</v>
      </c>
      <c r="BY183" s="70">
        <v>0</v>
      </c>
      <c r="BZ183" s="70">
        <v>0</v>
      </c>
      <c r="CA183" s="70">
        <v>0</v>
      </c>
      <c r="CB183" s="70">
        <v>0</v>
      </c>
      <c r="CC183" s="70">
        <v>0</v>
      </c>
      <c r="CD183" s="70">
        <v>0</v>
      </c>
    </row>
    <row r="184" spans="1:82">
      <c r="A184" s="70" t="s">
        <v>1837</v>
      </c>
      <c r="B184" s="70">
        <v>25</v>
      </c>
      <c r="C184" s="70">
        <v>8</v>
      </c>
      <c r="D184" s="70">
        <v>2</v>
      </c>
      <c r="E184" s="70">
        <v>2011</v>
      </c>
      <c r="F184" s="70" t="s">
        <v>178</v>
      </c>
      <c r="G184" s="70" t="s">
        <v>1829</v>
      </c>
      <c r="H184" s="70" t="s">
        <v>1830</v>
      </c>
      <c r="I184" s="148"/>
      <c r="J184" s="71">
        <v>61.26010631112608</v>
      </c>
      <c r="K184" s="71">
        <v>5.4302206578903069</v>
      </c>
      <c r="L184" s="71">
        <v>5.951828756804427</v>
      </c>
      <c r="M184" s="71">
        <v>99.417904607437279</v>
      </c>
      <c r="N184" s="71">
        <v>110.6626115257871</v>
      </c>
      <c r="O184" s="71">
        <v>92.388416004323233</v>
      </c>
      <c r="P184" s="71">
        <v>49.91509320515469</v>
      </c>
      <c r="Q184" s="71">
        <v>5.1262223726308802</v>
      </c>
      <c r="R184" s="71">
        <v>0</v>
      </c>
      <c r="S184" s="71">
        <v>9.0998439158634774</v>
      </c>
      <c r="T184" s="72"/>
      <c r="U184" s="71">
        <v>13008303</v>
      </c>
      <c r="V184" s="71">
        <v>2084</v>
      </c>
      <c r="W184" s="71">
        <v>175</v>
      </c>
      <c r="X184" s="71">
        <v>17854</v>
      </c>
      <c r="Y184" s="71">
        <v>29167</v>
      </c>
      <c r="Z184" s="71">
        <v>47941</v>
      </c>
      <c r="AA184" s="71">
        <v>10087</v>
      </c>
      <c r="AB184" s="71">
        <v>73047</v>
      </c>
      <c r="AC184" s="71">
        <v>0</v>
      </c>
      <c r="AD184" s="71">
        <v>9.0998439158634774</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2.214</v>
      </c>
      <c r="BM184" s="71">
        <v>0</v>
      </c>
      <c r="BN184" s="72"/>
      <c r="BO184" s="71">
        <v>0</v>
      </c>
      <c r="BP184" s="71">
        <v>0</v>
      </c>
      <c r="BQ184" s="71">
        <v>0</v>
      </c>
      <c r="BR184" s="71">
        <v>0</v>
      </c>
      <c r="BS184" s="71">
        <v>1</v>
      </c>
      <c r="BT184" s="71">
        <v>0</v>
      </c>
      <c r="BU184"/>
      <c r="BV184" s="70">
        <v>2.214</v>
      </c>
      <c r="BW184" s="70">
        <v>0</v>
      </c>
      <c r="BX184" s="70">
        <v>0</v>
      </c>
      <c r="BY184" s="70">
        <v>0</v>
      </c>
      <c r="BZ184" s="70">
        <v>0</v>
      </c>
      <c r="CA184" s="70">
        <v>0</v>
      </c>
      <c r="CB184" s="70">
        <v>0</v>
      </c>
      <c r="CC184" s="70">
        <v>0</v>
      </c>
      <c r="CD184" s="70">
        <v>0</v>
      </c>
    </row>
    <row r="185" spans="1:82">
      <c r="A185" s="70" t="s">
        <v>1838</v>
      </c>
      <c r="B185" s="70">
        <v>26</v>
      </c>
      <c r="C185" s="70">
        <v>9</v>
      </c>
      <c r="D185" s="70">
        <v>2</v>
      </c>
      <c r="E185" s="70">
        <v>2012</v>
      </c>
      <c r="F185" s="70" t="s">
        <v>179</v>
      </c>
      <c r="G185" s="70" t="s">
        <v>1829</v>
      </c>
      <c r="H185" s="70" t="s">
        <v>1830</v>
      </c>
      <c r="I185" s="148"/>
      <c r="J185" s="71">
        <v>33.289225682158971</v>
      </c>
      <c r="K185" s="71">
        <v>5.1988374699564659</v>
      </c>
      <c r="L185" s="71">
        <v>5.8645929653845554</v>
      </c>
      <c r="M185" s="71">
        <v>97.822541787049474</v>
      </c>
      <c r="N185" s="71">
        <v>130.0879326053884</v>
      </c>
      <c r="O185" s="71">
        <v>93.552328383829277</v>
      </c>
      <c r="P185" s="71">
        <v>50.258804686407437</v>
      </c>
      <c r="Q185" s="71">
        <v>5.6706394334338697</v>
      </c>
      <c r="R185" s="71">
        <v>0</v>
      </c>
      <c r="S185" s="71">
        <v>8.5621507321620864</v>
      </c>
      <c r="T185" s="72"/>
      <c r="U185" s="71">
        <v>5563122</v>
      </c>
      <c r="V185" s="71">
        <v>2084</v>
      </c>
      <c r="W185" s="71">
        <v>175</v>
      </c>
      <c r="X185" s="71">
        <v>17854</v>
      </c>
      <c r="Y185" s="71">
        <v>30017</v>
      </c>
      <c r="Z185" s="71">
        <v>48930</v>
      </c>
      <c r="AA185" s="71">
        <v>10099</v>
      </c>
      <c r="AB185" s="71">
        <v>74373</v>
      </c>
      <c r="AC185" s="71">
        <v>0</v>
      </c>
      <c r="AD185" s="71">
        <v>8.5621507321620864</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2.7480000000000002</v>
      </c>
      <c r="BM185" s="71">
        <v>0</v>
      </c>
      <c r="BN185" s="72"/>
      <c r="BO185" s="71">
        <v>0</v>
      </c>
      <c r="BP185" s="71">
        <v>0</v>
      </c>
      <c r="BQ185" s="71">
        <v>0</v>
      </c>
      <c r="BR185" s="71">
        <v>0</v>
      </c>
      <c r="BS185" s="71">
        <v>1</v>
      </c>
      <c r="BT185" s="71">
        <v>0</v>
      </c>
      <c r="BU185"/>
      <c r="BV185" s="70">
        <v>2.7480000000000002</v>
      </c>
      <c r="BW185" s="70">
        <v>0</v>
      </c>
      <c r="BX185" s="70">
        <v>0</v>
      </c>
      <c r="BY185" s="70">
        <v>0</v>
      </c>
      <c r="BZ185" s="70">
        <v>0</v>
      </c>
      <c r="CA185" s="70">
        <v>0</v>
      </c>
      <c r="CB185" s="70">
        <v>0</v>
      </c>
      <c r="CC185" s="70">
        <v>0</v>
      </c>
      <c r="CD185" s="70">
        <v>0</v>
      </c>
    </row>
    <row r="186" spans="1:82">
      <c r="A186" s="70" t="s">
        <v>1839</v>
      </c>
      <c r="B186" s="70">
        <v>27</v>
      </c>
      <c r="C186" s="70">
        <v>10</v>
      </c>
      <c r="D186" s="70">
        <v>2</v>
      </c>
      <c r="E186" s="70">
        <v>2013</v>
      </c>
      <c r="F186" s="70" t="s">
        <v>180</v>
      </c>
      <c r="G186" s="70" t="s">
        <v>1829</v>
      </c>
      <c r="H186" s="70" t="s">
        <v>1830</v>
      </c>
      <c r="I186" s="148"/>
      <c r="J186" s="71">
        <v>37.714301624934002</v>
      </c>
      <c r="K186" s="71">
        <v>5.0907131468959834</v>
      </c>
      <c r="L186" s="71">
        <v>4.8138367962797286</v>
      </c>
      <c r="M186" s="71">
        <v>101.1520890165076</v>
      </c>
      <c r="N186" s="71">
        <v>120.5252904429002</v>
      </c>
      <c r="O186" s="71">
        <v>90.857046075953704</v>
      </c>
      <c r="P186" s="71">
        <v>50.463166318701809</v>
      </c>
      <c r="Q186" s="71">
        <v>5.77902940586109</v>
      </c>
      <c r="R186" s="71">
        <v>0</v>
      </c>
      <c r="S186" s="71">
        <v>8.4005755111999267</v>
      </c>
      <c r="T186" s="72"/>
      <c r="U186" s="71">
        <v>5444261</v>
      </c>
      <c r="V186" s="71">
        <v>2084</v>
      </c>
      <c r="W186" s="71">
        <v>175</v>
      </c>
      <c r="X186" s="71">
        <v>17854</v>
      </c>
      <c r="Y186" s="71">
        <v>30365</v>
      </c>
      <c r="Z186" s="71">
        <v>49642</v>
      </c>
      <c r="AA186" s="71">
        <v>10102</v>
      </c>
      <c r="AB186" s="71">
        <v>74708</v>
      </c>
      <c r="AC186" s="71">
        <v>0</v>
      </c>
      <c r="AD186" s="71">
        <v>8.4005755111999267</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82.903000000000006</v>
      </c>
      <c r="BK186" s="71">
        <v>0</v>
      </c>
      <c r="BL186" s="71">
        <v>3.202</v>
      </c>
      <c r="BM186" s="71">
        <v>0</v>
      </c>
      <c r="BN186" s="72"/>
      <c r="BO186" s="71">
        <v>0</v>
      </c>
      <c r="BP186" s="71">
        <v>0</v>
      </c>
      <c r="BQ186" s="71">
        <v>1</v>
      </c>
      <c r="BR186" s="71">
        <v>0</v>
      </c>
      <c r="BS186" s="71">
        <v>1</v>
      </c>
      <c r="BT186" s="71">
        <v>0</v>
      </c>
      <c r="BU186"/>
      <c r="BV186" s="70">
        <v>77.573999999999998</v>
      </c>
      <c r="BW186" s="70">
        <v>0</v>
      </c>
      <c r="BX186" s="70">
        <v>0</v>
      </c>
      <c r="BY186" s="70">
        <v>0</v>
      </c>
      <c r="BZ186" s="70">
        <v>0</v>
      </c>
      <c r="CA186" s="70">
        <v>0</v>
      </c>
      <c r="CB186" s="70">
        <v>4.3609999999999998</v>
      </c>
      <c r="CC186" s="70">
        <v>4.17</v>
      </c>
      <c r="CD186" s="70">
        <v>0</v>
      </c>
    </row>
    <row r="187" spans="1:82">
      <c r="A187" s="70" t="s">
        <v>1840</v>
      </c>
      <c r="B187" s="70">
        <v>28</v>
      </c>
      <c r="C187" s="70">
        <v>11</v>
      </c>
      <c r="D187" s="70">
        <v>2</v>
      </c>
      <c r="E187" s="70">
        <v>2014</v>
      </c>
      <c r="F187" s="70" t="s">
        <v>181</v>
      </c>
      <c r="G187" s="70" t="s">
        <v>1829</v>
      </c>
      <c r="H187" s="70" t="s">
        <v>1830</v>
      </c>
      <c r="I187" s="148"/>
      <c r="J187" s="71">
        <v>19.49025863352448</v>
      </c>
      <c r="K187" s="71">
        <v>4.9037307856879941</v>
      </c>
      <c r="L187" s="71">
        <v>5.1238643686855951</v>
      </c>
      <c r="M187" s="71">
        <v>102.2065782003104</v>
      </c>
      <c r="N187" s="71">
        <v>103.83220715324789</v>
      </c>
      <c r="O187" s="71">
        <v>87.414420198530749</v>
      </c>
      <c r="P187" s="71">
        <v>50.780700769679555</v>
      </c>
      <c r="Q187" s="71">
        <v>5.5522788903833602</v>
      </c>
      <c r="R187" s="71">
        <v>0</v>
      </c>
      <c r="S187" s="71">
        <v>10.001611282423561</v>
      </c>
      <c r="T187" s="72"/>
      <c r="U187" s="71">
        <v>3491553</v>
      </c>
      <c r="V187" s="71">
        <v>1851</v>
      </c>
      <c r="W187" s="71">
        <v>179</v>
      </c>
      <c r="X187" s="71">
        <v>18747</v>
      </c>
      <c r="Y187" s="71">
        <v>30772</v>
      </c>
      <c r="Z187" s="71">
        <v>50303</v>
      </c>
      <c r="AA187" s="71">
        <v>10113</v>
      </c>
      <c r="AB187" s="71">
        <v>74811</v>
      </c>
      <c r="AC187" s="71">
        <v>0</v>
      </c>
      <c r="AD187" s="71">
        <v>10.001611282423561</v>
      </c>
      <c r="AE187" s="72"/>
      <c r="AF187" s="71"/>
      <c r="AG187" s="71"/>
      <c r="AH187" s="71"/>
      <c r="AI187" s="71"/>
      <c r="AJ187" s="71"/>
      <c r="AK187" s="71"/>
      <c r="AL187" s="71"/>
      <c r="AM187" s="71"/>
      <c r="AN187" s="71"/>
      <c r="AO187" s="71"/>
      <c r="AP187" s="71"/>
      <c r="AQ187" s="72"/>
      <c r="AR187" s="71">
        <v>2270</v>
      </c>
      <c r="AS187" s="71">
        <v>355</v>
      </c>
      <c r="AT187" s="71">
        <v>0</v>
      </c>
      <c r="AU187" s="71">
        <v>0</v>
      </c>
      <c r="AV187" s="71">
        <v>0</v>
      </c>
      <c r="AW187" s="71">
        <v>0</v>
      </c>
      <c r="AX187" s="71"/>
      <c r="AY187" s="72"/>
      <c r="AZ187" s="71">
        <v>9458.7999999999993</v>
      </c>
      <c r="BA187" s="71">
        <v>14545.5</v>
      </c>
      <c r="BB187" s="71">
        <v>0</v>
      </c>
      <c r="BC187" s="71">
        <v>0</v>
      </c>
      <c r="BD187" s="71">
        <v>0</v>
      </c>
      <c r="BE187" s="71">
        <v>0</v>
      </c>
      <c r="BF187" s="71"/>
      <c r="BG187" s="72"/>
      <c r="BH187" s="71">
        <v>0</v>
      </c>
      <c r="BI187" s="71">
        <v>0</v>
      </c>
      <c r="BJ187" s="71">
        <v>0</v>
      </c>
      <c r="BK187" s="71">
        <v>0</v>
      </c>
      <c r="BL187" s="71">
        <v>3.1989999999999998</v>
      </c>
      <c r="BM187" s="71">
        <v>0</v>
      </c>
      <c r="BN187" s="72"/>
      <c r="BO187" s="71">
        <v>0</v>
      </c>
      <c r="BP187" s="71">
        <v>0</v>
      </c>
      <c r="BQ187" s="71">
        <v>0</v>
      </c>
      <c r="BR187" s="71">
        <v>0</v>
      </c>
      <c r="BS187" s="71">
        <v>1</v>
      </c>
      <c r="BT187" s="71">
        <v>0</v>
      </c>
      <c r="BU187"/>
      <c r="BV187" s="70">
        <v>3.1989999999999998</v>
      </c>
      <c r="BW187" s="70">
        <v>0</v>
      </c>
      <c r="BX187" s="70">
        <v>0</v>
      </c>
      <c r="BY187" s="70">
        <v>0</v>
      </c>
      <c r="BZ187" s="70">
        <v>0</v>
      </c>
      <c r="CA187" s="70">
        <v>0</v>
      </c>
      <c r="CB187" s="70">
        <v>0</v>
      </c>
      <c r="CC187" s="70">
        <v>0</v>
      </c>
      <c r="CD187" s="70">
        <v>0</v>
      </c>
    </row>
    <row r="188" spans="1:82">
      <c r="A188" s="70" t="s">
        <v>1841</v>
      </c>
      <c r="B188" s="70">
        <v>29</v>
      </c>
      <c r="C188" s="70">
        <v>12</v>
      </c>
      <c r="D188" s="70">
        <v>2</v>
      </c>
      <c r="E188" s="70">
        <v>2015</v>
      </c>
      <c r="F188" s="70" t="s">
        <v>182</v>
      </c>
      <c r="G188" s="70" t="s">
        <v>1829</v>
      </c>
      <c r="H188" s="70" t="s">
        <v>1830</v>
      </c>
      <c r="I188" s="148"/>
      <c r="J188" s="71">
        <v>18.81008582894124</v>
      </c>
      <c r="K188" s="71">
        <v>4.5483032277758726</v>
      </c>
      <c r="L188" s="71">
        <v>5.1696725968869792</v>
      </c>
      <c r="M188" s="71">
        <v>91.881173765833665</v>
      </c>
      <c r="N188" s="71">
        <v>110.8986134327231</v>
      </c>
      <c r="O188" s="71">
        <v>87.417670035944425</v>
      </c>
      <c r="P188" s="71">
        <v>50.438897979366544</v>
      </c>
      <c r="Q188" s="71">
        <v>5.4473837704876598</v>
      </c>
      <c r="R188" s="71">
        <v>0</v>
      </c>
      <c r="S188" s="71">
        <v>9.2252623685944286</v>
      </c>
      <c r="T188" s="72"/>
      <c r="U188" s="71">
        <v>3817165</v>
      </c>
      <c r="V188" s="71">
        <v>1851</v>
      </c>
      <c r="W188" s="71">
        <v>179</v>
      </c>
      <c r="X188" s="71">
        <v>18747</v>
      </c>
      <c r="Y188" s="71">
        <v>31187</v>
      </c>
      <c r="Z188" s="71">
        <v>50789</v>
      </c>
      <c r="AA188" s="71">
        <v>10037</v>
      </c>
      <c r="AB188" s="71">
        <v>74977</v>
      </c>
      <c r="AC188" s="71">
        <v>0</v>
      </c>
      <c r="AD188" s="71">
        <v>9.2252623685944286</v>
      </c>
      <c r="AE188" s="72"/>
      <c r="AF188" s="71">
        <v>28573823.322476968</v>
      </c>
      <c r="AG188" s="71">
        <v>3402448.52560416</v>
      </c>
      <c r="AH188" s="71">
        <v>1086194.0809044009</v>
      </c>
      <c r="AI188" s="71">
        <v>120102851.61842591</v>
      </c>
      <c r="AJ188" s="71">
        <v>161919337.34719029</v>
      </c>
      <c r="AK188" s="71">
        <v>0</v>
      </c>
      <c r="AL188" s="71">
        <v>0</v>
      </c>
      <c r="AM188" s="71">
        <v>10275283.333314201</v>
      </c>
      <c r="AN188" s="71">
        <v>0</v>
      </c>
      <c r="AO188" s="71">
        <v>0</v>
      </c>
      <c r="AP188" s="71">
        <v>325359938.22791588</v>
      </c>
      <c r="AQ188" s="72"/>
      <c r="AR188" s="71">
        <v>2450</v>
      </c>
      <c r="AS188" s="71">
        <v>554</v>
      </c>
      <c r="AT188" s="71">
        <v>0</v>
      </c>
      <c r="AU188" s="71">
        <v>0</v>
      </c>
      <c r="AV188" s="71">
        <v>0</v>
      </c>
      <c r="AW188" s="71">
        <v>0</v>
      </c>
      <c r="AX188" s="71"/>
      <c r="AY188" s="72"/>
      <c r="AZ188" s="71">
        <v>10387.1</v>
      </c>
      <c r="BA188" s="71">
        <v>21787.9</v>
      </c>
      <c r="BB188" s="71">
        <v>0</v>
      </c>
      <c r="BC188" s="71">
        <v>0</v>
      </c>
      <c r="BD188" s="71">
        <v>0</v>
      </c>
      <c r="BE188" s="71">
        <v>0</v>
      </c>
      <c r="BF188" s="71"/>
      <c r="BG188" s="72"/>
      <c r="BH188" s="71">
        <v>0</v>
      </c>
      <c r="BI188" s="71">
        <v>0</v>
      </c>
      <c r="BJ188" s="71">
        <v>0</v>
      </c>
      <c r="BK188" s="71">
        <v>0</v>
      </c>
      <c r="BL188" s="71">
        <v>3.1030000000000002</v>
      </c>
      <c r="BM188" s="71">
        <v>0</v>
      </c>
      <c r="BN188" s="72"/>
      <c r="BO188" s="71">
        <v>0</v>
      </c>
      <c r="BP188" s="71">
        <v>0</v>
      </c>
      <c r="BQ188" s="71">
        <v>0</v>
      </c>
      <c r="BR188" s="71">
        <v>0</v>
      </c>
      <c r="BS188" s="71">
        <v>1</v>
      </c>
      <c r="BT188" s="71">
        <v>0</v>
      </c>
      <c r="BU188"/>
      <c r="BV188" s="70">
        <v>3.1030000000000002</v>
      </c>
      <c r="BW188" s="70">
        <v>0</v>
      </c>
      <c r="BX188" s="70">
        <v>0</v>
      </c>
      <c r="BY188" s="70">
        <v>0</v>
      </c>
      <c r="BZ188" s="70">
        <v>0</v>
      </c>
      <c r="CA188" s="70">
        <v>0</v>
      </c>
      <c r="CB188" s="70">
        <v>0</v>
      </c>
      <c r="CC188" s="70">
        <v>0</v>
      </c>
      <c r="CD188" s="70">
        <v>0</v>
      </c>
    </row>
    <row r="189" spans="1:82">
      <c r="A189" s="70" t="s">
        <v>1842</v>
      </c>
      <c r="B189" s="70">
        <v>30</v>
      </c>
      <c r="C189" s="70">
        <v>13</v>
      </c>
      <c r="D189" s="70">
        <v>2</v>
      </c>
      <c r="E189" s="70">
        <v>2016</v>
      </c>
      <c r="F189" s="70" t="s">
        <v>155</v>
      </c>
      <c r="G189" s="70" t="s">
        <v>1829</v>
      </c>
      <c r="H189" s="70" t="s">
        <v>1830</v>
      </c>
      <c r="I189" s="148"/>
      <c r="J189" s="71">
        <v>19.00247308287738</v>
      </c>
      <c r="K189" s="71">
        <v>4.9748327008066457</v>
      </c>
      <c r="L189" s="71">
        <v>6.0077588708291589</v>
      </c>
      <c r="M189" s="71">
        <v>78.03403206182729</v>
      </c>
      <c r="N189" s="71">
        <v>104.89928596788361</v>
      </c>
      <c r="O189" s="71">
        <v>87.439201021698736</v>
      </c>
      <c r="P189" s="71">
        <v>48.849590325046464</v>
      </c>
      <c r="Q189" s="71">
        <v>5.3237478352364933</v>
      </c>
      <c r="R189" s="71">
        <v>0</v>
      </c>
      <c r="S189" s="71">
        <v>9.2323811504585311</v>
      </c>
      <c r="T189" s="72"/>
      <c r="U189" s="71">
        <v>3685093</v>
      </c>
      <c r="V189" s="71">
        <v>1851</v>
      </c>
      <c r="W189" s="71">
        <v>179</v>
      </c>
      <c r="X189" s="71">
        <v>18747</v>
      </c>
      <c r="Y189" s="71">
        <v>31685</v>
      </c>
      <c r="Z189" s="71">
        <v>51426</v>
      </c>
      <c r="AA189" s="71">
        <v>10054</v>
      </c>
      <c r="AB189" s="71">
        <v>75373</v>
      </c>
      <c r="AC189" s="71">
        <v>0</v>
      </c>
      <c r="AD189" s="71">
        <v>9.2323811504585311</v>
      </c>
      <c r="AE189" s="72"/>
      <c r="AF189" s="71">
        <v>28591817.251337819</v>
      </c>
      <c r="AG189" s="71">
        <v>3737377.459358573</v>
      </c>
      <c r="AH189" s="71">
        <v>1028797.397590965</v>
      </c>
      <c r="AI189" s="71">
        <v>120041021.11288489</v>
      </c>
      <c r="AJ189" s="71">
        <v>143586969.21181041</v>
      </c>
      <c r="AK189" s="71">
        <v>0</v>
      </c>
      <c r="AL189" s="71">
        <v>0</v>
      </c>
      <c r="AM189" s="71">
        <v>10337578.521677841</v>
      </c>
      <c r="AN189" s="71">
        <v>0</v>
      </c>
      <c r="AO189" s="71">
        <v>0</v>
      </c>
      <c r="AP189" s="71">
        <v>307323560.95466053</v>
      </c>
      <c r="AQ189" s="72"/>
      <c r="AR189" s="71">
        <v>2617</v>
      </c>
      <c r="AS189" s="71">
        <v>652</v>
      </c>
      <c r="AT189" s="71">
        <v>0</v>
      </c>
      <c r="AU189" s="71">
        <v>0</v>
      </c>
      <c r="AV189" s="71">
        <v>0</v>
      </c>
      <c r="AW189" s="71">
        <v>0</v>
      </c>
      <c r="AX189" s="71"/>
      <c r="AY189" s="72"/>
      <c r="AZ189" s="71">
        <v>11255.1</v>
      </c>
      <c r="BA189" s="71">
        <v>24008</v>
      </c>
      <c r="BB189" s="71">
        <v>0</v>
      </c>
      <c r="BC189" s="71">
        <v>0</v>
      </c>
      <c r="BD189" s="71">
        <v>0</v>
      </c>
      <c r="BE189" s="71">
        <v>0</v>
      </c>
      <c r="BF189" s="71"/>
      <c r="BG189" s="72"/>
      <c r="BH189" s="71">
        <v>0</v>
      </c>
      <c r="BI189" s="71">
        <v>0</v>
      </c>
      <c r="BJ189" s="71">
        <v>0</v>
      </c>
      <c r="BK189" s="71">
        <v>0</v>
      </c>
      <c r="BL189" s="71">
        <v>3.3980000000000001</v>
      </c>
      <c r="BM189" s="71">
        <v>0</v>
      </c>
      <c r="BN189" s="72"/>
      <c r="BO189" s="71">
        <v>0</v>
      </c>
      <c r="BP189" s="71">
        <v>0</v>
      </c>
      <c r="BQ189" s="71">
        <v>0</v>
      </c>
      <c r="BR189" s="71">
        <v>0</v>
      </c>
      <c r="BS189" s="71">
        <v>1</v>
      </c>
      <c r="BT189" s="71">
        <v>0</v>
      </c>
      <c r="BU189"/>
      <c r="BV189" s="70">
        <v>3.3980000000000001</v>
      </c>
      <c r="BW189" s="70">
        <v>0</v>
      </c>
      <c r="BX189" s="70">
        <v>0</v>
      </c>
      <c r="BY189" s="70">
        <v>0</v>
      </c>
      <c r="BZ189" s="70">
        <v>0</v>
      </c>
      <c r="CA189" s="70">
        <v>0</v>
      </c>
      <c r="CB189" s="70">
        <v>0</v>
      </c>
      <c r="CC189" s="70">
        <v>0</v>
      </c>
      <c r="CD189" s="70">
        <v>0</v>
      </c>
    </row>
    <row r="190" spans="1:82">
      <c r="A190" s="70" t="s">
        <v>1843</v>
      </c>
      <c r="B190" s="70">
        <v>31</v>
      </c>
      <c r="C190" s="70">
        <v>14</v>
      </c>
      <c r="D190" s="70">
        <v>2</v>
      </c>
      <c r="E190" s="70">
        <v>2017</v>
      </c>
      <c r="F190" s="70" t="s">
        <v>156</v>
      </c>
      <c r="G190" s="70" t="s">
        <v>1829</v>
      </c>
      <c r="H190" s="70" t="s">
        <v>1830</v>
      </c>
      <c r="I190" s="148"/>
      <c r="J190" s="71">
        <v>18.146288103880732</v>
      </c>
      <c r="K190" s="71">
        <v>4.9800667185486951</v>
      </c>
      <c r="L190" s="71">
        <v>5.6007894310472564</v>
      </c>
      <c r="M190" s="71">
        <v>78.869695517316103</v>
      </c>
      <c r="N190" s="71">
        <v>114.9749388022618</v>
      </c>
      <c r="O190" s="71">
        <v>86.510820609831498</v>
      </c>
      <c r="P190" s="71">
        <v>48.284264599619057</v>
      </c>
      <c r="Q190" s="71">
        <v>5.1599307297727597</v>
      </c>
      <c r="R190" s="71">
        <v>0</v>
      </c>
      <c r="S190" s="71">
        <v>9.820849926444378</v>
      </c>
      <c r="T190" s="72"/>
      <c r="U190" s="71">
        <v>4190661</v>
      </c>
      <c r="V190" s="71">
        <v>1851</v>
      </c>
      <c r="W190" s="71">
        <v>179</v>
      </c>
      <c r="X190" s="71">
        <v>18747</v>
      </c>
      <c r="Y190" s="71">
        <v>32158</v>
      </c>
      <c r="Z190" s="71">
        <v>51724</v>
      </c>
      <c r="AA190" s="71">
        <v>10001</v>
      </c>
      <c r="AB190" s="71">
        <v>75545</v>
      </c>
      <c r="AC190" s="71">
        <v>0</v>
      </c>
      <c r="AD190" s="71">
        <v>9.820849926444378</v>
      </c>
      <c r="AE190" s="72"/>
      <c r="AF190" s="71">
        <v>28477049.792511638</v>
      </c>
      <c r="AG190" s="71">
        <v>3797199.5198923941</v>
      </c>
      <c r="AH190" s="71">
        <v>1230791.601062004</v>
      </c>
      <c r="AI190" s="71">
        <v>124696805.47743981</v>
      </c>
      <c r="AJ190" s="71">
        <v>165829889.328794</v>
      </c>
      <c r="AK190" s="71">
        <v>0</v>
      </c>
      <c r="AL190" s="71">
        <v>0</v>
      </c>
      <c r="AM190" s="71">
        <v>10377381.113942791</v>
      </c>
      <c r="AN190" s="71">
        <v>0</v>
      </c>
      <c r="AO190" s="71">
        <v>0</v>
      </c>
      <c r="AP190" s="71">
        <v>334409116.83364266</v>
      </c>
      <c r="AQ190" s="72"/>
      <c r="AR190" s="71">
        <v>2755</v>
      </c>
      <c r="AS190" s="71">
        <v>718</v>
      </c>
      <c r="AT190" s="71">
        <v>0</v>
      </c>
      <c r="AU190" s="71">
        <v>0</v>
      </c>
      <c r="AV190" s="71">
        <v>0</v>
      </c>
      <c r="AW190" s="71">
        <v>0</v>
      </c>
      <c r="AX190" s="71"/>
      <c r="AY190" s="72"/>
      <c r="AZ190" s="71">
        <v>11952.3</v>
      </c>
      <c r="BA190" s="71">
        <v>25541.800000000021</v>
      </c>
      <c r="BB190" s="71">
        <v>0</v>
      </c>
      <c r="BC190" s="71">
        <v>0</v>
      </c>
      <c r="BD190" s="71">
        <v>0</v>
      </c>
      <c r="BE190" s="71">
        <v>0</v>
      </c>
      <c r="BF190" s="71"/>
      <c r="BG190" s="72"/>
      <c r="BH190" s="71">
        <v>0</v>
      </c>
      <c r="BI190" s="71">
        <v>0</v>
      </c>
      <c r="BJ190" s="71">
        <v>0</v>
      </c>
      <c r="BK190" s="71">
        <v>0</v>
      </c>
      <c r="BL190" s="71">
        <v>3.2469999999999999</v>
      </c>
      <c r="BM190" s="71">
        <v>0</v>
      </c>
      <c r="BN190" s="72"/>
      <c r="BO190" s="71">
        <v>0</v>
      </c>
      <c r="BP190" s="71">
        <v>0</v>
      </c>
      <c r="BQ190" s="71">
        <v>0</v>
      </c>
      <c r="BR190" s="71">
        <v>0</v>
      </c>
      <c r="BS190" s="71">
        <v>1</v>
      </c>
      <c r="BT190" s="71">
        <v>0</v>
      </c>
      <c r="BU190"/>
      <c r="BV190" s="70">
        <v>3.2469999999999999</v>
      </c>
      <c r="BW190" s="70">
        <v>0</v>
      </c>
      <c r="BX190" s="70">
        <v>0</v>
      </c>
      <c r="BY190" s="70">
        <v>0</v>
      </c>
      <c r="BZ190" s="70">
        <v>0</v>
      </c>
      <c r="CA190" s="70">
        <v>0</v>
      </c>
      <c r="CB190" s="70">
        <v>0</v>
      </c>
      <c r="CC190" s="70">
        <v>0</v>
      </c>
      <c r="CD190" s="70">
        <v>0</v>
      </c>
    </row>
    <row r="191" spans="1:82">
      <c r="A191" s="70" t="s">
        <v>1844</v>
      </c>
      <c r="B191" s="70">
        <v>32</v>
      </c>
      <c r="C191" s="70">
        <v>15</v>
      </c>
      <c r="D191" s="70">
        <v>2</v>
      </c>
      <c r="E191" s="70">
        <v>2018</v>
      </c>
      <c r="F191" s="70" t="s">
        <v>183</v>
      </c>
      <c r="G191" s="70" t="s">
        <v>1829</v>
      </c>
      <c r="H191" s="70" t="s">
        <v>1830</v>
      </c>
      <c r="I191" s="148"/>
      <c r="J191" s="71">
        <v>18.412470999368878</v>
      </c>
      <c r="K191" s="71">
        <v>4.7548299279334767</v>
      </c>
      <c r="L191" s="71">
        <v>4.9561880364427751</v>
      </c>
      <c r="M191" s="71">
        <v>73.309500752507461</v>
      </c>
      <c r="N191" s="71">
        <v>107.43807646609199</v>
      </c>
      <c r="O191" s="71">
        <v>85.773318900487396</v>
      </c>
      <c r="P191" s="71">
        <v>47.990047090758907</v>
      </c>
      <c r="Q191" s="71">
        <v>4.8024291260510701</v>
      </c>
      <c r="R191" s="71">
        <v>0</v>
      </c>
      <c r="S191" s="71">
        <v>11.463973175782037</v>
      </c>
      <c r="T191" s="72"/>
      <c r="U191" s="71">
        <v>4316041</v>
      </c>
      <c r="V191" s="71">
        <v>1851</v>
      </c>
      <c r="W191" s="71">
        <v>179</v>
      </c>
      <c r="X191" s="71">
        <v>18747</v>
      </c>
      <c r="Y191" s="71">
        <v>32588</v>
      </c>
      <c r="Z191" s="71">
        <v>52265</v>
      </c>
      <c r="AA191" s="71">
        <v>10040</v>
      </c>
      <c r="AB191" s="71">
        <v>75771</v>
      </c>
      <c r="AC191" s="71">
        <v>0</v>
      </c>
      <c r="AD191" s="71">
        <v>11.463973175782041</v>
      </c>
      <c r="AE191" s="72"/>
      <c r="AF191" s="71">
        <v>28168048.273437921</v>
      </c>
      <c r="AG191" s="71">
        <v>3426846.1515694</v>
      </c>
      <c r="AH191" s="71">
        <v>1150217.4654384791</v>
      </c>
      <c r="AI191" s="71">
        <v>114461333.8154954</v>
      </c>
      <c r="AJ191" s="71">
        <v>150151547.81405401</v>
      </c>
      <c r="AK191" s="71">
        <v>0</v>
      </c>
      <c r="AL191" s="71">
        <v>0</v>
      </c>
      <c r="AM191" s="71">
        <v>10429962.30973234</v>
      </c>
      <c r="AN191" s="71">
        <v>0</v>
      </c>
      <c r="AO191" s="71">
        <v>0</v>
      </c>
      <c r="AP191" s="71">
        <v>307787955.82972753</v>
      </c>
      <c r="AQ191" s="72"/>
      <c r="AR191" s="71">
        <v>2920</v>
      </c>
      <c r="AS191" s="71">
        <v>810</v>
      </c>
      <c r="AT191" s="71">
        <v>0</v>
      </c>
      <c r="AU191" s="71">
        <v>0</v>
      </c>
      <c r="AV191" s="71">
        <v>0</v>
      </c>
      <c r="AW191" s="71">
        <v>0</v>
      </c>
      <c r="AX191" s="71"/>
      <c r="AY191" s="72"/>
      <c r="AZ191" s="71">
        <v>12861.7</v>
      </c>
      <c r="BA191" s="71">
        <v>29559.3</v>
      </c>
      <c r="BB191" s="71">
        <v>0</v>
      </c>
      <c r="BC191" s="71">
        <v>0</v>
      </c>
      <c r="BD191" s="71">
        <v>0</v>
      </c>
      <c r="BE191" s="71">
        <v>0</v>
      </c>
      <c r="BF191" s="71"/>
      <c r="BG191" s="72"/>
      <c r="BH191" s="71">
        <v>0</v>
      </c>
      <c r="BI191" s="71">
        <v>0</v>
      </c>
      <c r="BJ191" s="71">
        <v>0</v>
      </c>
      <c r="BK191" s="71">
        <v>0</v>
      </c>
      <c r="BL191" s="71">
        <v>2.9260000000000002</v>
      </c>
      <c r="BM191" s="71">
        <v>0</v>
      </c>
      <c r="BN191" s="72"/>
      <c r="BO191" s="71">
        <v>0</v>
      </c>
      <c r="BP191" s="71">
        <v>0</v>
      </c>
      <c r="BQ191" s="71">
        <v>0</v>
      </c>
      <c r="BR191" s="71">
        <v>0</v>
      </c>
      <c r="BS191" s="71">
        <v>1</v>
      </c>
      <c r="BT191" s="71">
        <v>0</v>
      </c>
      <c r="BU191"/>
      <c r="BV191" s="70">
        <v>2.9260000000000002</v>
      </c>
      <c r="BW191" s="70">
        <v>0</v>
      </c>
      <c r="BX191" s="70">
        <v>0</v>
      </c>
      <c r="BY191" s="70">
        <v>0</v>
      </c>
      <c r="BZ191" s="70">
        <v>0</v>
      </c>
      <c r="CA191" s="70">
        <v>0</v>
      </c>
      <c r="CB191" s="70">
        <v>0</v>
      </c>
      <c r="CC191" s="70">
        <v>0</v>
      </c>
      <c r="CD191" s="70">
        <v>0</v>
      </c>
    </row>
    <row r="192" spans="1:82">
      <c r="A192" s="70" t="s">
        <v>1845</v>
      </c>
      <c r="B192" s="70">
        <v>33</v>
      </c>
      <c r="C192" s="70">
        <v>16</v>
      </c>
      <c r="D192" s="70">
        <v>2</v>
      </c>
      <c r="E192" s="70">
        <v>2019</v>
      </c>
      <c r="F192" s="70" t="s">
        <v>158</v>
      </c>
      <c r="G192" s="70" t="s">
        <v>1829</v>
      </c>
      <c r="H192" s="70" t="s">
        <v>1830</v>
      </c>
      <c r="I192" s="148"/>
      <c r="J192" s="71">
        <v>18.050076652669944</v>
      </c>
      <c r="K192" s="71">
        <v>4.2897449848664646</v>
      </c>
      <c r="L192" s="71">
        <v>4.9959079853789135</v>
      </c>
      <c r="M192" s="71">
        <v>71.254147335518184</v>
      </c>
      <c r="N192" s="71">
        <v>95.135682033918741</v>
      </c>
      <c r="O192" s="71">
        <v>84.307268685372961</v>
      </c>
      <c r="P192" s="71">
        <v>48.135247962665026</v>
      </c>
      <c r="Q192" s="71">
        <v>4.6802881808736503</v>
      </c>
      <c r="R192" s="71">
        <v>0</v>
      </c>
      <c r="S192" s="71">
        <v>8.6866914904487587</v>
      </c>
      <c r="T192" s="72"/>
      <c r="U192" s="71">
        <v>4237059</v>
      </c>
      <c r="V192" s="71">
        <v>1851</v>
      </c>
      <c r="W192" s="71">
        <v>179</v>
      </c>
      <c r="X192" s="71">
        <v>18747</v>
      </c>
      <c r="Y192" s="71">
        <v>33006</v>
      </c>
      <c r="Z192" s="71">
        <v>52782</v>
      </c>
      <c r="AA192" s="71">
        <v>9995</v>
      </c>
      <c r="AB192" s="71">
        <v>75843</v>
      </c>
      <c r="AC192" s="71">
        <v>0</v>
      </c>
      <c r="AD192" s="71">
        <v>8.6866914904487587</v>
      </c>
      <c r="AE192" s="72"/>
      <c r="AF192" s="71">
        <v>28341086.138921641</v>
      </c>
      <c r="AG192" s="71">
        <v>3204699.977617003</v>
      </c>
      <c r="AH192" s="71">
        <v>1225172.497452826</v>
      </c>
      <c r="AI192" s="71">
        <v>114620127.0057717</v>
      </c>
      <c r="AJ192" s="71">
        <v>137215043.14319319</v>
      </c>
      <c r="AK192" s="71">
        <v>0</v>
      </c>
      <c r="AL192" s="71">
        <v>0</v>
      </c>
      <c r="AM192" s="71">
        <v>10329245.654201683</v>
      </c>
      <c r="AN192" s="71">
        <v>0</v>
      </c>
      <c r="AO192" s="71">
        <v>0</v>
      </c>
      <c r="AP192" s="71">
        <v>294935374.41715807</v>
      </c>
      <c r="AQ192" s="72"/>
      <c r="AR192" s="71">
        <v>3097</v>
      </c>
      <c r="AS192" s="71">
        <v>866</v>
      </c>
      <c r="AT192" s="71">
        <v>0</v>
      </c>
      <c r="AU192" s="71">
        <v>0</v>
      </c>
      <c r="AV192" s="71">
        <v>0</v>
      </c>
      <c r="AW192" s="71">
        <v>0</v>
      </c>
      <c r="AX192" s="71"/>
      <c r="AY192" s="72"/>
      <c r="AZ192" s="71">
        <v>13811.59999999998</v>
      </c>
      <c r="BA192" s="71">
        <v>31013.200000000001</v>
      </c>
      <c r="BB192" s="71">
        <v>0</v>
      </c>
      <c r="BC192" s="71">
        <v>0</v>
      </c>
      <c r="BD192" s="71">
        <v>0</v>
      </c>
      <c r="BE192" s="71">
        <v>0</v>
      </c>
      <c r="BF192" s="71"/>
      <c r="BG192" s="72"/>
      <c r="BH192" s="71">
        <v>0</v>
      </c>
      <c r="BI192" s="71">
        <v>0</v>
      </c>
      <c r="BJ192" s="71">
        <v>0</v>
      </c>
      <c r="BK192" s="71">
        <v>0</v>
      </c>
      <c r="BL192" s="71">
        <v>2.4249999999999998</v>
      </c>
      <c r="BM192" s="71">
        <v>0</v>
      </c>
      <c r="BN192" s="72"/>
      <c r="BO192" s="71">
        <v>0</v>
      </c>
      <c r="BP192" s="71">
        <v>0</v>
      </c>
      <c r="BQ192" s="71">
        <v>0</v>
      </c>
      <c r="BR192" s="71">
        <v>0</v>
      </c>
      <c r="BS192" s="71">
        <v>1</v>
      </c>
      <c r="BT192" s="71">
        <v>0</v>
      </c>
      <c r="BU192"/>
      <c r="BV192" s="70">
        <v>2.4249999999999998</v>
      </c>
      <c r="BW192" s="70">
        <v>0</v>
      </c>
      <c r="BX192" s="70">
        <v>0</v>
      </c>
      <c r="BY192" s="70">
        <v>0</v>
      </c>
      <c r="BZ192" s="70">
        <v>0</v>
      </c>
      <c r="CA192" s="70">
        <v>0</v>
      </c>
      <c r="CB192" s="70">
        <v>0</v>
      </c>
      <c r="CC192" s="70">
        <v>0</v>
      </c>
      <c r="CD192" s="70">
        <v>0</v>
      </c>
    </row>
    <row r="193" spans="1:82">
      <c r="A193" s="70" t="s">
        <v>1846</v>
      </c>
      <c r="B193" s="70">
        <v>34</v>
      </c>
      <c r="C193" s="70">
        <v>17</v>
      </c>
      <c r="D193" s="70">
        <v>2</v>
      </c>
      <c r="E193" s="70">
        <v>2020</v>
      </c>
      <c r="F193" s="70" t="s">
        <v>159</v>
      </c>
      <c r="G193" s="70" t="s">
        <v>1829</v>
      </c>
      <c r="H193" s="70" t="s">
        <v>1830</v>
      </c>
      <c r="I193" s="148"/>
      <c r="J193" s="71">
        <v>16.837271350277138</v>
      </c>
      <c r="K193" s="71">
        <v>4.8883061391429168</v>
      </c>
      <c r="L193" s="71">
        <v>6.1183723873969296</v>
      </c>
      <c r="M193" s="71">
        <v>72.217950378832754</v>
      </c>
      <c r="N193" s="71">
        <v>94.920512037815328</v>
      </c>
      <c r="O193" s="71">
        <v>74.841894050745523</v>
      </c>
      <c r="P193" s="71">
        <v>45.626762773560621</v>
      </c>
      <c r="Q193" s="71">
        <v>4.4832554858070699</v>
      </c>
      <c r="R193" s="71">
        <v>0</v>
      </c>
      <c r="S193" s="71">
        <v>7.0598809149267909</v>
      </c>
      <c r="T193" s="72"/>
      <c r="U193" s="71">
        <v>4204499</v>
      </c>
      <c r="V193" s="71">
        <v>1826</v>
      </c>
      <c r="W193" s="71">
        <v>243</v>
      </c>
      <c r="X193" s="71">
        <v>19414</v>
      </c>
      <c r="Y193" s="71">
        <v>33474</v>
      </c>
      <c r="Z193" s="71">
        <v>53480</v>
      </c>
      <c r="AA193" s="71">
        <v>10070</v>
      </c>
      <c r="AB193" s="71">
        <v>76038</v>
      </c>
      <c r="AC193" s="71">
        <v>0</v>
      </c>
      <c r="AD193" s="71">
        <v>7.0598809149267909</v>
      </c>
      <c r="AE193" s="72"/>
      <c r="AF193" s="71">
        <v>27212101.94345222</v>
      </c>
      <c r="AG193" s="71">
        <v>3741753.8691500253</v>
      </c>
      <c r="AH193" s="71">
        <v>1589661.0484093472</v>
      </c>
      <c r="AI193" s="71">
        <v>118378975.87005854</v>
      </c>
      <c r="AJ193" s="71">
        <v>148969088.72795269</v>
      </c>
      <c r="AK193" s="71"/>
      <c r="AL193" s="71"/>
      <c r="AM193" s="71">
        <v>9923803.799800029</v>
      </c>
      <c r="AN193" s="71"/>
      <c r="AO193" s="71"/>
      <c r="AP193" s="71">
        <v>309815385.25882286</v>
      </c>
      <c r="AQ193" s="72"/>
      <c r="AR193" s="71">
        <v>3296</v>
      </c>
      <c r="AS193" s="71">
        <v>903</v>
      </c>
      <c r="AT193" s="71">
        <v>0</v>
      </c>
      <c r="AU193" s="71">
        <v>0</v>
      </c>
      <c r="AV193" s="71">
        <v>0</v>
      </c>
      <c r="AW193" s="71">
        <v>0</v>
      </c>
      <c r="AX193" s="71"/>
      <c r="AY193" s="72"/>
      <c r="AZ193" s="71">
        <v>15027.39999999998</v>
      </c>
      <c r="BA193" s="71">
        <v>71718.999999999985</v>
      </c>
      <c r="BB193" s="71">
        <v>0</v>
      </c>
      <c r="BC193" s="71">
        <v>0</v>
      </c>
      <c r="BD193" s="71">
        <v>0</v>
      </c>
      <c r="BE193" s="71">
        <v>0</v>
      </c>
      <c r="BF193" s="71"/>
      <c r="BG193" s="72"/>
      <c r="BH193" s="71">
        <v>0</v>
      </c>
      <c r="BI193" s="71">
        <v>0</v>
      </c>
      <c r="BJ193" s="71">
        <v>0</v>
      </c>
      <c r="BK193" s="71">
        <v>0</v>
      </c>
      <c r="BL193" s="71">
        <v>2.4329999999999998</v>
      </c>
      <c r="BM193" s="71">
        <v>0</v>
      </c>
      <c r="BN193" s="72"/>
      <c r="BO193" s="71">
        <v>0</v>
      </c>
      <c r="BP193" s="71">
        <v>0</v>
      </c>
      <c r="BQ193" s="71">
        <v>0</v>
      </c>
      <c r="BR193" s="71">
        <v>0</v>
      </c>
      <c r="BS193" s="71">
        <v>1</v>
      </c>
      <c r="BT193" s="71">
        <v>0</v>
      </c>
      <c r="BU193"/>
      <c r="BV193" s="70">
        <v>2.4329999999999998</v>
      </c>
      <c r="BW193" s="70">
        <v>0</v>
      </c>
      <c r="BX193" s="70">
        <v>0</v>
      </c>
      <c r="BY193" s="70">
        <v>0</v>
      </c>
      <c r="BZ193" s="70">
        <v>0</v>
      </c>
      <c r="CA193" s="70">
        <v>0</v>
      </c>
      <c r="CB193" s="70">
        <v>0</v>
      </c>
      <c r="CC193" s="70">
        <v>0</v>
      </c>
      <c r="CD193" s="70">
        <v>0</v>
      </c>
    </row>
    <row r="194" spans="1:82">
      <c r="A194" s="70" t="s">
        <v>1847</v>
      </c>
      <c r="B194" s="70">
        <v>34</v>
      </c>
      <c r="C194" s="70">
        <v>18</v>
      </c>
      <c r="D194" s="70">
        <v>2</v>
      </c>
      <c r="E194" s="70">
        <v>2021</v>
      </c>
      <c r="F194" s="70" t="s">
        <v>160</v>
      </c>
      <c r="G194" s="70" t="s">
        <v>1829</v>
      </c>
      <c r="H194" s="70" t="s">
        <v>1830</v>
      </c>
      <c r="I194" s="148"/>
      <c r="J194" s="71">
        <v>16.030856095983314</v>
      </c>
      <c r="K194" s="71">
        <v>5.1142561831755282</v>
      </c>
      <c r="L194" s="71">
        <v>5.5509468793568484</v>
      </c>
      <c r="M194" s="71">
        <v>80.867702613497485</v>
      </c>
      <c r="N194" s="71">
        <v>96.079131239756322</v>
      </c>
      <c r="O194" s="71">
        <v>73.03995075788859</v>
      </c>
      <c r="P194" s="71">
        <v>47.204909990638306</v>
      </c>
      <c r="Q194" s="71">
        <v>4.4574469400424599</v>
      </c>
      <c r="R194" s="71">
        <v>0</v>
      </c>
      <c r="S194" s="71">
        <v>7.9124035581531</v>
      </c>
      <c r="T194" s="72"/>
      <c r="U194" s="71">
        <v>4267718</v>
      </c>
      <c r="V194" s="71">
        <v>1826</v>
      </c>
      <c r="W194" s="71">
        <v>243</v>
      </c>
      <c r="X194" s="71">
        <v>19414</v>
      </c>
      <c r="Y194" s="71">
        <v>34066</v>
      </c>
      <c r="Z194" s="71">
        <v>53740</v>
      </c>
      <c r="AA194" s="71">
        <v>10159</v>
      </c>
      <c r="AB194" s="71">
        <v>76343</v>
      </c>
      <c r="AC194" s="71">
        <v>0</v>
      </c>
      <c r="AD194" s="71">
        <v>7.9124035581531</v>
      </c>
      <c r="AE194" s="72"/>
      <c r="AF194" s="71">
        <v>25790739.757780772</v>
      </c>
      <c r="AG194" s="71">
        <v>3619361.1552525759</v>
      </c>
      <c r="AH194" s="71">
        <v>1395004.5250627787</v>
      </c>
      <c r="AI194" s="71">
        <v>131108454.39464265</v>
      </c>
      <c r="AJ194" s="71">
        <v>133884024.9860156</v>
      </c>
      <c r="AK194" s="71">
        <v>0</v>
      </c>
      <c r="AL194" s="71">
        <v>0</v>
      </c>
      <c r="AM194" s="71">
        <v>10021078.986911098</v>
      </c>
      <c r="AN194" s="71">
        <v>0</v>
      </c>
      <c r="AO194" s="71">
        <v>0</v>
      </c>
      <c r="AP194" s="71">
        <v>305818663.80566549</v>
      </c>
      <c r="AQ194" s="72"/>
      <c r="AR194" s="71">
        <v>3499</v>
      </c>
      <c r="AS194" s="71">
        <v>918</v>
      </c>
      <c r="AT194" s="71">
        <v>0</v>
      </c>
      <c r="AU194" s="71">
        <v>0</v>
      </c>
      <c r="AV194" s="71">
        <v>0</v>
      </c>
      <c r="AW194" s="71">
        <v>0</v>
      </c>
      <c r="AX194" s="71"/>
      <c r="AY194" s="72"/>
      <c r="AZ194" s="71">
        <v>16232.59999999998</v>
      </c>
      <c r="BA194" s="71">
        <v>86168.4</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1848</v>
      </c>
      <c r="B195" s="70">
        <v>34</v>
      </c>
      <c r="C195" s="70">
        <v>19</v>
      </c>
      <c r="D195" s="70">
        <v>2</v>
      </c>
      <c r="E195" s="70">
        <v>2022</v>
      </c>
      <c r="F195" s="70" t="s">
        <v>161</v>
      </c>
      <c r="G195" s="70" t="s">
        <v>1829</v>
      </c>
      <c r="H195" s="70" t="s">
        <v>1830</v>
      </c>
      <c r="I195" s="148"/>
      <c r="J195" s="71">
        <v>19.346920860034345</v>
      </c>
      <c r="K195" s="71">
        <v>4.8624339184028997</v>
      </c>
      <c r="L195" s="71">
        <v>4.5187520181119964</v>
      </c>
      <c r="M195" s="71">
        <v>73.63934230980081</v>
      </c>
      <c r="N195" s="71">
        <v>105.25249333265494</v>
      </c>
      <c r="O195" s="71">
        <v>77.832439352276339</v>
      </c>
      <c r="P195" s="71">
        <v>47.319934754655797</v>
      </c>
      <c r="Q195" s="71">
        <v>4.5093121963576408</v>
      </c>
      <c r="R195" s="71">
        <v>0</v>
      </c>
      <c r="S195" s="71">
        <v>8.7618316504052398</v>
      </c>
      <c r="T195" s="72"/>
      <c r="U195" s="71">
        <v>5313036</v>
      </c>
      <c r="V195" s="71">
        <v>1826</v>
      </c>
      <c r="W195" s="71">
        <v>243</v>
      </c>
      <c r="X195" s="71">
        <v>19414</v>
      </c>
      <c r="Y195" s="71">
        <v>34556</v>
      </c>
      <c r="Z195" s="71">
        <v>54409</v>
      </c>
      <c r="AA195" s="71">
        <v>10339</v>
      </c>
      <c r="AB195" s="71">
        <v>76598</v>
      </c>
      <c r="AC195" s="71">
        <v>0</v>
      </c>
      <c r="AD195" s="71">
        <v>8.7618316504052398</v>
      </c>
      <c r="AE195" s="72"/>
      <c r="AF195" s="71">
        <v>29208398.779079724</v>
      </c>
      <c r="AG195" s="71">
        <v>3600945.5108772665</v>
      </c>
      <c r="AH195" s="71">
        <v>1362489.6005184208</v>
      </c>
      <c r="AI195" s="71">
        <v>116719925.90500465</v>
      </c>
      <c r="AJ195" s="71">
        <v>150977051.69999972</v>
      </c>
      <c r="AK195" s="71">
        <v>0</v>
      </c>
      <c r="AL195" s="71">
        <v>0</v>
      </c>
      <c r="AM195" s="71">
        <v>9890892.496996237</v>
      </c>
      <c r="AN195" s="71">
        <v>0</v>
      </c>
      <c r="AO195" s="71">
        <v>0</v>
      </c>
      <c r="AP195" s="71">
        <v>311759703.99247605</v>
      </c>
      <c r="AQ195" s="72"/>
      <c r="AR195" s="71">
        <v>3731</v>
      </c>
      <c r="AS195" s="71">
        <v>923</v>
      </c>
      <c r="AT195" s="71">
        <v>0</v>
      </c>
      <c r="AU195" s="71">
        <v>0</v>
      </c>
      <c r="AV195" s="71">
        <v>0</v>
      </c>
      <c r="AW195" s="71">
        <v>0</v>
      </c>
      <c r="AX195" s="71"/>
      <c r="AY195" s="72"/>
      <c r="AZ195" s="71">
        <v>17581.899999999954</v>
      </c>
      <c r="BA195" s="71">
        <v>86286.9</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1849</v>
      </c>
      <c r="B196" s="70">
        <v>34</v>
      </c>
      <c r="C196" s="70">
        <v>20</v>
      </c>
      <c r="D196" s="70">
        <v>2</v>
      </c>
      <c r="E196" s="70">
        <v>2023</v>
      </c>
      <c r="F196" s="70" t="s">
        <v>1539</v>
      </c>
      <c r="G196" s="70" t="s">
        <v>1829</v>
      </c>
      <c r="H196" s="70" t="s">
        <v>1830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3951</v>
      </c>
      <c r="AS196" s="71">
        <v>928</v>
      </c>
      <c r="AT196" s="71">
        <v>0</v>
      </c>
      <c r="AU196" s="71">
        <v>0</v>
      </c>
      <c r="AV196" s="71">
        <v>0</v>
      </c>
      <c r="AW196" s="71">
        <v>1</v>
      </c>
      <c r="AX196" s="71"/>
      <c r="AY196" s="72"/>
      <c r="AZ196" s="71">
        <v>18850.999999999938</v>
      </c>
      <c r="BA196" s="71">
        <v>86484.9</v>
      </c>
      <c r="BB196" s="71">
        <v>0</v>
      </c>
      <c r="BC196" s="71">
        <v>0</v>
      </c>
      <c r="BD196" s="71">
        <v>0</v>
      </c>
      <c r="BE196" s="71">
        <v>6950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1850</v>
      </c>
      <c r="B197" s="70">
        <v>34</v>
      </c>
      <c r="C197" s="70">
        <v>21</v>
      </c>
      <c r="D197" s="70">
        <v>2</v>
      </c>
      <c r="E197" s="70">
        <v>2024</v>
      </c>
      <c r="F197" s="70" t="s">
        <v>1554</v>
      </c>
      <c r="G197" s="1064" t="s">
        <v>1829</v>
      </c>
      <c r="H197" s="70" t="s">
        <v>1830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1851</v>
      </c>
      <c r="B198" s="70">
        <v>358</v>
      </c>
      <c r="C198" s="70">
        <v>1</v>
      </c>
      <c r="D198" s="70">
        <v>22</v>
      </c>
      <c r="E198" s="70">
        <v>1990</v>
      </c>
      <c r="F198" s="70" t="s">
        <v>787</v>
      </c>
      <c r="G198" s="1064" t="s">
        <v>1852</v>
      </c>
      <c r="H198" s="70" t="s">
        <v>1853</v>
      </c>
      <c r="I198" s="148"/>
      <c r="J198" s="71">
        <v>179.0530974653764</v>
      </c>
      <c r="K198" s="71">
        <v>22.131006846074179</v>
      </c>
      <c r="L198" s="71">
        <v>28.704672889862401</v>
      </c>
      <c r="M198" s="71">
        <v>96.074380938354366</v>
      </c>
      <c r="N198" s="71">
        <v>97.195737332364303</v>
      </c>
      <c r="O198" s="71">
        <v>92.598874720778781</v>
      </c>
      <c r="P198" s="71">
        <v>86.989435708400123</v>
      </c>
      <c r="Q198" s="71">
        <v>5.9654701206379102</v>
      </c>
      <c r="R198" s="71">
        <v>0</v>
      </c>
      <c r="S198" s="71">
        <v>6.93157179095045</v>
      </c>
      <c r="T198" s="72"/>
      <c r="U198" s="71">
        <v>24609637</v>
      </c>
      <c r="V198" s="71">
        <v>4943</v>
      </c>
      <c r="W198" s="71">
        <v>332</v>
      </c>
      <c r="X198" s="71">
        <v>31185</v>
      </c>
      <c r="Y198" s="71">
        <v>30186</v>
      </c>
      <c r="Z198" s="71">
        <v>38087</v>
      </c>
      <c r="AA198" s="71">
        <v>21122</v>
      </c>
      <c r="AB198" s="71">
        <v>96859</v>
      </c>
      <c r="AC198" s="71">
        <v>0</v>
      </c>
      <c r="AD198" s="71">
        <v>6.93157179095045</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1854</v>
      </c>
      <c r="B199" s="70">
        <v>359</v>
      </c>
      <c r="C199" s="70">
        <v>2</v>
      </c>
      <c r="D199" s="70">
        <v>22</v>
      </c>
      <c r="E199" s="70">
        <v>2005</v>
      </c>
      <c r="F199" s="70" t="s">
        <v>789</v>
      </c>
      <c r="G199" s="70" t="s">
        <v>1852</v>
      </c>
      <c r="H199" s="70" t="s">
        <v>1853</v>
      </c>
      <c r="I199" s="148"/>
      <c r="J199" s="71">
        <v>187.72211731128769</v>
      </c>
      <c r="K199" s="71">
        <v>12.22334791704224</v>
      </c>
      <c r="L199" s="71">
        <v>28.409179566145738</v>
      </c>
      <c r="M199" s="71">
        <v>138.28080839731871</v>
      </c>
      <c r="N199" s="71">
        <v>139.96731918602609</v>
      </c>
      <c r="O199" s="71">
        <v>124.71057428025129</v>
      </c>
      <c r="P199" s="71">
        <v>87.046165324072362</v>
      </c>
      <c r="Q199" s="71">
        <v>5.65748294147705</v>
      </c>
      <c r="R199" s="71">
        <v>0</v>
      </c>
      <c r="S199" s="71">
        <v>19.650706057200001</v>
      </c>
      <c r="T199" s="72"/>
      <c r="U199" s="71">
        <v>27675126</v>
      </c>
      <c r="V199" s="71">
        <v>3750</v>
      </c>
      <c r="W199" s="71">
        <v>377</v>
      </c>
      <c r="X199" s="71">
        <v>25875</v>
      </c>
      <c r="Y199" s="71">
        <v>35925</v>
      </c>
      <c r="Z199" s="71">
        <v>59358</v>
      </c>
      <c r="AA199" s="71">
        <v>17310</v>
      </c>
      <c r="AB199" s="71">
        <v>96029</v>
      </c>
      <c r="AC199" s="71">
        <v>0</v>
      </c>
      <c r="AD199" s="71">
        <v>19.650706057200001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1855</v>
      </c>
      <c r="B200" s="70">
        <v>360</v>
      </c>
      <c r="C200" s="70">
        <v>3</v>
      </c>
      <c r="D200" s="70">
        <v>22</v>
      </c>
      <c r="E200" s="70">
        <v>2006</v>
      </c>
      <c r="F200" s="70" t="s">
        <v>790</v>
      </c>
      <c r="G200" s="70" t="s">
        <v>1852</v>
      </c>
      <c r="H200" s="70" t="s">
        <v>1853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1856</v>
      </c>
      <c r="B201" s="70">
        <v>361</v>
      </c>
      <c r="C201" s="70">
        <v>4</v>
      </c>
      <c r="D201" s="70">
        <v>22</v>
      </c>
      <c r="E201" s="70">
        <v>2007</v>
      </c>
      <c r="F201" s="70" t="s">
        <v>791</v>
      </c>
      <c r="G201" s="70" t="s">
        <v>1852</v>
      </c>
      <c r="H201" s="70" t="s">
        <v>1853</v>
      </c>
      <c r="I201" s="148"/>
      <c r="J201" s="71">
        <v>217.89594909085389</v>
      </c>
      <c r="K201" s="71">
        <v>9.9144180711480701</v>
      </c>
      <c r="L201" s="71">
        <v>28.784693706804841</v>
      </c>
      <c r="M201" s="71">
        <v>127.3151679947641</v>
      </c>
      <c r="N201" s="71">
        <v>148.3208771184627</v>
      </c>
      <c r="O201" s="71">
        <v>120.49727313127281</v>
      </c>
      <c r="P201" s="71">
        <v>85.533898623995398</v>
      </c>
      <c r="Q201" s="71">
        <v>5.8487581041039398</v>
      </c>
      <c r="R201" s="71">
        <v>0</v>
      </c>
      <c r="S201" s="71">
        <v>18.684508886450001</v>
      </c>
      <c r="T201" s="72"/>
      <c r="U201" s="71">
        <v>35198418</v>
      </c>
      <c r="V201" s="71">
        <v>3186</v>
      </c>
      <c r="W201" s="71">
        <v>449</v>
      </c>
      <c r="X201" s="71">
        <v>29959</v>
      </c>
      <c r="Y201" s="71">
        <v>35972</v>
      </c>
      <c r="Z201" s="71">
        <v>59621</v>
      </c>
      <c r="AA201" s="71">
        <v>16750</v>
      </c>
      <c r="AB201" s="71">
        <v>94026</v>
      </c>
      <c r="AC201" s="71">
        <v>0</v>
      </c>
      <c r="AD201" s="71">
        <v>18.684508886450001</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1857</v>
      </c>
      <c r="B202" s="70">
        <v>362</v>
      </c>
      <c r="C202" s="70">
        <v>5</v>
      </c>
      <c r="D202" s="70">
        <v>22</v>
      </c>
      <c r="E202" s="70">
        <v>2008</v>
      </c>
      <c r="F202" s="70" t="s">
        <v>792</v>
      </c>
      <c r="G202" s="70" t="s">
        <v>1852</v>
      </c>
      <c r="H202" s="70" t="s">
        <v>1853</v>
      </c>
      <c r="I202" s="148"/>
      <c r="J202" s="71">
        <v>206.23594396689589</v>
      </c>
      <c r="K202" s="71">
        <v>7.1069122700751963</v>
      </c>
      <c r="L202" s="71">
        <v>25.716543068404182</v>
      </c>
      <c r="M202" s="71">
        <v>141.27812864214411</v>
      </c>
      <c r="N202" s="71">
        <v>134.50003135134321</v>
      </c>
      <c r="O202" s="71">
        <v>117.39941290947981</v>
      </c>
      <c r="P202" s="71">
        <v>83.090106459472381</v>
      </c>
      <c r="Q202" s="71">
        <v>5.6838609503503799</v>
      </c>
      <c r="R202" s="71">
        <v>0</v>
      </c>
      <c r="S202" s="71">
        <v>12.102587753290001</v>
      </c>
      <c r="T202" s="72"/>
      <c r="U202" s="71">
        <v>35024091</v>
      </c>
      <c r="V202" s="71">
        <v>3186</v>
      </c>
      <c r="W202" s="71">
        <v>449</v>
      </c>
      <c r="X202" s="71">
        <v>29959</v>
      </c>
      <c r="Y202" s="71">
        <v>35990</v>
      </c>
      <c r="Z202" s="71">
        <v>60127</v>
      </c>
      <c r="AA202" s="71">
        <v>16290</v>
      </c>
      <c r="AB202" s="71">
        <v>92878</v>
      </c>
      <c r="AC202" s="71">
        <v>0</v>
      </c>
      <c r="AD202" s="71">
        <v>12.102587753290001</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1858</v>
      </c>
      <c r="B203" s="70">
        <v>363</v>
      </c>
      <c r="C203" s="70">
        <v>6</v>
      </c>
      <c r="D203" s="70">
        <v>22</v>
      </c>
      <c r="E203" s="70">
        <v>2009</v>
      </c>
      <c r="F203" s="70" t="s">
        <v>176</v>
      </c>
      <c r="G203" s="70" t="s">
        <v>1852</v>
      </c>
      <c r="H203" s="70" t="s">
        <v>1853</v>
      </c>
      <c r="I203" s="148"/>
      <c r="J203" s="71">
        <v>201.2438380092448</v>
      </c>
      <c r="K203" s="71">
        <v>7.6239797263913411</v>
      </c>
      <c r="L203" s="71">
        <v>25.599934136728681</v>
      </c>
      <c r="M203" s="71">
        <v>134.727303156581</v>
      </c>
      <c r="N203" s="71">
        <v>117.2348194883937</v>
      </c>
      <c r="O203" s="71">
        <v>119.6282456759844</v>
      </c>
      <c r="P203" s="71">
        <v>78.894126771779696</v>
      </c>
      <c r="Q203" s="71">
        <v>5.3736173038774497</v>
      </c>
      <c r="R203" s="71">
        <v>0</v>
      </c>
      <c r="S203" s="71">
        <v>11.47313432124</v>
      </c>
      <c r="T203" s="72"/>
      <c r="U203" s="71">
        <v>33083073</v>
      </c>
      <c r="V203" s="71">
        <v>3247</v>
      </c>
      <c r="W203" s="71">
        <v>524</v>
      </c>
      <c r="X203" s="71">
        <v>31181</v>
      </c>
      <c r="Y203" s="71">
        <v>36200</v>
      </c>
      <c r="Z203" s="71">
        <v>60475</v>
      </c>
      <c r="AA203" s="71">
        <v>15879</v>
      </c>
      <c r="AB203" s="71">
        <v>92176</v>
      </c>
      <c r="AC203" s="71">
        <v>0</v>
      </c>
      <c r="AD203" s="71">
        <v>11.47313432124</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225.81</v>
      </c>
      <c r="BK203" s="71">
        <v>0</v>
      </c>
      <c r="BL203" s="71">
        <v>9.35</v>
      </c>
      <c r="BM203" s="71">
        <v>0</v>
      </c>
      <c r="BN203" s="72"/>
      <c r="BO203" s="71">
        <v>0</v>
      </c>
      <c r="BP203" s="71">
        <v>0</v>
      </c>
      <c r="BQ203" s="71">
        <v>9</v>
      </c>
      <c r="BR203" s="71">
        <v>0</v>
      </c>
      <c r="BS203" s="71">
        <v>2</v>
      </c>
      <c r="BT203" s="71">
        <v>0</v>
      </c>
      <c r="BU203"/>
      <c r="BV203" s="70">
        <v>235.16</v>
      </c>
      <c r="BW203" s="70">
        <v>0</v>
      </c>
      <c r="BX203" s="70">
        <v>0</v>
      </c>
      <c r="BY203" s="70">
        <v>0</v>
      </c>
      <c r="BZ203" s="70">
        <v>0</v>
      </c>
      <c r="CA203" s="70">
        <v>0</v>
      </c>
      <c r="CB203" s="70">
        <v>0</v>
      </c>
      <c r="CC203" s="70">
        <v>0</v>
      </c>
      <c r="CD203" s="70">
        <v>0</v>
      </c>
    </row>
    <row r="204" spans="1:82">
      <c r="A204" s="70" t="s">
        <v>1859</v>
      </c>
      <c r="B204" s="70">
        <v>364</v>
      </c>
      <c r="C204" s="70">
        <v>7</v>
      </c>
      <c r="D204" s="70">
        <v>22</v>
      </c>
      <c r="E204" s="70">
        <v>2010</v>
      </c>
      <c r="F204" s="70" t="s">
        <v>177</v>
      </c>
      <c r="G204" s="70" t="s">
        <v>1852</v>
      </c>
      <c r="H204" s="70" t="s">
        <v>1853</v>
      </c>
      <c r="I204" s="148"/>
      <c r="J204" s="71">
        <v>210.19962487133509</v>
      </c>
      <c r="K204" s="71">
        <v>7.4210722310439472</v>
      </c>
      <c r="L204" s="71">
        <v>22.650606422799012</v>
      </c>
      <c r="M204" s="71">
        <v>135.2525425741656</v>
      </c>
      <c r="N204" s="71">
        <v>137.6141649851686</v>
      </c>
      <c r="O204" s="71">
        <v>119.4037503972684</v>
      </c>
      <c r="P204" s="71">
        <v>79.589983519591073</v>
      </c>
      <c r="Q204" s="71">
        <v>5.5432207274752496</v>
      </c>
      <c r="R204" s="71">
        <v>0</v>
      </c>
      <c r="S204" s="71">
        <v>16.454877373851801</v>
      </c>
      <c r="T204" s="72"/>
      <c r="U204" s="71">
        <v>38727316</v>
      </c>
      <c r="V204" s="71">
        <v>3247</v>
      </c>
      <c r="W204" s="71">
        <v>524</v>
      </c>
      <c r="X204" s="71">
        <v>31181</v>
      </c>
      <c r="Y204" s="71">
        <v>36203</v>
      </c>
      <c r="Z204" s="71">
        <v>60642</v>
      </c>
      <c r="AA204" s="71">
        <v>15619</v>
      </c>
      <c r="AB204" s="71">
        <v>91113</v>
      </c>
      <c r="AC204" s="71">
        <v>0</v>
      </c>
      <c r="AD204" s="71">
        <v>16.454877373851801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209.203</v>
      </c>
      <c r="BK204" s="71">
        <v>0</v>
      </c>
      <c r="BL204" s="71">
        <v>8.8659999999999997</v>
      </c>
      <c r="BM204" s="71">
        <v>0</v>
      </c>
      <c r="BN204" s="72"/>
      <c r="BO204" s="71">
        <v>0</v>
      </c>
      <c r="BP204" s="71">
        <v>0</v>
      </c>
      <c r="BQ204" s="71">
        <v>9</v>
      </c>
      <c r="BR204" s="71">
        <v>0</v>
      </c>
      <c r="BS204" s="71">
        <v>2</v>
      </c>
      <c r="BT204" s="71">
        <v>0</v>
      </c>
      <c r="BU204"/>
      <c r="BV204" s="70">
        <v>218.06899999999999</v>
      </c>
      <c r="BW204" s="70">
        <v>0</v>
      </c>
      <c r="BX204" s="70">
        <v>0</v>
      </c>
      <c r="BY204" s="70">
        <v>0</v>
      </c>
      <c r="BZ204" s="70">
        <v>0</v>
      </c>
      <c r="CA204" s="70">
        <v>0</v>
      </c>
      <c r="CB204" s="70">
        <v>0</v>
      </c>
      <c r="CC204" s="70">
        <v>0</v>
      </c>
      <c r="CD204" s="70">
        <v>0</v>
      </c>
    </row>
    <row r="205" spans="1:82">
      <c r="A205" s="70" t="s">
        <v>1860</v>
      </c>
      <c r="B205" s="70">
        <v>365</v>
      </c>
      <c r="C205" s="70">
        <v>8</v>
      </c>
      <c r="D205" s="70">
        <v>22</v>
      </c>
      <c r="E205" s="70">
        <v>2011</v>
      </c>
      <c r="F205" s="70" t="s">
        <v>178</v>
      </c>
      <c r="G205" s="70" t="s">
        <v>1852</v>
      </c>
      <c r="H205" s="70" t="s">
        <v>1853</v>
      </c>
      <c r="I205" s="148"/>
      <c r="J205" s="71">
        <v>309.02984595170079</v>
      </c>
      <c r="K205" s="71">
        <v>9.9866328636686674</v>
      </c>
      <c r="L205" s="71">
        <v>21.759221590910091</v>
      </c>
      <c r="M205" s="71">
        <v>173.41649462071629</v>
      </c>
      <c r="N205" s="71">
        <v>136.89288693092249</v>
      </c>
      <c r="O205" s="71">
        <v>116.75116094344955</v>
      </c>
      <c r="P205" s="71">
        <v>76.379445189011861</v>
      </c>
      <c r="Q205" s="71">
        <v>6.30842481885509</v>
      </c>
      <c r="R205" s="71">
        <v>0</v>
      </c>
      <c r="S205" s="71">
        <v>14.11230116782</v>
      </c>
      <c r="T205" s="72"/>
      <c r="U205" s="71">
        <v>48360160</v>
      </c>
      <c r="V205" s="71">
        <v>3247</v>
      </c>
      <c r="W205" s="71">
        <v>524</v>
      </c>
      <c r="X205" s="71">
        <v>31181</v>
      </c>
      <c r="Y205" s="71">
        <v>36146</v>
      </c>
      <c r="Z205" s="71">
        <v>60583</v>
      </c>
      <c r="AA205" s="71">
        <v>15435</v>
      </c>
      <c r="AB205" s="71">
        <v>89893</v>
      </c>
      <c r="AC205" s="71">
        <v>0</v>
      </c>
      <c r="AD205" s="71">
        <v>14.11230116782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206.65100000000001</v>
      </c>
      <c r="BK205" s="71">
        <v>0</v>
      </c>
      <c r="BL205" s="71">
        <v>7.335</v>
      </c>
      <c r="BM205" s="71">
        <v>0</v>
      </c>
      <c r="BN205" s="72"/>
      <c r="BO205" s="71">
        <v>0</v>
      </c>
      <c r="BP205" s="71">
        <v>0</v>
      </c>
      <c r="BQ205" s="71">
        <v>10</v>
      </c>
      <c r="BR205" s="71">
        <v>0</v>
      </c>
      <c r="BS205" s="71">
        <v>2</v>
      </c>
      <c r="BT205" s="71">
        <v>0</v>
      </c>
      <c r="BU205"/>
      <c r="BV205" s="70">
        <v>213.98599999999999</v>
      </c>
      <c r="BW205" s="70">
        <v>0</v>
      </c>
      <c r="BX205" s="70">
        <v>0</v>
      </c>
      <c r="BY205" s="70">
        <v>0</v>
      </c>
      <c r="BZ205" s="70">
        <v>0</v>
      </c>
      <c r="CA205" s="70">
        <v>0</v>
      </c>
      <c r="CB205" s="70">
        <v>0</v>
      </c>
      <c r="CC205" s="70">
        <v>0</v>
      </c>
      <c r="CD205" s="70">
        <v>0</v>
      </c>
    </row>
    <row r="206" spans="1:82">
      <c r="A206" s="70" t="s">
        <v>1861</v>
      </c>
      <c r="B206" s="70">
        <v>366</v>
      </c>
      <c r="C206" s="70">
        <v>9</v>
      </c>
      <c r="D206" s="70">
        <v>22</v>
      </c>
      <c r="E206" s="70">
        <v>2012</v>
      </c>
      <c r="F206" s="70" t="s">
        <v>179</v>
      </c>
      <c r="G206" s="70" t="s">
        <v>1852</v>
      </c>
      <c r="H206" s="70" t="s">
        <v>1853</v>
      </c>
      <c r="I206" s="148"/>
      <c r="J206" s="71">
        <v>252.61841135851441</v>
      </c>
      <c r="K206" s="71">
        <v>8.8718797982820075</v>
      </c>
      <c r="L206" s="71">
        <v>21.580606303526139</v>
      </c>
      <c r="M206" s="71">
        <v>164.55096197599701</v>
      </c>
      <c r="N206" s="71">
        <v>132.16109611467459</v>
      </c>
      <c r="O206" s="71">
        <v>116.5245586215507</v>
      </c>
      <c r="P206" s="71">
        <v>75.350882439538069</v>
      </c>
      <c r="Q206" s="71">
        <v>6.79572455141688</v>
      </c>
      <c r="R206" s="71">
        <v>0</v>
      </c>
      <c r="S206" s="71">
        <v>19.721244882000001</v>
      </c>
      <c r="T206" s="72"/>
      <c r="U206" s="71">
        <v>33435721</v>
      </c>
      <c r="V206" s="71">
        <v>3247</v>
      </c>
      <c r="W206" s="71">
        <v>524</v>
      </c>
      <c r="X206" s="71">
        <v>31181</v>
      </c>
      <c r="Y206" s="71">
        <v>36337</v>
      </c>
      <c r="Z206" s="71">
        <v>60945</v>
      </c>
      <c r="AA206" s="71">
        <v>15141</v>
      </c>
      <c r="AB206" s="71">
        <v>89129</v>
      </c>
      <c r="AC206" s="71">
        <v>0</v>
      </c>
      <c r="AD206" s="71">
        <v>19.721244882000001</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6.1550000000000002</v>
      </c>
      <c r="BI206" s="71">
        <v>0</v>
      </c>
      <c r="BJ206" s="71">
        <v>198.69499999999999</v>
      </c>
      <c r="BK206" s="71">
        <v>0</v>
      </c>
      <c r="BL206" s="71">
        <v>14.678000000000001</v>
      </c>
      <c r="BM206" s="71">
        <v>0</v>
      </c>
      <c r="BN206" s="72"/>
      <c r="BO206" s="71">
        <v>1</v>
      </c>
      <c r="BP206" s="71">
        <v>0</v>
      </c>
      <c r="BQ206" s="71">
        <v>10</v>
      </c>
      <c r="BR206" s="71">
        <v>0</v>
      </c>
      <c r="BS206" s="71">
        <v>3</v>
      </c>
      <c r="BT206" s="71">
        <v>0</v>
      </c>
      <c r="BU206"/>
      <c r="BV206" s="70">
        <v>219.52799999999999</v>
      </c>
      <c r="BW206" s="70">
        <v>0</v>
      </c>
      <c r="BX206" s="70">
        <v>0</v>
      </c>
      <c r="BY206" s="70">
        <v>0</v>
      </c>
      <c r="BZ206" s="70">
        <v>0</v>
      </c>
      <c r="CA206" s="70">
        <v>0</v>
      </c>
      <c r="CB206" s="70">
        <v>0</v>
      </c>
      <c r="CC206" s="70">
        <v>0</v>
      </c>
      <c r="CD206" s="70">
        <v>0</v>
      </c>
    </row>
    <row r="207" spans="1:82">
      <c r="A207" s="70" t="s">
        <v>1862</v>
      </c>
      <c r="B207" s="70">
        <v>367</v>
      </c>
      <c r="C207" s="70">
        <v>10</v>
      </c>
      <c r="D207" s="70">
        <v>22</v>
      </c>
      <c r="E207" s="70">
        <v>2013</v>
      </c>
      <c r="F207" s="70" t="s">
        <v>180</v>
      </c>
      <c r="G207" s="70" t="s">
        <v>1852</v>
      </c>
      <c r="H207" s="70" t="s">
        <v>1853</v>
      </c>
      <c r="I207" s="148"/>
      <c r="J207" s="71">
        <v>218.33381087083421</v>
      </c>
      <c r="K207" s="71">
        <v>7.5259967851604861</v>
      </c>
      <c r="L207" s="71">
        <v>20.48444317921405</v>
      </c>
      <c r="M207" s="71">
        <v>163.832650641398</v>
      </c>
      <c r="N207" s="71">
        <v>151.27581780925431</v>
      </c>
      <c r="O207" s="71">
        <v>111.74014699305278</v>
      </c>
      <c r="P207" s="71">
        <v>74.495862137279772</v>
      </c>
      <c r="Q207" s="71">
        <v>6.8353104806728</v>
      </c>
      <c r="R207" s="71">
        <v>0</v>
      </c>
      <c r="S207" s="71">
        <v>12.694306848</v>
      </c>
      <c r="T207" s="72"/>
      <c r="U207" s="71">
        <v>32199622</v>
      </c>
      <c r="V207" s="71">
        <v>3247</v>
      </c>
      <c r="W207" s="71">
        <v>524</v>
      </c>
      <c r="X207" s="71">
        <v>31181</v>
      </c>
      <c r="Y207" s="71">
        <v>36333</v>
      </c>
      <c r="Z207" s="71">
        <v>61052</v>
      </c>
      <c r="AA207" s="71">
        <v>14913</v>
      </c>
      <c r="AB207" s="71">
        <v>88363</v>
      </c>
      <c r="AC207" s="71">
        <v>0</v>
      </c>
      <c r="AD207" s="71">
        <v>12.694306848</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7.609</v>
      </c>
      <c r="BI207" s="71">
        <v>0</v>
      </c>
      <c r="BJ207" s="71">
        <v>193.74299999999999</v>
      </c>
      <c r="BK207" s="71">
        <v>0</v>
      </c>
      <c r="BL207" s="71">
        <v>15.742000000000001</v>
      </c>
      <c r="BM207" s="71">
        <v>0</v>
      </c>
      <c r="BN207" s="72"/>
      <c r="BO207" s="71">
        <v>1</v>
      </c>
      <c r="BP207" s="71">
        <v>0</v>
      </c>
      <c r="BQ207" s="71">
        <v>10</v>
      </c>
      <c r="BR207" s="71">
        <v>0</v>
      </c>
      <c r="BS207" s="71">
        <v>3</v>
      </c>
      <c r="BT207" s="71">
        <v>0</v>
      </c>
      <c r="BU207"/>
      <c r="BV207" s="70">
        <v>217.09399999999999</v>
      </c>
      <c r="BW207" s="70">
        <v>0</v>
      </c>
      <c r="BX207" s="70">
        <v>0</v>
      </c>
      <c r="BY207" s="70">
        <v>0</v>
      </c>
      <c r="BZ207" s="70">
        <v>0</v>
      </c>
      <c r="CA207" s="70">
        <v>0</v>
      </c>
      <c r="CB207" s="70">
        <v>0</v>
      </c>
      <c r="CC207" s="70">
        <v>0</v>
      </c>
      <c r="CD207" s="70">
        <v>0</v>
      </c>
    </row>
    <row r="208" spans="1:82">
      <c r="A208" s="70" t="s">
        <v>1863</v>
      </c>
      <c r="B208" s="70">
        <v>368</v>
      </c>
      <c r="C208" s="70">
        <v>11</v>
      </c>
      <c r="D208" s="70">
        <v>22</v>
      </c>
      <c r="E208" s="70">
        <v>2014</v>
      </c>
      <c r="F208" s="70" t="s">
        <v>181</v>
      </c>
      <c r="G208" s="70" t="s">
        <v>1852</v>
      </c>
      <c r="H208" s="70" t="s">
        <v>1853</v>
      </c>
      <c r="I208" s="148"/>
      <c r="J208" s="71">
        <v>199.62036620420059</v>
      </c>
      <c r="K208" s="71">
        <v>6.9198243759775941</v>
      </c>
      <c r="L208" s="71">
        <v>25.207034549560969</v>
      </c>
      <c r="M208" s="71">
        <v>145.22270265299619</v>
      </c>
      <c r="N208" s="71">
        <v>137.3865429912203</v>
      </c>
      <c r="O208" s="71">
        <v>105.88678341166678</v>
      </c>
      <c r="P208" s="71">
        <v>73.994305007613747</v>
      </c>
      <c r="Q208" s="71">
        <v>6.4655241584076801</v>
      </c>
      <c r="R208" s="71">
        <v>0</v>
      </c>
      <c r="S208" s="71">
        <v>16.768366715100001</v>
      </c>
      <c r="T208" s="72"/>
      <c r="U208" s="71">
        <v>31406785</v>
      </c>
      <c r="V208" s="71">
        <v>2726</v>
      </c>
      <c r="W208" s="71">
        <v>613</v>
      </c>
      <c r="X208" s="71">
        <v>28616</v>
      </c>
      <c r="Y208" s="71">
        <v>36244</v>
      </c>
      <c r="Z208" s="71">
        <v>60933</v>
      </c>
      <c r="AA208" s="71">
        <v>14736</v>
      </c>
      <c r="AB208" s="71">
        <v>87116</v>
      </c>
      <c r="AC208" s="71">
        <v>0</v>
      </c>
      <c r="AD208" s="71">
        <v>16.768366715100001</v>
      </c>
      <c r="AE208" s="72"/>
      <c r="AF208" s="71"/>
      <c r="AG208" s="71"/>
      <c r="AH208" s="71"/>
      <c r="AI208" s="71"/>
      <c r="AJ208" s="71"/>
      <c r="AK208" s="71"/>
      <c r="AL208" s="71"/>
      <c r="AM208" s="71"/>
      <c r="AN208" s="71"/>
      <c r="AO208" s="71"/>
      <c r="AP208" s="71"/>
      <c r="AQ208" s="72"/>
      <c r="AR208" s="71">
        <v>1491</v>
      </c>
      <c r="AS208" s="71">
        <v>240</v>
      </c>
      <c r="AT208" s="71">
        <v>0</v>
      </c>
      <c r="AU208" s="71">
        <v>1</v>
      </c>
      <c r="AV208" s="71">
        <v>0</v>
      </c>
      <c r="AW208" s="71">
        <v>0</v>
      </c>
      <c r="AX208" s="71"/>
      <c r="AY208" s="72"/>
      <c r="AZ208" s="71">
        <v>6190.3</v>
      </c>
      <c r="BA208" s="71">
        <v>17826.5</v>
      </c>
      <c r="BB208" s="71">
        <v>0</v>
      </c>
      <c r="BC208" s="71">
        <v>130</v>
      </c>
      <c r="BD208" s="71">
        <v>0</v>
      </c>
      <c r="BE208" s="71">
        <v>0</v>
      </c>
      <c r="BF208" s="71"/>
      <c r="BG208" s="72"/>
      <c r="BH208" s="71">
        <v>7.9390000000000001</v>
      </c>
      <c r="BI208" s="71">
        <v>0</v>
      </c>
      <c r="BJ208" s="71">
        <v>164.89500000000001</v>
      </c>
      <c r="BK208" s="71">
        <v>0</v>
      </c>
      <c r="BL208" s="71">
        <v>15.624000000000001</v>
      </c>
      <c r="BM208" s="71">
        <v>0</v>
      </c>
      <c r="BN208" s="72"/>
      <c r="BO208" s="71">
        <v>1</v>
      </c>
      <c r="BP208" s="71">
        <v>0</v>
      </c>
      <c r="BQ208" s="71">
        <v>10</v>
      </c>
      <c r="BR208" s="71">
        <v>0</v>
      </c>
      <c r="BS208" s="71">
        <v>3</v>
      </c>
      <c r="BT208" s="71">
        <v>0</v>
      </c>
      <c r="BU208"/>
      <c r="BV208" s="70">
        <v>188.458</v>
      </c>
      <c r="BW208" s="70">
        <v>0</v>
      </c>
      <c r="BX208" s="70">
        <v>0</v>
      </c>
      <c r="BY208" s="70">
        <v>0</v>
      </c>
      <c r="BZ208" s="70">
        <v>0</v>
      </c>
      <c r="CA208" s="70">
        <v>0</v>
      </c>
      <c r="CB208" s="70">
        <v>0</v>
      </c>
      <c r="CC208" s="70">
        <v>0</v>
      </c>
      <c r="CD208" s="70">
        <v>0</v>
      </c>
    </row>
    <row r="209" spans="1:82">
      <c r="A209" s="70" t="s">
        <v>1864</v>
      </c>
      <c r="B209" s="70">
        <v>369</v>
      </c>
      <c r="C209" s="70">
        <v>12</v>
      </c>
      <c r="D209" s="70">
        <v>22</v>
      </c>
      <c r="E209" s="70">
        <v>2015</v>
      </c>
      <c r="F209" s="70" t="s">
        <v>182</v>
      </c>
      <c r="G209" s="70" t="s">
        <v>1852</v>
      </c>
      <c r="H209" s="70" t="s">
        <v>1853</v>
      </c>
      <c r="I209" s="148"/>
      <c r="J209" s="71">
        <v>185.1775929067559</v>
      </c>
      <c r="K209" s="71">
        <v>6.8751472120200026</v>
      </c>
      <c r="L209" s="71">
        <v>23.50795695079896</v>
      </c>
      <c r="M209" s="71">
        <v>129.99322093159259</v>
      </c>
      <c r="N209" s="71">
        <v>124.3486683432609</v>
      </c>
      <c r="O209" s="71">
        <v>105.45233003390905</v>
      </c>
      <c r="P209" s="71">
        <v>73.630639951547124</v>
      </c>
      <c r="Q209" s="71">
        <v>6.2574765861636301</v>
      </c>
      <c r="R209" s="71">
        <v>0</v>
      </c>
      <c r="S209" s="71">
        <v>13.96959684736</v>
      </c>
      <c r="T209" s="72"/>
      <c r="U209" s="71">
        <v>33272414</v>
      </c>
      <c r="V209" s="71">
        <v>2726</v>
      </c>
      <c r="W209" s="71">
        <v>613</v>
      </c>
      <c r="X209" s="71">
        <v>28616</v>
      </c>
      <c r="Y209" s="71">
        <v>36420</v>
      </c>
      <c r="Z209" s="71">
        <v>61267</v>
      </c>
      <c r="AA209" s="71">
        <v>14652</v>
      </c>
      <c r="AB209" s="71">
        <v>86127</v>
      </c>
      <c r="AC209" s="71">
        <v>0</v>
      </c>
      <c r="AD209" s="71">
        <v>13.96959684736</v>
      </c>
      <c r="AE209" s="72"/>
      <c r="AF209" s="71">
        <v>229017368.6537312</v>
      </c>
      <c r="AG209" s="71">
        <v>5252797.6657181215</v>
      </c>
      <c r="AH209" s="71">
        <v>4995179.8192471061</v>
      </c>
      <c r="AI209" s="71">
        <v>180225088.1908454</v>
      </c>
      <c r="AJ209" s="71">
        <v>184912884.67271581</v>
      </c>
      <c r="AK209" s="71">
        <v>0</v>
      </c>
      <c r="AL209" s="71">
        <v>0</v>
      </c>
      <c r="AM209" s="71">
        <v>11803344.060823349</v>
      </c>
      <c r="AN209" s="71">
        <v>0</v>
      </c>
      <c r="AO209" s="71">
        <v>0</v>
      </c>
      <c r="AP209" s="71">
        <v>616206663.06308091</v>
      </c>
      <c r="AQ209" s="72"/>
      <c r="AR209" s="71">
        <v>1619</v>
      </c>
      <c r="AS209" s="71">
        <v>438</v>
      </c>
      <c r="AT209" s="71">
        <v>0</v>
      </c>
      <c r="AU209" s="71">
        <v>2</v>
      </c>
      <c r="AV209" s="71">
        <v>0</v>
      </c>
      <c r="AW209" s="71">
        <v>1</v>
      </c>
      <c r="AX209" s="71"/>
      <c r="AY209" s="72"/>
      <c r="AZ209" s="71">
        <v>6826.1</v>
      </c>
      <c r="BA209" s="71">
        <v>46415.8</v>
      </c>
      <c r="BB209" s="71">
        <v>0</v>
      </c>
      <c r="BC209" s="71">
        <v>6050</v>
      </c>
      <c r="BD209" s="71">
        <v>0</v>
      </c>
      <c r="BE209" s="71">
        <v>210</v>
      </c>
      <c r="BF209" s="71"/>
      <c r="BG209" s="72"/>
      <c r="BH209" s="71">
        <v>7.9980000000000002</v>
      </c>
      <c r="BI209" s="71">
        <v>0</v>
      </c>
      <c r="BJ209" s="71">
        <v>146.22399999999999</v>
      </c>
      <c r="BK209" s="71">
        <v>0</v>
      </c>
      <c r="BL209" s="71">
        <v>30.956</v>
      </c>
      <c r="BM209" s="71">
        <v>0</v>
      </c>
      <c r="BN209" s="72"/>
      <c r="BO209" s="71">
        <v>1</v>
      </c>
      <c r="BP209" s="71">
        <v>0</v>
      </c>
      <c r="BQ209" s="71">
        <v>9</v>
      </c>
      <c r="BR209" s="71">
        <v>0</v>
      </c>
      <c r="BS209" s="71">
        <v>3</v>
      </c>
      <c r="BT209" s="71">
        <v>0</v>
      </c>
      <c r="BU209"/>
      <c r="BV209" s="70">
        <v>169.02500000000001</v>
      </c>
      <c r="BW209" s="70">
        <v>0</v>
      </c>
      <c r="BX209" s="70">
        <v>16.152999999999999</v>
      </c>
      <c r="BY209" s="70">
        <v>0</v>
      </c>
      <c r="BZ209" s="70">
        <v>0</v>
      </c>
      <c r="CA209" s="70">
        <v>0</v>
      </c>
      <c r="CB209" s="70">
        <v>0</v>
      </c>
      <c r="CC209" s="70">
        <v>0</v>
      </c>
      <c r="CD209" s="70">
        <v>0</v>
      </c>
    </row>
    <row r="210" spans="1:82">
      <c r="A210" s="70" t="s">
        <v>1865</v>
      </c>
      <c r="B210" s="70">
        <v>370</v>
      </c>
      <c r="C210" s="70">
        <v>13</v>
      </c>
      <c r="D210" s="70">
        <v>22</v>
      </c>
      <c r="E210" s="70">
        <v>2016</v>
      </c>
      <c r="F210" s="70" t="s">
        <v>155</v>
      </c>
      <c r="G210" s="70" t="s">
        <v>1852</v>
      </c>
      <c r="H210" s="70" t="s">
        <v>1853</v>
      </c>
      <c r="I210" s="148"/>
      <c r="J210" s="71">
        <v>166.38653048625133</v>
      </c>
      <c r="K210" s="71">
        <v>7.5519402990337499</v>
      </c>
      <c r="L210" s="71">
        <v>24.172446467148102</v>
      </c>
      <c r="M210" s="71">
        <v>119.70554428520117</v>
      </c>
      <c r="N210" s="71">
        <v>130.48641381241316</v>
      </c>
      <c r="O210" s="71">
        <v>104.06975415033475</v>
      </c>
      <c r="P210" s="71">
        <v>72.205466662076347</v>
      </c>
      <c r="Q210" s="71">
        <v>5.9987074933835736</v>
      </c>
      <c r="R210" s="71">
        <v>0</v>
      </c>
      <c r="S210" s="71">
        <v>14.52638324802</v>
      </c>
      <c r="T210" s="72"/>
      <c r="U210" s="71">
        <v>31257244</v>
      </c>
      <c r="V210" s="71">
        <v>2726</v>
      </c>
      <c r="W210" s="71">
        <v>613</v>
      </c>
      <c r="X210" s="71">
        <v>28616</v>
      </c>
      <c r="Y210" s="71">
        <v>36367</v>
      </c>
      <c r="Z210" s="71">
        <v>61207</v>
      </c>
      <c r="AA210" s="71">
        <v>14861</v>
      </c>
      <c r="AB210" s="71">
        <v>84929</v>
      </c>
      <c r="AC210" s="71">
        <v>0</v>
      </c>
      <c r="AD210" s="71">
        <v>14.52638324802</v>
      </c>
      <c r="AE210" s="72"/>
      <c r="AF210" s="71">
        <v>215182805.49455661</v>
      </c>
      <c r="AG210" s="71">
        <v>5775427.6999833845</v>
      </c>
      <c r="AH210" s="71">
        <v>3989839.7033614488</v>
      </c>
      <c r="AI210" s="71">
        <v>182355430.83918971</v>
      </c>
      <c r="AJ210" s="71">
        <v>180429377.7907356</v>
      </c>
      <c r="AK210" s="71">
        <v>0</v>
      </c>
      <c r="AL210" s="71">
        <v>0</v>
      </c>
      <c r="AM210" s="71">
        <v>11648205.674015591</v>
      </c>
      <c r="AN210" s="71">
        <v>0</v>
      </c>
      <c r="AO210" s="71">
        <v>0</v>
      </c>
      <c r="AP210" s="71">
        <v>599381087.20184243</v>
      </c>
      <c r="AQ210" s="72"/>
      <c r="AR210" s="71">
        <v>1727</v>
      </c>
      <c r="AS210" s="71">
        <v>539</v>
      </c>
      <c r="AT210" s="71">
        <v>0</v>
      </c>
      <c r="AU210" s="71">
        <v>2</v>
      </c>
      <c r="AV210" s="71">
        <v>0</v>
      </c>
      <c r="AW210" s="71">
        <v>1</v>
      </c>
      <c r="AX210" s="71"/>
      <c r="AY210" s="72"/>
      <c r="AZ210" s="71">
        <v>7402.1</v>
      </c>
      <c r="BA210" s="71">
        <v>65864.800000000003</v>
      </c>
      <c r="BB210" s="71">
        <v>0</v>
      </c>
      <c r="BC210" s="71">
        <v>6050</v>
      </c>
      <c r="BD210" s="71">
        <v>0</v>
      </c>
      <c r="BE210" s="71">
        <v>210</v>
      </c>
      <c r="BF210" s="71"/>
      <c r="BG210" s="72"/>
      <c r="BH210" s="71">
        <v>6.4669999999999996</v>
      </c>
      <c r="BI210" s="71">
        <v>0</v>
      </c>
      <c r="BJ210" s="71">
        <v>127.819</v>
      </c>
      <c r="BK210" s="71">
        <v>0</v>
      </c>
      <c r="BL210" s="71">
        <v>43.102999999999994</v>
      </c>
      <c r="BM210" s="71">
        <v>0</v>
      </c>
      <c r="BN210" s="72"/>
      <c r="BO210" s="71">
        <v>1</v>
      </c>
      <c r="BP210" s="71">
        <v>0</v>
      </c>
      <c r="BQ210" s="71">
        <v>9</v>
      </c>
      <c r="BR210" s="71">
        <v>0</v>
      </c>
      <c r="BS210" s="71">
        <v>6</v>
      </c>
      <c r="BT210" s="71">
        <v>0</v>
      </c>
      <c r="BU210"/>
      <c r="BV210" s="70">
        <v>158.83500000000001</v>
      </c>
      <c r="BW210" s="70">
        <v>0</v>
      </c>
      <c r="BX210" s="70">
        <v>18.553999999999998</v>
      </c>
      <c r="BY210" s="70">
        <v>0</v>
      </c>
      <c r="BZ210" s="70">
        <v>0</v>
      </c>
      <c r="CA210" s="70">
        <v>0</v>
      </c>
      <c r="CB210" s="70">
        <v>0</v>
      </c>
      <c r="CC210" s="70">
        <v>0</v>
      </c>
      <c r="CD210" s="70">
        <v>0</v>
      </c>
    </row>
    <row r="211" spans="1:82">
      <c r="A211" s="70" t="s">
        <v>1866</v>
      </c>
      <c r="B211" s="70">
        <v>371</v>
      </c>
      <c r="C211" s="70">
        <v>14</v>
      </c>
      <c r="D211" s="70">
        <v>22</v>
      </c>
      <c r="E211" s="70">
        <v>2017</v>
      </c>
      <c r="F211" s="70" t="s">
        <v>156</v>
      </c>
      <c r="G211" s="70" t="s">
        <v>1852</v>
      </c>
      <c r="H211" s="70" t="s">
        <v>1853</v>
      </c>
      <c r="I211" s="148"/>
      <c r="J211" s="71">
        <v>179.04766908483882</v>
      </c>
      <c r="K211" s="71">
        <v>7.4774617635943423</v>
      </c>
      <c r="L211" s="71">
        <v>27.775291482082515</v>
      </c>
      <c r="M211" s="71">
        <v>117.76553667199688</v>
      </c>
      <c r="N211" s="71">
        <v>128.55408255014791</v>
      </c>
      <c r="O211" s="71">
        <v>102.3799464691247</v>
      </c>
      <c r="P211" s="71">
        <v>71.033535151904331</v>
      </c>
      <c r="Q211" s="71">
        <v>5.7211060673306804</v>
      </c>
      <c r="R211" s="71">
        <v>0</v>
      </c>
      <c r="S211" s="71">
        <v>12.410804997260001</v>
      </c>
      <c r="T211" s="72"/>
      <c r="U211" s="71">
        <v>33306031</v>
      </c>
      <c r="V211" s="71">
        <v>2726</v>
      </c>
      <c r="W211" s="71">
        <v>613</v>
      </c>
      <c r="X211" s="71">
        <v>28616</v>
      </c>
      <c r="Y211" s="71">
        <v>36449</v>
      </c>
      <c r="Z211" s="71">
        <v>61212</v>
      </c>
      <c r="AA211" s="71">
        <v>14713</v>
      </c>
      <c r="AB211" s="71">
        <v>83761</v>
      </c>
      <c r="AC211" s="71">
        <v>0</v>
      </c>
      <c r="AD211" s="71">
        <v>12.41080499726</v>
      </c>
      <c r="AE211" s="72"/>
      <c r="AF211" s="71">
        <v>239784485.63447171</v>
      </c>
      <c r="AG211" s="71">
        <v>5878897.414397859</v>
      </c>
      <c r="AH211" s="71">
        <v>6022415.2052585324</v>
      </c>
      <c r="AI211" s="71">
        <v>190806967.1537239</v>
      </c>
      <c r="AJ211" s="71">
        <v>178651103.60963899</v>
      </c>
      <c r="AK211" s="71">
        <v>0</v>
      </c>
      <c r="AL211" s="71">
        <v>0</v>
      </c>
      <c r="AM211" s="71">
        <v>11505987.41789612</v>
      </c>
      <c r="AN211" s="71">
        <v>0</v>
      </c>
      <c r="AO211" s="71">
        <v>0</v>
      </c>
      <c r="AP211" s="71">
        <v>632649856.43538713</v>
      </c>
      <c r="AQ211" s="72"/>
      <c r="AR211" s="71">
        <v>1818</v>
      </c>
      <c r="AS211" s="71">
        <v>611</v>
      </c>
      <c r="AT211" s="71">
        <v>0</v>
      </c>
      <c r="AU211" s="71">
        <v>7</v>
      </c>
      <c r="AV211" s="71">
        <v>0</v>
      </c>
      <c r="AW211" s="71">
        <v>1</v>
      </c>
      <c r="AX211" s="71"/>
      <c r="AY211" s="72"/>
      <c r="AZ211" s="71">
        <v>7920.4</v>
      </c>
      <c r="BA211" s="71">
        <v>75152.5</v>
      </c>
      <c r="BB211" s="71">
        <v>0</v>
      </c>
      <c r="BC211" s="71">
        <v>7599.1</v>
      </c>
      <c r="BD211" s="71">
        <v>0</v>
      </c>
      <c r="BE211" s="71">
        <v>210</v>
      </c>
      <c r="BF211" s="71"/>
      <c r="BG211" s="72"/>
      <c r="BH211" s="71">
        <v>8.1839999999999993</v>
      </c>
      <c r="BI211" s="71">
        <v>0</v>
      </c>
      <c r="BJ211" s="71">
        <v>127.035</v>
      </c>
      <c r="BK211" s="71">
        <v>0</v>
      </c>
      <c r="BL211" s="71">
        <v>33.014000000000003</v>
      </c>
      <c r="BM211" s="71">
        <v>0</v>
      </c>
      <c r="BN211" s="72"/>
      <c r="BO211" s="71">
        <v>1</v>
      </c>
      <c r="BP211" s="71">
        <v>0</v>
      </c>
      <c r="BQ211" s="71">
        <v>9</v>
      </c>
      <c r="BR211" s="71">
        <v>0</v>
      </c>
      <c r="BS211" s="71">
        <v>6</v>
      </c>
      <c r="BT211" s="71">
        <v>0</v>
      </c>
      <c r="BU211"/>
      <c r="BV211" s="70">
        <v>152.86799999999999</v>
      </c>
      <c r="BW211" s="70">
        <v>0</v>
      </c>
      <c r="BX211" s="70">
        <v>15.365</v>
      </c>
      <c r="BY211" s="70">
        <v>0</v>
      </c>
      <c r="BZ211" s="70">
        <v>0</v>
      </c>
      <c r="CA211" s="70">
        <v>0</v>
      </c>
      <c r="CB211" s="70">
        <v>0</v>
      </c>
      <c r="CC211" s="70">
        <v>0</v>
      </c>
      <c r="CD211" s="70">
        <v>0</v>
      </c>
    </row>
    <row r="212" spans="1:82">
      <c r="A212" s="70" t="s">
        <v>1867</v>
      </c>
      <c r="B212" s="70">
        <v>372</v>
      </c>
      <c r="C212" s="70">
        <v>15</v>
      </c>
      <c r="D212" s="70">
        <v>22</v>
      </c>
      <c r="E212" s="70">
        <v>2018</v>
      </c>
      <c r="F212" s="70" t="s">
        <v>183</v>
      </c>
      <c r="G212" s="70" t="s">
        <v>1852</v>
      </c>
      <c r="H212" s="70" t="s">
        <v>1853</v>
      </c>
      <c r="I212" s="148"/>
      <c r="J212" s="71">
        <v>183.80984811339925</v>
      </c>
      <c r="K212" s="71">
        <v>6.7445449906697226</v>
      </c>
      <c r="L212" s="71">
        <v>25.735460124756735</v>
      </c>
      <c r="M212" s="71">
        <v>116.1758502545396</v>
      </c>
      <c r="N212" s="71">
        <v>112.58807383057643</v>
      </c>
      <c r="O212" s="71">
        <v>99.872210753048137</v>
      </c>
      <c r="P212" s="71">
        <v>69.427832071043127</v>
      </c>
      <c r="Q212" s="71">
        <v>5.2376653088729004</v>
      </c>
      <c r="R212" s="71">
        <v>0</v>
      </c>
      <c r="S212" s="71">
        <v>12.0376593870219</v>
      </c>
      <c r="T212" s="72"/>
      <c r="U212" s="71">
        <v>34049689</v>
      </c>
      <c r="V212" s="71">
        <v>2726</v>
      </c>
      <c r="W212" s="71">
        <v>613</v>
      </c>
      <c r="X212" s="71">
        <v>28616</v>
      </c>
      <c r="Y212" s="71">
        <v>36493</v>
      </c>
      <c r="Z212" s="71">
        <v>60856</v>
      </c>
      <c r="AA212" s="71">
        <v>14525</v>
      </c>
      <c r="AB212" s="71">
        <v>82638</v>
      </c>
      <c r="AC212" s="71">
        <v>0</v>
      </c>
      <c r="AD212" s="71">
        <v>12.0376593870219</v>
      </c>
      <c r="AE212" s="72"/>
      <c r="AF212" s="71">
        <v>249796075.7573899</v>
      </c>
      <c r="AG212" s="71">
        <v>5075369.7309929226</v>
      </c>
      <c r="AH212" s="71">
        <v>5702054.5233781245</v>
      </c>
      <c r="AI212" s="71">
        <v>184356313.97641861</v>
      </c>
      <c r="AJ212" s="71">
        <v>166505396.51499629</v>
      </c>
      <c r="AK212" s="71">
        <v>0</v>
      </c>
      <c r="AL212" s="71">
        <v>0</v>
      </c>
      <c r="AM212" s="71">
        <v>11375212.486989239</v>
      </c>
      <c r="AN212" s="71">
        <v>0</v>
      </c>
      <c r="AO212" s="71">
        <v>0</v>
      </c>
      <c r="AP212" s="71">
        <v>622810422.99016511</v>
      </c>
      <c r="AQ212" s="72"/>
      <c r="AR212" s="71">
        <v>1918</v>
      </c>
      <c r="AS212" s="71">
        <v>678</v>
      </c>
      <c r="AT212" s="71">
        <v>0</v>
      </c>
      <c r="AU212" s="71">
        <v>7</v>
      </c>
      <c r="AV212" s="71">
        <v>0</v>
      </c>
      <c r="AW212" s="71">
        <v>1</v>
      </c>
      <c r="AX212" s="71"/>
      <c r="AY212" s="72"/>
      <c r="AZ212" s="71">
        <v>8451.4999999999964</v>
      </c>
      <c r="BA212" s="71">
        <v>83076.5</v>
      </c>
      <c r="BB212" s="71">
        <v>0</v>
      </c>
      <c r="BC212" s="71">
        <v>7599</v>
      </c>
      <c r="BD212" s="71">
        <v>0</v>
      </c>
      <c r="BE212" s="71">
        <v>210</v>
      </c>
      <c r="BF212" s="71"/>
      <c r="BG212" s="72"/>
      <c r="BH212" s="71">
        <v>8.5850000000000009</v>
      </c>
      <c r="BI212" s="71">
        <v>0</v>
      </c>
      <c r="BJ212" s="71">
        <v>120.46299999999999</v>
      </c>
      <c r="BK212" s="71">
        <v>0</v>
      </c>
      <c r="BL212" s="71">
        <v>33.795999999999999</v>
      </c>
      <c r="BM212" s="71">
        <v>0</v>
      </c>
      <c r="BN212" s="72"/>
      <c r="BO212" s="71">
        <v>1</v>
      </c>
      <c r="BP212" s="71">
        <v>0</v>
      </c>
      <c r="BQ212" s="71">
        <v>8</v>
      </c>
      <c r="BR212" s="71">
        <v>0</v>
      </c>
      <c r="BS212" s="71">
        <v>5</v>
      </c>
      <c r="BT212" s="71">
        <v>0</v>
      </c>
      <c r="BU212"/>
      <c r="BV212" s="70">
        <v>146.08600000000001</v>
      </c>
      <c r="BW212" s="70">
        <v>0</v>
      </c>
      <c r="BX212" s="70">
        <v>16.757999999999999</v>
      </c>
      <c r="BY212" s="70">
        <v>0</v>
      </c>
      <c r="BZ212" s="70">
        <v>0</v>
      </c>
      <c r="CA212" s="70">
        <v>0</v>
      </c>
      <c r="CB212" s="70">
        <v>0</v>
      </c>
      <c r="CC212" s="70">
        <v>0</v>
      </c>
      <c r="CD212" s="70">
        <v>0</v>
      </c>
    </row>
    <row r="213" spans="1:82">
      <c r="A213" s="70" t="s">
        <v>1868</v>
      </c>
      <c r="B213" s="70">
        <v>373</v>
      </c>
      <c r="C213" s="70">
        <v>16</v>
      </c>
      <c r="D213" s="70">
        <v>22</v>
      </c>
      <c r="E213" s="70">
        <v>2019</v>
      </c>
      <c r="F213" s="70" t="s">
        <v>158</v>
      </c>
      <c r="G213" s="70" t="s">
        <v>1852</v>
      </c>
      <c r="H213" s="70" t="s">
        <v>1853</v>
      </c>
      <c r="I213" s="148"/>
      <c r="J213" s="71">
        <v>166.3344179426102</v>
      </c>
      <c r="K213" s="71">
        <v>6.2294403616432774</v>
      </c>
      <c r="L213" s="71">
        <v>25.953495328006611</v>
      </c>
      <c r="M213" s="71">
        <v>112.64309257867119</v>
      </c>
      <c r="N213" s="71">
        <v>115.2643231353388</v>
      </c>
      <c r="O213" s="71">
        <v>96.523213342751092</v>
      </c>
      <c r="P213" s="71">
        <v>67.350819685629858</v>
      </c>
      <c r="Q213" s="71">
        <v>5.0240758139531296</v>
      </c>
      <c r="R213" s="71">
        <v>0</v>
      </c>
      <c r="S213" s="71">
        <v>10.599008028100801</v>
      </c>
      <c r="T213" s="72"/>
      <c r="U213" s="71">
        <v>32592692</v>
      </c>
      <c r="V213" s="71">
        <v>2726</v>
      </c>
      <c r="W213" s="71">
        <v>613</v>
      </c>
      <c r="X213" s="71">
        <v>28616</v>
      </c>
      <c r="Y213" s="71">
        <v>36486</v>
      </c>
      <c r="Z213" s="71">
        <v>60430</v>
      </c>
      <c r="AA213" s="71">
        <v>13985</v>
      </c>
      <c r="AB213" s="71">
        <v>81414</v>
      </c>
      <c r="AC213" s="71">
        <v>0</v>
      </c>
      <c r="AD213" s="71">
        <v>10.599008028100799</v>
      </c>
      <c r="AE213" s="72"/>
      <c r="AF213" s="71">
        <v>231251359.34770119</v>
      </c>
      <c r="AG213" s="71">
        <v>4899043.8090022001</v>
      </c>
      <c r="AH213" s="71">
        <v>6087878.5095486883</v>
      </c>
      <c r="AI213" s="71">
        <v>186189909.64582819</v>
      </c>
      <c r="AJ213" s="71">
        <v>166814011.8034052</v>
      </c>
      <c r="AK213" s="71">
        <v>0</v>
      </c>
      <c r="AL213" s="71">
        <v>0</v>
      </c>
      <c r="AM213" s="71">
        <v>11087973.915736135</v>
      </c>
      <c r="AN213" s="71">
        <v>0</v>
      </c>
      <c r="AO213" s="71">
        <v>0</v>
      </c>
      <c r="AP213" s="71">
        <v>606330177.03122151</v>
      </c>
      <c r="AQ213" s="72"/>
      <c r="AR213" s="71">
        <v>2008</v>
      </c>
      <c r="AS213" s="71">
        <v>738</v>
      </c>
      <c r="AT213" s="71">
        <v>0</v>
      </c>
      <c r="AU213" s="71">
        <v>7</v>
      </c>
      <c r="AV213" s="71">
        <v>0</v>
      </c>
      <c r="AW213" s="71">
        <v>1</v>
      </c>
      <c r="AX213" s="71"/>
      <c r="AY213" s="72"/>
      <c r="AZ213" s="71">
        <v>8941.1999999999953</v>
      </c>
      <c r="BA213" s="71">
        <v>105144.2</v>
      </c>
      <c r="BB213" s="71">
        <v>0</v>
      </c>
      <c r="BC213" s="71">
        <v>7599.1</v>
      </c>
      <c r="BD213" s="71">
        <v>0</v>
      </c>
      <c r="BE213" s="71">
        <v>210</v>
      </c>
      <c r="BF213" s="71"/>
      <c r="BG213" s="72"/>
      <c r="BH213" s="71">
        <v>8.0640000000000001</v>
      </c>
      <c r="BI213" s="71">
        <v>0</v>
      </c>
      <c r="BJ213" s="71">
        <v>115.89100000000001</v>
      </c>
      <c r="BK213" s="71">
        <v>0</v>
      </c>
      <c r="BL213" s="71">
        <v>30.803000000000001</v>
      </c>
      <c r="BM213" s="71">
        <v>0</v>
      </c>
      <c r="BN213" s="72"/>
      <c r="BO213" s="71">
        <v>1</v>
      </c>
      <c r="BP213" s="71">
        <v>0</v>
      </c>
      <c r="BQ213" s="71">
        <v>9</v>
      </c>
      <c r="BR213" s="71">
        <v>0</v>
      </c>
      <c r="BS213" s="71">
        <v>5</v>
      </c>
      <c r="BT213" s="71">
        <v>0</v>
      </c>
      <c r="BU213"/>
      <c r="BV213" s="70">
        <v>140.761</v>
      </c>
      <c r="BW213" s="70">
        <v>0</v>
      </c>
      <c r="BX213" s="70">
        <v>13.997</v>
      </c>
      <c r="BY213" s="70">
        <v>0</v>
      </c>
      <c r="BZ213" s="70">
        <v>0</v>
      </c>
      <c r="CA213" s="70">
        <v>0</v>
      </c>
      <c r="CB213" s="70">
        <v>0</v>
      </c>
      <c r="CC213" s="70">
        <v>0</v>
      </c>
      <c r="CD213" s="70">
        <v>0</v>
      </c>
    </row>
    <row r="214" spans="1:82">
      <c r="A214" s="70" t="s">
        <v>1869</v>
      </c>
      <c r="B214" s="70">
        <v>374</v>
      </c>
      <c r="C214" s="70">
        <v>17</v>
      </c>
      <c r="D214" s="70">
        <v>22</v>
      </c>
      <c r="E214" s="70">
        <v>2020</v>
      </c>
      <c r="F214" s="70" t="s">
        <v>159</v>
      </c>
      <c r="G214" s="70" t="s">
        <v>1852</v>
      </c>
      <c r="H214" s="70" t="s">
        <v>1853</v>
      </c>
      <c r="I214" s="148"/>
      <c r="J214" s="71">
        <v>173.5773637964254</v>
      </c>
      <c r="K214" s="71">
        <v>6.2225056673436834</v>
      </c>
      <c r="L214" s="71">
        <v>23.728488142820375</v>
      </c>
      <c r="M214" s="71">
        <v>100.51795526643588</v>
      </c>
      <c r="N214" s="71">
        <v>108.70809436262168</v>
      </c>
      <c r="O214" s="71">
        <v>84.083776405104615</v>
      </c>
      <c r="P214" s="71">
        <v>63.338283695293342</v>
      </c>
      <c r="Q214" s="71">
        <v>4.7267632734446101</v>
      </c>
      <c r="R214" s="71">
        <v>0</v>
      </c>
      <c r="S214" s="71">
        <v>10.969341629063999</v>
      </c>
      <c r="T214" s="72"/>
      <c r="U214" s="71">
        <v>31553568</v>
      </c>
      <c r="V214" s="71">
        <v>2329</v>
      </c>
      <c r="W214" s="71">
        <v>678</v>
      </c>
      <c r="X214" s="71">
        <v>26720</v>
      </c>
      <c r="Y214" s="71">
        <v>36520</v>
      </c>
      <c r="Z214" s="71">
        <v>60084</v>
      </c>
      <c r="AA214" s="71">
        <v>13979</v>
      </c>
      <c r="AB214" s="71">
        <v>80168</v>
      </c>
      <c r="AC214" s="71">
        <v>0</v>
      </c>
      <c r="AD214" s="71">
        <v>10.969341629063999</v>
      </c>
      <c r="AE214" s="72"/>
      <c r="AF214" s="71">
        <v>245475010.5461759</v>
      </c>
      <c r="AG214" s="71">
        <v>4730800.5038781166</v>
      </c>
      <c r="AH214" s="71">
        <v>5843686.9740207298</v>
      </c>
      <c r="AI214" s="71">
        <v>164266733.79174224</v>
      </c>
      <c r="AJ214" s="71">
        <v>151635835.05677149</v>
      </c>
      <c r="AK214" s="71"/>
      <c r="AL214" s="71"/>
      <c r="AM214" s="71">
        <v>10462814.685057059</v>
      </c>
      <c r="AN214" s="71"/>
      <c r="AO214" s="71"/>
      <c r="AP214" s="71">
        <v>582414881.55764556</v>
      </c>
      <c r="AQ214" s="72"/>
      <c r="AR214" s="71">
        <v>2088</v>
      </c>
      <c r="AS214" s="71">
        <v>790</v>
      </c>
      <c r="AT214" s="71">
        <v>0</v>
      </c>
      <c r="AU214" s="71">
        <v>10</v>
      </c>
      <c r="AV214" s="71">
        <v>0</v>
      </c>
      <c r="AW214" s="71">
        <v>1</v>
      </c>
      <c r="AX214" s="71"/>
      <c r="AY214" s="72"/>
      <c r="AZ214" s="71">
        <v>9448.0000000000036</v>
      </c>
      <c r="BA214" s="71">
        <v>108671.2999999999</v>
      </c>
      <c r="BB214" s="71">
        <v>0</v>
      </c>
      <c r="BC214" s="71">
        <v>10342.1</v>
      </c>
      <c r="BD214" s="71">
        <v>0</v>
      </c>
      <c r="BE214" s="71">
        <v>210</v>
      </c>
      <c r="BF214" s="71"/>
      <c r="BG214" s="72"/>
      <c r="BH214" s="71">
        <v>7.6109999999999998</v>
      </c>
      <c r="BI214" s="71">
        <v>0</v>
      </c>
      <c r="BJ214" s="71">
        <v>116.845</v>
      </c>
      <c r="BK214" s="71">
        <v>0</v>
      </c>
      <c r="BL214" s="71">
        <v>26.097000000000001</v>
      </c>
      <c r="BM214" s="71">
        <v>0</v>
      </c>
      <c r="BN214" s="72"/>
      <c r="BO214" s="71">
        <v>1</v>
      </c>
      <c r="BP214" s="71">
        <v>0</v>
      </c>
      <c r="BQ214" s="71">
        <v>10</v>
      </c>
      <c r="BR214" s="71">
        <v>0</v>
      </c>
      <c r="BS214" s="71">
        <v>5</v>
      </c>
      <c r="BT214" s="71">
        <v>0</v>
      </c>
      <c r="BU214"/>
      <c r="BV214" s="70">
        <v>137.096</v>
      </c>
      <c r="BW214" s="70">
        <v>0</v>
      </c>
      <c r="BX214" s="70">
        <v>13.457000000000001</v>
      </c>
      <c r="BY214" s="70">
        <v>0</v>
      </c>
      <c r="BZ214" s="70">
        <v>0</v>
      </c>
      <c r="CA214" s="70">
        <v>0</v>
      </c>
      <c r="CB214" s="70">
        <v>0</v>
      </c>
      <c r="CC214" s="70">
        <v>0</v>
      </c>
      <c r="CD214" s="70">
        <v>0</v>
      </c>
    </row>
    <row r="215" spans="1:82">
      <c r="A215" s="70" t="s">
        <v>1870</v>
      </c>
      <c r="B215" s="70">
        <v>374</v>
      </c>
      <c r="C215" s="70">
        <v>18</v>
      </c>
      <c r="D215" s="70">
        <v>22</v>
      </c>
      <c r="E215" s="70">
        <v>2021</v>
      </c>
      <c r="F215" s="70" t="s">
        <v>160</v>
      </c>
      <c r="G215" s="70" t="s">
        <v>1852</v>
      </c>
      <c r="H215" s="70" t="s">
        <v>1853</v>
      </c>
      <c r="I215" s="148"/>
      <c r="J215" s="71">
        <v>123.73112684880944</v>
      </c>
      <c r="K215" s="71">
        <v>7.128656560691117</v>
      </c>
      <c r="L215" s="71">
        <v>19.900314612889378</v>
      </c>
      <c r="M215" s="71">
        <v>111.95423301890574</v>
      </c>
      <c r="N215" s="71">
        <v>103.64042121389514</v>
      </c>
      <c r="O215" s="71">
        <v>81.019436260299543</v>
      </c>
      <c r="P215" s="71">
        <v>64.987486084168467</v>
      </c>
      <c r="Q215" s="71">
        <v>4.5999698691996</v>
      </c>
      <c r="R215" s="71">
        <v>0</v>
      </c>
      <c r="S215" s="71">
        <v>8.0962420114200011</v>
      </c>
      <c r="T215" s="72"/>
      <c r="U215" s="71">
        <v>23049540</v>
      </c>
      <c r="V215" s="71">
        <v>2329</v>
      </c>
      <c r="W215" s="71">
        <v>678</v>
      </c>
      <c r="X215" s="71">
        <v>26720</v>
      </c>
      <c r="Y215" s="71">
        <v>36397</v>
      </c>
      <c r="Z215" s="71">
        <v>59611</v>
      </c>
      <c r="AA215" s="71">
        <v>13986</v>
      </c>
      <c r="AB215" s="71">
        <v>78784</v>
      </c>
      <c r="AC215" s="71">
        <v>0</v>
      </c>
      <c r="AD215" s="71">
        <v>8.0962420114200011</v>
      </c>
      <c r="AE215" s="72"/>
      <c r="AF215" s="71">
        <v>172720790.96762899</v>
      </c>
      <c r="AG215" s="71">
        <v>6169286.4386828998</v>
      </c>
      <c r="AH215" s="71">
        <v>4700986.7245959993</v>
      </c>
      <c r="AI215" s="71">
        <v>183583618.1822598</v>
      </c>
      <c r="AJ215" s="71">
        <v>155392711.93248701</v>
      </c>
      <c r="AK215" s="71">
        <v>0</v>
      </c>
      <c r="AL215" s="71">
        <v>0</v>
      </c>
      <c r="AM215" s="71">
        <v>10341494.137049945</v>
      </c>
      <c r="AN215" s="71">
        <v>0</v>
      </c>
      <c r="AO215" s="71">
        <v>0</v>
      </c>
      <c r="AP215" s="71">
        <v>532908888.38270468</v>
      </c>
      <c r="AQ215" s="72"/>
      <c r="AR215" s="71">
        <v>2182</v>
      </c>
      <c r="AS215" s="71">
        <v>825</v>
      </c>
      <c r="AT215" s="71">
        <v>0</v>
      </c>
      <c r="AU215" s="71">
        <v>10</v>
      </c>
      <c r="AV215" s="71">
        <v>0</v>
      </c>
      <c r="AW215" s="71">
        <v>1</v>
      </c>
      <c r="AX215" s="71"/>
      <c r="AY215" s="72"/>
      <c r="AZ215" s="71">
        <v>10068.299999999999</v>
      </c>
      <c r="BA215" s="71">
        <v>110143.39999999991</v>
      </c>
      <c r="BB215" s="71">
        <v>0</v>
      </c>
      <c r="BC215" s="71">
        <v>10342.1</v>
      </c>
      <c r="BD215" s="71">
        <v>0</v>
      </c>
      <c r="BE215" s="71">
        <v>210</v>
      </c>
      <c r="BF215" s="71"/>
      <c r="BG215" s="72"/>
      <c r="BH215" s="71">
        <v>7.8120000000000003</v>
      </c>
      <c r="BI215" s="71">
        <v>0</v>
      </c>
      <c r="BJ215" s="71">
        <v>118.249</v>
      </c>
      <c r="BK215" s="71">
        <v>0</v>
      </c>
      <c r="BL215" s="71">
        <v>27.25</v>
      </c>
      <c r="BM215" s="71">
        <v>0</v>
      </c>
      <c r="BN215" s="72"/>
      <c r="BO215" s="71">
        <v>1</v>
      </c>
      <c r="BP215" s="71">
        <v>0</v>
      </c>
      <c r="BQ215" s="71">
        <v>9</v>
      </c>
      <c r="BR215" s="71">
        <v>0</v>
      </c>
      <c r="BS215" s="71">
        <v>5</v>
      </c>
      <c r="BT215" s="71">
        <v>0</v>
      </c>
      <c r="BU215"/>
      <c r="BV215" s="70">
        <v>140.85300000000001</v>
      </c>
      <c r="BW215" s="70">
        <v>0</v>
      </c>
      <c r="BX215" s="70">
        <v>12.458</v>
      </c>
      <c r="BY215" s="70">
        <v>0</v>
      </c>
      <c r="BZ215" s="70">
        <v>0</v>
      </c>
      <c r="CA215" s="70">
        <v>0</v>
      </c>
      <c r="CB215" s="70">
        <v>0</v>
      </c>
      <c r="CC215" s="70">
        <v>0</v>
      </c>
      <c r="CD215" s="70">
        <v>0</v>
      </c>
    </row>
    <row r="216" spans="1:82">
      <c r="A216" s="70" t="s">
        <v>1871</v>
      </c>
      <c r="B216" s="70">
        <v>374</v>
      </c>
      <c r="C216" s="70">
        <v>19</v>
      </c>
      <c r="D216" s="70">
        <v>22</v>
      </c>
      <c r="E216" s="70">
        <v>2022</v>
      </c>
      <c r="F216" s="70" t="s">
        <v>161</v>
      </c>
      <c r="G216" s="1064" t="s">
        <v>1852</v>
      </c>
      <c r="H216" s="70" t="s">
        <v>1853</v>
      </c>
      <c r="I216" s="148"/>
      <c r="J216" s="71">
        <v>126.51298314647774</v>
      </c>
      <c r="K216" s="71">
        <v>5.8366206042249678</v>
      </c>
      <c r="L216" s="71">
        <v>22.470740122809609</v>
      </c>
      <c r="M216" s="71">
        <v>106.36314465818521</v>
      </c>
      <c r="N216" s="71">
        <v>116.60538198801983</v>
      </c>
      <c r="O216" s="71">
        <v>84.336953343248425</v>
      </c>
      <c r="P216" s="71">
        <v>63.970473746573568</v>
      </c>
      <c r="Q216" s="71">
        <v>4.565120807054357</v>
      </c>
      <c r="R216" s="71">
        <v>0</v>
      </c>
      <c r="S216" s="71">
        <v>10.2728085195</v>
      </c>
      <c r="T216" s="72"/>
      <c r="U216" s="71">
        <v>26970090</v>
      </c>
      <c r="V216" s="71">
        <v>2329</v>
      </c>
      <c r="W216" s="71">
        <v>678</v>
      </c>
      <c r="X216" s="71">
        <v>26720</v>
      </c>
      <c r="Y216" s="71">
        <v>36404</v>
      </c>
      <c r="Z216" s="71">
        <v>58956</v>
      </c>
      <c r="AA216" s="71">
        <v>13977</v>
      </c>
      <c r="AB216" s="71">
        <v>77546</v>
      </c>
      <c r="AC216" s="71">
        <v>0</v>
      </c>
      <c r="AD216" s="71">
        <v>10.2728085195</v>
      </c>
      <c r="AE216" s="72"/>
      <c r="AF216" s="71">
        <v>174826073.04827932</v>
      </c>
      <c r="AG216" s="71">
        <v>4394215.2394879078</v>
      </c>
      <c r="AH216" s="71">
        <v>6249112.9191541374</v>
      </c>
      <c r="AI216" s="71">
        <v>170671397.29926625</v>
      </c>
      <c r="AJ216" s="71">
        <v>183475745.10087866</v>
      </c>
      <c r="AK216" s="71">
        <v>0</v>
      </c>
      <c r="AL216" s="71">
        <v>0</v>
      </c>
      <c r="AM216" s="71">
        <v>10013305.172094183</v>
      </c>
      <c r="AN216" s="71">
        <v>0</v>
      </c>
      <c r="AO216" s="71">
        <v>0</v>
      </c>
      <c r="AP216" s="71">
        <v>549629848.7791605</v>
      </c>
      <c r="AQ216" s="72"/>
      <c r="AR216" s="71">
        <v>2293</v>
      </c>
      <c r="AS216" s="71">
        <v>865</v>
      </c>
      <c r="AT216" s="71">
        <v>0</v>
      </c>
      <c r="AU216" s="71">
        <v>12</v>
      </c>
      <c r="AV216" s="71">
        <v>0</v>
      </c>
      <c r="AW216" s="71">
        <v>1</v>
      </c>
      <c r="AX216" s="71"/>
      <c r="AY216" s="72"/>
      <c r="AZ216" s="71">
        <v>10780.399999999991</v>
      </c>
      <c r="BA216" s="71">
        <v>139489.19999999987</v>
      </c>
      <c r="BB216" s="71">
        <v>0</v>
      </c>
      <c r="BC216" s="71">
        <v>10587.4</v>
      </c>
      <c r="BD216" s="71">
        <v>0</v>
      </c>
      <c r="BE216" s="71">
        <v>210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1872</v>
      </c>
      <c r="B217" s="70">
        <v>374</v>
      </c>
      <c r="C217" s="70">
        <v>20</v>
      </c>
      <c r="D217" s="70">
        <v>22</v>
      </c>
      <c r="E217" s="70">
        <v>2023</v>
      </c>
      <c r="F217" s="70" t="s">
        <v>1539</v>
      </c>
      <c r="G217" s="1064" t="s">
        <v>1852</v>
      </c>
      <c r="H217" s="70" t="s">
        <v>1853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2389</v>
      </c>
      <c r="AS217" s="71">
        <v>891</v>
      </c>
      <c r="AT217" s="71">
        <v>0</v>
      </c>
      <c r="AU217" s="71">
        <v>12</v>
      </c>
      <c r="AV217" s="71">
        <v>0</v>
      </c>
      <c r="AW217" s="71">
        <v>1</v>
      </c>
      <c r="AX217" s="71"/>
      <c r="AY217" s="72"/>
      <c r="AZ217" s="71">
        <v>11410.699999999979</v>
      </c>
      <c r="BA217" s="71">
        <v>142048.89999999997</v>
      </c>
      <c r="BB217" s="71">
        <v>0</v>
      </c>
      <c r="BC217" s="71">
        <v>10587.4</v>
      </c>
      <c r="BD217" s="71">
        <v>0</v>
      </c>
      <c r="BE217" s="71">
        <v>210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1873</v>
      </c>
      <c r="B218" s="70">
        <v>374</v>
      </c>
      <c r="C218" s="70">
        <v>21</v>
      </c>
      <c r="D218" s="70">
        <v>22</v>
      </c>
      <c r="E218" s="70">
        <v>2024</v>
      </c>
      <c r="F218" s="70" t="s">
        <v>1554</v>
      </c>
      <c r="G218" s="70" t="s">
        <v>1852</v>
      </c>
      <c r="H218" s="70" t="s">
        <v>1853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1874</v>
      </c>
      <c r="B219" s="70">
        <v>443</v>
      </c>
      <c r="C219" s="70">
        <v>1</v>
      </c>
      <c r="D219" s="70">
        <v>27</v>
      </c>
      <c r="E219" s="70">
        <v>1990</v>
      </c>
      <c r="F219" s="70" t="s">
        <v>787</v>
      </c>
      <c r="G219" s="70" t="s">
        <v>1875</v>
      </c>
      <c r="H219" s="70" t="s">
        <v>1876</v>
      </c>
      <c r="I219" s="148"/>
      <c r="J219" s="71">
        <v>49.800345668927967</v>
      </c>
      <c r="K219" s="71">
        <v>6.3619526533034776</v>
      </c>
      <c r="L219" s="71">
        <v>1.5256258596082251</v>
      </c>
      <c r="M219" s="71">
        <v>37.793436508935422</v>
      </c>
      <c r="N219" s="71">
        <v>55.94819294147451</v>
      </c>
      <c r="O219" s="71">
        <v>39.818950565203743</v>
      </c>
      <c r="P219" s="71">
        <v>24.957673534367231</v>
      </c>
      <c r="Q219" s="71">
        <v>3.91036107568137</v>
      </c>
      <c r="R219" s="71">
        <v>0</v>
      </c>
      <c r="S219" s="71">
        <v>4.5300654971532257</v>
      </c>
      <c r="T219" s="72"/>
      <c r="U219" s="71">
        <v>8234223</v>
      </c>
      <c r="V219" s="71">
        <v>2285</v>
      </c>
      <c r="W219" s="71">
        <v>16</v>
      </c>
      <c r="X219" s="71">
        <v>12952</v>
      </c>
      <c r="Y219" s="71">
        <v>21766</v>
      </c>
      <c r="Z219" s="71">
        <v>16378</v>
      </c>
      <c r="AA219" s="71">
        <v>6060</v>
      </c>
      <c r="AB219" s="71">
        <v>63491</v>
      </c>
      <c r="AC219" s="71">
        <v>0</v>
      </c>
      <c r="AD219" s="71">
        <v>4.5300654971532257</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1877</v>
      </c>
      <c r="B220" s="70">
        <v>444</v>
      </c>
      <c r="C220" s="70">
        <v>2</v>
      </c>
      <c r="D220" s="70">
        <v>27</v>
      </c>
      <c r="E220" s="70">
        <v>2005</v>
      </c>
      <c r="F220" s="70" t="s">
        <v>789</v>
      </c>
      <c r="G220" s="70" t="s">
        <v>1875</v>
      </c>
      <c r="H220" s="70" t="s">
        <v>1876</v>
      </c>
      <c r="I220" s="148"/>
      <c r="J220" s="71">
        <v>52.517820797909827</v>
      </c>
      <c r="K220" s="71">
        <v>4.8313119883680713</v>
      </c>
      <c r="L220" s="71">
        <v>3.3657836440909579</v>
      </c>
      <c r="M220" s="71">
        <v>64.383968442743054</v>
      </c>
      <c r="N220" s="71">
        <v>81.366412743801689</v>
      </c>
      <c r="O220" s="71">
        <v>48.219825302504269</v>
      </c>
      <c r="P220" s="71">
        <v>24.539877919207001</v>
      </c>
      <c r="Q220" s="71">
        <v>3.9500282079081499</v>
      </c>
      <c r="R220" s="71">
        <v>0</v>
      </c>
      <c r="S220" s="71">
        <v>7.0249190861028943</v>
      </c>
      <c r="T220" s="72"/>
      <c r="U220" s="71">
        <v>7957235</v>
      </c>
      <c r="V220" s="71">
        <v>2047</v>
      </c>
      <c r="W220" s="71">
        <v>45</v>
      </c>
      <c r="X220" s="71">
        <v>11918</v>
      </c>
      <c r="Y220" s="71">
        <v>27301</v>
      </c>
      <c r="Z220" s="71">
        <v>22951</v>
      </c>
      <c r="AA220" s="71">
        <v>4880</v>
      </c>
      <c r="AB220" s="71">
        <v>67047</v>
      </c>
      <c r="AC220" s="71">
        <v>0</v>
      </c>
      <c r="AD220" s="71">
        <v>7.0249190861028943</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1878</v>
      </c>
      <c r="B221" s="70">
        <v>445</v>
      </c>
      <c r="C221" s="70">
        <v>3</v>
      </c>
      <c r="D221" s="70">
        <v>27</v>
      </c>
      <c r="E221" s="70">
        <v>2006</v>
      </c>
      <c r="F221" s="70" t="s">
        <v>790</v>
      </c>
      <c r="G221" s="70" t="s">
        <v>1875</v>
      </c>
      <c r="H221" s="70" t="s">
        <v>1876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1879</v>
      </c>
      <c r="B222" s="70">
        <v>446</v>
      </c>
      <c r="C222" s="70">
        <v>4</v>
      </c>
      <c r="D222" s="70">
        <v>27</v>
      </c>
      <c r="E222" s="70">
        <v>2007</v>
      </c>
      <c r="F222" s="70" t="s">
        <v>791</v>
      </c>
      <c r="G222" s="70" t="s">
        <v>1875</v>
      </c>
      <c r="H222" s="70" t="s">
        <v>1876</v>
      </c>
      <c r="I222" s="148"/>
      <c r="J222" s="71">
        <v>20.461612075177271</v>
      </c>
      <c r="K222" s="71">
        <v>4.077069503409172</v>
      </c>
      <c r="L222" s="71">
        <v>4.3254959357678429</v>
      </c>
      <c r="M222" s="71">
        <v>55.581288928191292</v>
      </c>
      <c r="N222" s="71">
        <v>89.379499861148489</v>
      </c>
      <c r="O222" s="71">
        <v>46.77932077449961</v>
      </c>
      <c r="P222" s="71">
        <v>25.149519446159839</v>
      </c>
      <c r="Q222" s="71">
        <v>4.2435935445522999</v>
      </c>
      <c r="R222" s="71">
        <v>0</v>
      </c>
      <c r="S222" s="71">
        <v>5.5013158194181786</v>
      </c>
      <c r="T222" s="72"/>
      <c r="U222" s="71">
        <v>3178596</v>
      </c>
      <c r="V222" s="71">
        <v>1772</v>
      </c>
      <c r="W222" s="71">
        <v>55</v>
      </c>
      <c r="X222" s="71">
        <v>12967</v>
      </c>
      <c r="Y222" s="71">
        <v>28356</v>
      </c>
      <c r="Z222" s="71">
        <v>23146</v>
      </c>
      <c r="AA222" s="71">
        <v>4925</v>
      </c>
      <c r="AB222" s="71">
        <v>68221</v>
      </c>
      <c r="AC222" s="71">
        <v>0</v>
      </c>
      <c r="AD222" s="71">
        <v>5.5013158194181786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1880</v>
      </c>
      <c r="B223" s="70">
        <v>447</v>
      </c>
      <c r="C223" s="70">
        <v>5</v>
      </c>
      <c r="D223" s="70">
        <v>27</v>
      </c>
      <c r="E223" s="70">
        <v>2008</v>
      </c>
      <c r="F223" s="70" t="s">
        <v>792</v>
      </c>
      <c r="G223" s="70" t="s">
        <v>1875</v>
      </c>
      <c r="H223" s="70" t="s">
        <v>1876</v>
      </c>
      <c r="I223" s="148"/>
      <c r="J223" s="71">
        <v>17.3346452774013</v>
      </c>
      <c r="K223" s="71">
        <v>3.253168069969413</v>
      </c>
      <c r="L223" s="71">
        <v>3.913666292665718</v>
      </c>
      <c r="M223" s="71">
        <v>58.641098482578109</v>
      </c>
      <c r="N223" s="71">
        <v>91.97797498150311</v>
      </c>
      <c r="O223" s="71">
        <v>45.296605187137587</v>
      </c>
      <c r="P223" s="71">
        <v>25.044347619153431</v>
      </c>
      <c r="Q223" s="71">
        <v>4.2359384058803196</v>
      </c>
      <c r="R223" s="71">
        <v>0</v>
      </c>
      <c r="S223" s="71">
        <v>6.0346112853437752</v>
      </c>
      <c r="T223" s="72"/>
      <c r="U223" s="71">
        <v>2955375</v>
      </c>
      <c r="V223" s="71">
        <v>1772</v>
      </c>
      <c r="W223" s="71">
        <v>55</v>
      </c>
      <c r="X223" s="71">
        <v>12967</v>
      </c>
      <c r="Y223" s="71">
        <v>29067</v>
      </c>
      <c r="Z223" s="71">
        <v>23199</v>
      </c>
      <c r="AA223" s="71">
        <v>4910</v>
      </c>
      <c r="AB223" s="71">
        <v>69218</v>
      </c>
      <c r="AC223" s="71">
        <v>0</v>
      </c>
      <c r="AD223" s="71">
        <v>6.0346112853437752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1881</v>
      </c>
      <c r="B224" s="70">
        <v>448</v>
      </c>
      <c r="C224" s="70">
        <v>6</v>
      </c>
      <c r="D224" s="70">
        <v>27</v>
      </c>
      <c r="E224" s="70">
        <v>2009</v>
      </c>
      <c r="F224" s="70" t="s">
        <v>176</v>
      </c>
      <c r="G224" s="70" t="s">
        <v>1875</v>
      </c>
      <c r="H224" s="70" t="s">
        <v>1876</v>
      </c>
      <c r="I224" s="148"/>
      <c r="J224" s="71">
        <v>13.676457095079281</v>
      </c>
      <c r="K224" s="71">
        <v>2.8867747914566011</v>
      </c>
      <c r="L224" s="71">
        <v>3.0617085619200952</v>
      </c>
      <c r="M224" s="71">
        <v>54.853310910728972</v>
      </c>
      <c r="N224" s="71">
        <v>86.703904984380188</v>
      </c>
      <c r="O224" s="71">
        <v>46.324171264823534</v>
      </c>
      <c r="P224" s="71">
        <v>23.947962153786651</v>
      </c>
      <c r="Q224" s="71">
        <v>4.06396714839655</v>
      </c>
      <c r="R224" s="71">
        <v>0</v>
      </c>
      <c r="S224" s="71">
        <v>6.0662412695809644</v>
      </c>
      <c r="T224" s="72"/>
      <c r="U224" s="71">
        <v>2081570</v>
      </c>
      <c r="V224" s="71">
        <v>1834</v>
      </c>
      <c r="W224" s="71">
        <v>47</v>
      </c>
      <c r="X224" s="71">
        <v>14308</v>
      </c>
      <c r="Y224" s="71">
        <v>29492</v>
      </c>
      <c r="Z224" s="71">
        <v>23418</v>
      </c>
      <c r="AA224" s="71">
        <v>4820</v>
      </c>
      <c r="AB224" s="71">
        <v>69711</v>
      </c>
      <c r="AC224" s="71">
        <v>0</v>
      </c>
      <c r="AD224" s="71">
        <v>6.0662412695809644</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9.48</v>
      </c>
      <c r="BM224" s="71">
        <v>0</v>
      </c>
      <c r="BN224" s="72"/>
      <c r="BO224" s="71">
        <v>0</v>
      </c>
      <c r="BP224" s="71">
        <v>0</v>
      </c>
      <c r="BQ224" s="71">
        <v>0</v>
      </c>
      <c r="BR224" s="71">
        <v>0</v>
      </c>
      <c r="BS224" s="71">
        <v>2</v>
      </c>
      <c r="BT224" s="71">
        <v>0</v>
      </c>
      <c r="BU224"/>
      <c r="BV224" s="70">
        <v>9.48</v>
      </c>
      <c r="BW224" s="70">
        <v>0</v>
      </c>
      <c r="BX224" s="70">
        <v>0</v>
      </c>
      <c r="BY224" s="70">
        <v>0</v>
      </c>
      <c r="BZ224" s="70">
        <v>0</v>
      </c>
      <c r="CA224" s="70">
        <v>0</v>
      </c>
      <c r="CB224" s="70">
        <v>0</v>
      </c>
      <c r="CC224" s="70">
        <v>0</v>
      </c>
      <c r="CD224" s="70">
        <v>0</v>
      </c>
    </row>
    <row r="225" spans="1:82">
      <c r="A225" s="70" t="s">
        <v>1882</v>
      </c>
      <c r="B225" s="70">
        <v>449</v>
      </c>
      <c r="C225" s="70">
        <v>7</v>
      </c>
      <c r="D225" s="70">
        <v>27</v>
      </c>
      <c r="E225" s="70">
        <v>2010</v>
      </c>
      <c r="F225" s="70" t="s">
        <v>177</v>
      </c>
      <c r="G225" s="70" t="s">
        <v>1875</v>
      </c>
      <c r="H225" s="70" t="s">
        <v>1876</v>
      </c>
      <c r="I225" s="148"/>
      <c r="J225" s="71">
        <v>12.04684523211654</v>
      </c>
      <c r="K225" s="71">
        <v>3.0250069327592159</v>
      </c>
      <c r="L225" s="71">
        <v>3.4169239646980989</v>
      </c>
      <c r="M225" s="71">
        <v>55.897863489822043</v>
      </c>
      <c r="N225" s="71">
        <v>96.053110758662228</v>
      </c>
      <c r="O225" s="71">
        <v>46.58837337406036</v>
      </c>
      <c r="P225" s="71">
        <v>24.398286771995782</v>
      </c>
      <c r="Q225" s="71">
        <v>4.2587884730389201</v>
      </c>
      <c r="R225" s="71">
        <v>0</v>
      </c>
      <c r="S225" s="71">
        <v>5.6947808506456807</v>
      </c>
      <c r="T225" s="72"/>
      <c r="U225" s="71">
        <v>1979296</v>
      </c>
      <c r="V225" s="71">
        <v>1834</v>
      </c>
      <c r="W225" s="71">
        <v>47</v>
      </c>
      <c r="X225" s="71">
        <v>14308</v>
      </c>
      <c r="Y225" s="71">
        <v>29845</v>
      </c>
      <c r="Z225" s="71">
        <v>23661</v>
      </c>
      <c r="AA225" s="71">
        <v>4788</v>
      </c>
      <c r="AB225" s="71">
        <v>70001</v>
      </c>
      <c r="AC225" s="71">
        <v>0</v>
      </c>
      <c r="AD225" s="71">
        <v>5.6947808506456807</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6.3369999999999997</v>
      </c>
      <c r="BM225" s="71">
        <v>0</v>
      </c>
      <c r="BN225" s="72"/>
      <c r="BO225" s="71">
        <v>0</v>
      </c>
      <c r="BP225" s="71">
        <v>0</v>
      </c>
      <c r="BQ225" s="71">
        <v>0</v>
      </c>
      <c r="BR225" s="71">
        <v>0</v>
      </c>
      <c r="BS225" s="71">
        <v>2</v>
      </c>
      <c r="BT225" s="71">
        <v>0</v>
      </c>
      <c r="BU225"/>
      <c r="BV225" s="70">
        <v>6.3369999999999997</v>
      </c>
      <c r="BW225" s="70">
        <v>0</v>
      </c>
      <c r="BX225" s="70">
        <v>0</v>
      </c>
      <c r="BY225" s="70">
        <v>0</v>
      </c>
      <c r="BZ225" s="70">
        <v>0</v>
      </c>
      <c r="CA225" s="70">
        <v>0</v>
      </c>
      <c r="CB225" s="70">
        <v>0</v>
      </c>
      <c r="CC225" s="70">
        <v>0</v>
      </c>
      <c r="CD225" s="70">
        <v>0</v>
      </c>
    </row>
    <row r="226" spans="1:82">
      <c r="A226" s="70" t="s">
        <v>1883</v>
      </c>
      <c r="B226" s="70">
        <v>450</v>
      </c>
      <c r="C226" s="70">
        <v>8</v>
      </c>
      <c r="D226" s="70">
        <v>27</v>
      </c>
      <c r="E226" s="70">
        <v>2011</v>
      </c>
      <c r="F226" s="70" t="s">
        <v>178</v>
      </c>
      <c r="G226" s="70" t="s">
        <v>1875</v>
      </c>
      <c r="H226" s="70" t="s">
        <v>1876</v>
      </c>
      <c r="I226" s="148"/>
      <c r="J226" s="71">
        <v>13.30586850260549</v>
      </c>
      <c r="K226" s="71">
        <v>4.399206739844538</v>
      </c>
      <c r="L226" s="71">
        <v>1.9365157524272421</v>
      </c>
      <c r="M226" s="71">
        <v>70.92823510067312</v>
      </c>
      <c r="N226" s="71">
        <v>104.10430445667831</v>
      </c>
      <c r="O226" s="71">
        <v>44.961810012241408</v>
      </c>
      <c r="P226" s="71">
        <v>23.688267192730795</v>
      </c>
      <c r="Q226" s="71">
        <v>4.9450954277356702</v>
      </c>
      <c r="R226" s="71">
        <v>0</v>
      </c>
      <c r="S226" s="71">
        <v>7.0982182460381962</v>
      </c>
      <c r="T226" s="72"/>
      <c r="U226" s="71">
        <v>1899039</v>
      </c>
      <c r="V226" s="71">
        <v>1834</v>
      </c>
      <c r="W226" s="71">
        <v>47</v>
      </c>
      <c r="X226" s="71">
        <v>14308</v>
      </c>
      <c r="Y226" s="71">
        <v>30263</v>
      </c>
      <c r="Z226" s="71">
        <v>23331</v>
      </c>
      <c r="AA226" s="71">
        <v>4787</v>
      </c>
      <c r="AB226" s="71">
        <v>70466</v>
      </c>
      <c r="AC226" s="71">
        <v>0</v>
      </c>
      <c r="AD226" s="71">
        <v>7.0982182460381962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5.1740000000000004</v>
      </c>
      <c r="BM226" s="71">
        <v>0</v>
      </c>
      <c r="BN226" s="72"/>
      <c r="BO226" s="71">
        <v>0</v>
      </c>
      <c r="BP226" s="71">
        <v>0</v>
      </c>
      <c r="BQ226" s="71">
        <v>0</v>
      </c>
      <c r="BR226" s="71">
        <v>0</v>
      </c>
      <c r="BS226" s="71">
        <v>2</v>
      </c>
      <c r="BT226" s="71">
        <v>0</v>
      </c>
      <c r="BU226"/>
      <c r="BV226" s="70">
        <v>5.1740000000000004</v>
      </c>
      <c r="BW226" s="70">
        <v>0</v>
      </c>
      <c r="BX226" s="70">
        <v>0</v>
      </c>
      <c r="BY226" s="70">
        <v>0</v>
      </c>
      <c r="BZ226" s="70">
        <v>0</v>
      </c>
      <c r="CA226" s="70">
        <v>0</v>
      </c>
      <c r="CB226" s="70">
        <v>0</v>
      </c>
      <c r="CC226" s="70">
        <v>0</v>
      </c>
      <c r="CD226" s="70">
        <v>0</v>
      </c>
    </row>
    <row r="227" spans="1:82">
      <c r="A227" s="70" t="s">
        <v>1884</v>
      </c>
      <c r="B227" s="70">
        <v>451</v>
      </c>
      <c r="C227" s="70">
        <v>9</v>
      </c>
      <c r="D227" s="70">
        <v>27</v>
      </c>
      <c r="E227" s="70">
        <v>2012</v>
      </c>
      <c r="F227" s="70" t="s">
        <v>179</v>
      </c>
      <c r="G227" s="70" t="s">
        <v>1875</v>
      </c>
      <c r="H227" s="70" t="s">
        <v>1876</v>
      </c>
      <c r="I227" s="148"/>
      <c r="J227" s="71">
        <v>14.936597653455291</v>
      </c>
      <c r="K227" s="71">
        <v>4.2898177633257841</v>
      </c>
      <c r="L227" s="71">
        <v>1.9224432641049869</v>
      </c>
      <c r="M227" s="71">
        <v>73.323145545773173</v>
      </c>
      <c r="N227" s="71">
        <v>113.5062350540184</v>
      </c>
      <c r="O227" s="71">
        <v>45.137612272336845</v>
      </c>
      <c r="P227" s="71">
        <v>23.803135242606871</v>
      </c>
      <c r="Q227" s="71">
        <v>5.5168513687163498</v>
      </c>
      <c r="R227" s="71">
        <v>0</v>
      </c>
      <c r="S227" s="71">
        <v>6.8281412365567169</v>
      </c>
      <c r="T227" s="72"/>
      <c r="U227" s="71">
        <v>2038538</v>
      </c>
      <c r="V227" s="71">
        <v>1834</v>
      </c>
      <c r="W227" s="71">
        <v>47</v>
      </c>
      <c r="X227" s="71">
        <v>14308</v>
      </c>
      <c r="Y227" s="71">
        <v>31346</v>
      </c>
      <c r="Z227" s="71">
        <v>23608</v>
      </c>
      <c r="AA227" s="71">
        <v>4783</v>
      </c>
      <c r="AB227" s="71">
        <v>72356</v>
      </c>
      <c r="AC227" s="71">
        <v>0</v>
      </c>
      <c r="AD227" s="71">
        <v>6.8281412365567169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6.468</v>
      </c>
      <c r="BM227" s="71">
        <v>0</v>
      </c>
      <c r="BN227" s="72"/>
      <c r="BO227" s="71">
        <v>0</v>
      </c>
      <c r="BP227" s="71">
        <v>0</v>
      </c>
      <c r="BQ227" s="71">
        <v>0</v>
      </c>
      <c r="BR227" s="71">
        <v>0</v>
      </c>
      <c r="BS227" s="71">
        <v>2</v>
      </c>
      <c r="BT227" s="71">
        <v>0</v>
      </c>
      <c r="BU227"/>
      <c r="BV227" s="70">
        <v>6.468</v>
      </c>
      <c r="BW227" s="70">
        <v>0</v>
      </c>
      <c r="BX227" s="70">
        <v>0</v>
      </c>
      <c r="BY227" s="70">
        <v>0</v>
      </c>
      <c r="BZ227" s="70">
        <v>0</v>
      </c>
      <c r="CA227" s="70">
        <v>0</v>
      </c>
      <c r="CB227" s="70">
        <v>0</v>
      </c>
      <c r="CC227" s="70">
        <v>0</v>
      </c>
      <c r="CD227" s="70">
        <v>0</v>
      </c>
    </row>
    <row r="228" spans="1:82">
      <c r="A228" s="70" t="s">
        <v>1885</v>
      </c>
      <c r="B228" s="70">
        <v>452</v>
      </c>
      <c r="C228" s="70">
        <v>10</v>
      </c>
      <c r="D228" s="70">
        <v>27</v>
      </c>
      <c r="E228" s="70">
        <v>2013</v>
      </c>
      <c r="F228" s="70" t="s">
        <v>180</v>
      </c>
      <c r="G228" s="70" t="s">
        <v>1875</v>
      </c>
      <c r="H228" s="70" t="s">
        <v>1876</v>
      </c>
      <c r="I228" s="148"/>
      <c r="J228" s="71">
        <v>14.964091955884189</v>
      </c>
      <c r="K228" s="71">
        <v>3.6980093122818132</v>
      </c>
      <c r="L228" s="71">
        <v>1.9826594478663151</v>
      </c>
      <c r="M228" s="71">
        <v>70.640916468187413</v>
      </c>
      <c r="N228" s="71">
        <v>114.59655331625341</v>
      </c>
      <c r="O228" s="71">
        <v>43.570823876639821</v>
      </c>
      <c r="P228" s="71">
        <v>23.663038888506282</v>
      </c>
      <c r="Q228" s="71">
        <v>5.6438904063959798</v>
      </c>
      <c r="R228" s="71">
        <v>0</v>
      </c>
      <c r="S228" s="71">
        <v>5.6264118200299631</v>
      </c>
      <c r="T228" s="72"/>
      <c r="U228" s="71">
        <v>1889877</v>
      </c>
      <c r="V228" s="71">
        <v>1834</v>
      </c>
      <c r="W228" s="71">
        <v>47</v>
      </c>
      <c r="X228" s="71">
        <v>14308</v>
      </c>
      <c r="Y228" s="71">
        <v>31689</v>
      </c>
      <c r="Z228" s="71">
        <v>23806</v>
      </c>
      <c r="AA228" s="71">
        <v>4737</v>
      </c>
      <c r="AB228" s="71">
        <v>72961</v>
      </c>
      <c r="AC228" s="71">
        <v>0</v>
      </c>
      <c r="AD228" s="71">
        <v>5.6264118200299631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4.0890000000000004</v>
      </c>
      <c r="BM228" s="71">
        <v>0</v>
      </c>
      <c r="BN228" s="72"/>
      <c r="BO228" s="71">
        <v>0</v>
      </c>
      <c r="BP228" s="71">
        <v>0</v>
      </c>
      <c r="BQ228" s="71">
        <v>0</v>
      </c>
      <c r="BR228" s="71">
        <v>0</v>
      </c>
      <c r="BS228" s="71">
        <v>1</v>
      </c>
      <c r="BT228" s="71">
        <v>0</v>
      </c>
      <c r="BU228"/>
      <c r="BV228" s="70">
        <v>4.0890000000000004</v>
      </c>
      <c r="BW228" s="70">
        <v>0</v>
      </c>
      <c r="BX228" s="70">
        <v>0</v>
      </c>
      <c r="BY228" s="70">
        <v>0</v>
      </c>
      <c r="BZ228" s="70">
        <v>0</v>
      </c>
      <c r="CA228" s="70">
        <v>0</v>
      </c>
      <c r="CB228" s="70">
        <v>0</v>
      </c>
      <c r="CC228" s="70">
        <v>0</v>
      </c>
      <c r="CD228" s="70">
        <v>0</v>
      </c>
    </row>
    <row r="229" spans="1:82">
      <c r="A229" s="70" t="s">
        <v>1886</v>
      </c>
      <c r="B229" s="70">
        <v>453</v>
      </c>
      <c r="C229" s="70">
        <v>11</v>
      </c>
      <c r="D229" s="70">
        <v>27</v>
      </c>
      <c r="E229" s="70">
        <v>2014</v>
      </c>
      <c r="F229" s="70" t="s">
        <v>181</v>
      </c>
      <c r="G229" s="70" t="s">
        <v>1875</v>
      </c>
      <c r="H229" s="70" t="s">
        <v>1876</v>
      </c>
      <c r="I229" s="148"/>
      <c r="J229" s="71">
        <v>14.22210091129751</v>
      </c>
      <c r="K229" s="71">
        <v>3.3879619828070999</v>
      </c>
      <c r="L229" s="71">
        <v>2.2000062210619382</v>
      </c>
      <c r="M229" s="71">
        <v>62.221821193179203</v>
      </c>
      <c r="N229" s="71">
        <v>101.1776710167713</v>
      </c>
      <c r="O229" s="71">
        <v>41.975534657883429</v>
      </c>
      <c r="P229" s="71">
        <v>23.57011860109521</v>
      </c>
      <c r="Q229" s="71">
        <v>5.4507494692815897</v>
      </c>
      <c r="R229" s="71">
        <v>0</v>
      </c>
      <c r="S229" s="71">
        <v>6.0194180458001458</v>
      </c>
      <c r="T229" s="72"/>
      <c r="U229" s="71">
        <v>1995985</v>
      </c>
      <c r="V229" s="71">
        <v>1478</v>
      </c>
      <c r="W229" s="71">
        <v>49</v>
      </c>
      <c r="X229" s="71">
        <v>13804</v>
      </c>
      <c r="Y229" s="71">
        <v>32203</v>
      </c>
      <c r="Z229" s="71">
        <v>24155</v>
      </c>
      <c r="AA229" s="71">
        <v>4694</v>
      </c>
      <c r="AB229" s="71">
        <v>73443</v>
      </c>
      <c r="AC229" s="71">
        <v>0</v>
      </c>
      <c r="AD229" s="71">
        <v>6.0194180458001458</v>
      </c>
      <c r="AE229" s="72"/>
      <c r="AF229" s="71"/>
      <c r="AG229" s="71"/>
      <c r="AH229" s="71"/>
      <c r="AI229" s="71"/>
      <c r="AJ229" s="71"/>
      <c r="AK229" s="71"/>
      <c r="AL229" s="71"/>
      <c r="AM229" s="71"/>
      <c r="AN229" s="71"/>
      <c r="AO229" s="71"/>
      <c r="AP229" s="71"/>
      <c r="AQ229" s="72"/>
      <c r="AR229" s="71">
        <v>648</v>
      </c>
      <c r="AS229" s="71">
        <v>33</v>
      </c>
      <c r="AT229" s="71">
        <v>0</v>
      </c>
      <c r="AU229" s="71">
        <v>0</v>
      </c>
      <c r="AV229" s="71">
        <v>0</v>
      </c>
      <c r="AW229" s="71">
        <v>0</v>
      </c>
      <c r="AX229" s="71"/>
      <c r="AY229" s="72"/>
      <c r="AZ229" s="71">
        <v>2367.6</v>
      </c>
      <c r="BA229" s="71">
        <v>563.9</v>
      </c>
      <c r="BB229" s="71">
        <v>0</v>
      </c>
      <c r="BC229" s="71">
        <v>0</v>
      </c>
      <c r="BD229" s="71">
        <v>0</v>
      </c>
      <c r="BE229" s="71">
        <v>0</v>
      </c>
      <c r="BF229" s="71"/>
      <c r="BG229" s="72"/>
      <c r="BH229" s="71">
        <v>0</v>
      </c>
      <c r="BI229" s="71">
        <v>0</v>
      </c>
      <c r="BJ229" s="71">
        <v>0</v>
      </c>
      <c r="BK229" s="71">
        <v>0</v>
      </c>
      <c r="BL229" s="71">
        <v>3.9020000000000001</v>
      </c>
      <c r="BM229" s="71">
        <v>0</v>
      </c>
      <c r="BN229" s="72"/>
      <c r="BO229" s="71">
        <v>0</v>
      </c>
      <c r="BP229" s="71">
        <v>0</v>
      </c>
      <c r="BQ229" s="71">
        <v>0</v>
      </c>
      <c r="BR229" s="71">
        <v>0</v>
      </c>
      <c r="BS229" s="71">
        <v>1</v>
      </c>
      <c r="BT229" s="71">
        <v>0</v>
      </c>
      <c r="BU229"/>
      <c r="BV229" s="70">
        <v>3.9020000000000001</v>
      </c>
      <c r="BW229" s="70">
        <v>0</v>
      </c>
      <c r="BX229" s="70">
        <v>0</v>
      </c>
      <c r="BY229" s="70">
        <v>0</v>
      </c>
      <c r="BZ229" s="70">
        <v>0</v>
      </c>
      <c r="CA229" s="70">
        <v>0</v>
      </c>
      <c r="CB229" s="70">
        <v>0</v>
      </c>
      <c r="CC229" s="70">
        <v>0</v>
      </c>
      <c r="CD229" s="70">
        <v>0</v>
      </c>
    </row>
    <row r="230" spans="1:82">
      <c r="A230" s="70" t="s">
        <v>1887</v>
      </c>
      <c r="B230" s="70">
        <v>454</v>
      </c>
      <c r="C230" s="70">
        <v>12</v>
      </c>
      <c r="D230" s="70">
        <v>27</v>
      </c>
      <c r="E230" s="70">
        <v>2015</v>
      </c>
      <c r="F230" s="70" t="s">
        <v>182</v>
      </c>
      <c r="G230" s="70" t="s">
        <v>1875</v>
      </c>
      <c r="H230" s="70" t="s">
        <v>1876</v>
      </c>
      <c r="I230" s="148"/>
      <c r="J230" s="71">
        <v>14.901202750234489</v>
      </c>
      <c r="K230" s="71">
        <v>3.2359374668673331</v>
      </c>
      <c r="L230" s="71">
        <v>2.4255874522228988</v>
      </c>
      <c r="M230" s="71">
        <v>65.202911148686027</v>
      </c>
      <c r="N230" s="71">
        <v>102.1188870929378</v>
      </c>
      <c r="O230" s="71">
        <v>41.890394639288331</v>
      </c>
      <c r="P230" s="71">
        <v>23.729448665793445</v>
      </c>
      <c r="Q230" s="71">
        <v>5.3896964435238299</v>
      </c>
      <c r="R230" s="71">
        <v>0</v>
      </c>
      <c r="S230" s="71">
        <v>6.2970211852611166</v>
      </c>
      <c r="T230" s="72"/>
      <c r="U230" s="71">
        <v>2245802</v>
      </c>
      <c r="V230" s="71">
        <v>1478</v>
      </c>
      <c r="W230" s="71">
        <v>49</v>
      </c>
      <c r="X230" s="71">
        <v>13804</v>
      </c>
      <c r="Y230" s="71">
        <v>32814</v>
      </c>
      <c r="Z230" s="71">
        <v>24338</v>
      </c>
      <c r="AA230" s="71">
        <v>4722</v>
      </c>
      <c r="AB230" s="71">
        <v>74183</v>
      </c>
      <c r="AC230" s="71">
        <v>0</v>
      </c>
      <c r="AD230" s="71">
        <v>6.2970211852611166</v>
      </c>
      <c r="AE230" s="72"/>
      <c r="AF230" s="71">
        <v>17007168.50311292</v>
      </c>
      <c r="AG230" s="71">
        <v>2672418.8316643168</v>
      </c>
      <c r="AH230" s="71">
        <v>510898.01870892529</v>
      </c>
      <c r="AI230" s="71">
        <v>97614421.811515182</v>
      </c>
      <c r="AJ230" s="71">
        <v>154412296.9542602</v>
      </c>
      <c r="AK230" s="71">
        <v>0</v>
      </c>
      <c r="AL230" s="71">
        <v>0</v>
      </c>
      <c r="AM230" s="71">
        <v>10166468.96401893</v>
      </c>
      <c r="AN230" s="71">
        <v>0</v>
      </c>
      <c r="AO230" s="71">
        <v>0</v>
      </c>
      <c r="AP230" s="71">
        <v>282383673.0832805</v>
      </c>
      <c r="AQ230" s="72"/>
      <c r="AR230" s="71">
        <v>717</v>
      </c>
      <c r="AS230" s="71">
        <v>50</v>
      </c>
      <c r="AT230" s="71">
        <v>0</v>
      </c>
      <c r="AU230" s="71">
        <v>0</v>
      </c>
      <c r="AV230" s="71">
        <v>0</v>
      </c>
      <c r="AW230" s="71">
        <v>0</v>
      </c>
      <c r="AX230" s="71"/>
      <c r="AY230" s="72"/>
      <c r="AZ230" s="71">
        <v>2679.2</v>
      </c>
      <c r="BA230" s="71">
        <v>798.1</v>
      </c>
      <c r="BB230" s="71">
        <v>0</v>
      </c>
      <c r="BC230" s="71">
        <v>0</v>
      </c>
      <c r="BD230" s="71">
        <v>0</v>
      </c>
      <c r="BE230" s="71">
        <v>0</v>
      </c>
      <c r="BF230" s="71"/>
      <c r="BG230" s="72"/>
      <c r="BH230" s="71">
        <v>0</v>
      </c>
      <c r="BI230" s="71">
        <v>0</v>
      </c>
      <c r="BJ230" s="71">
        <v>0</v>
      </c>
      <c r="BK230" s="71">
        <v>0</v>
      </c>
      <c r="BL230" s="71">
        <v>3.6309999999999998</v>
      </c>
      <c r="BM230" s="71">
        <v>0</v>
      </c>
      <c r="BN230" s="72"/>
      <c r="BO230" s="71">
        <v>0</v>
      </c>
      <c r="BP230" s="71">
        <v>0</v>
      </c>
      <c r="BQ230" s="71">
        <v>0</v>
      </c>
      <c r="BR230" s="71">
        <v>0</v>
      </c>
      <c r="BS230" s="71">
        <v>1</v>
      </c>
      <c r="BT230" s="71">
        <v>0</v>
      </c>
      <c r="BU230"/>
      <c r="BV230" s="70">
        <v>3.6309999999999998</v>
      </c>
      <c r="BW230" s="70">
        <v>0</v>
      </c>
      <c r="BX230" s="70">
        <v>0</v>
      </c>
      <c r="BY230" s="70">
        <v>0</v>
      </c>
      <c r="BZ230" s="70">
        <v>0</v>
      </c>
      <c r="CA230" s="70">
        <v>0</v>
      </c>
      <c r="CB230" s="70">
        <v>0</v>
      </c>
      <c r="CC230" s="70">
        <v>0</v>
      </c>
      <c r="CD230" s="70">
        <v>0</v>
      </c>
    </row>
    <row r="231" spans="1:82">
      <c r="A231" s="70" t="s">
        <v>1888</v>
      </c>
      <c r="B231" s="70">
        <v>455</v>
      </c>
      <c r="C231" s="70">
        <v>13</v>
      </c>
      <c r="D231" s="70">
        <v>27</v>
      </c>
      <c r="E231" s="70">
        <v>2016</v>
      </c>
      <c r="F231" s="70" t="s">
        <v>155</v>
      </c>
      <c r="G231" s="70" t="s">
        <v>1875</v>
      </c>
      <c r="H231" s="70" t="s">
        <v>1876</v>
      </c>
      <c r="I231" s="148"/>
      <c r="J231" s="71">
        <v>15.303548903299008</v>
      </c>
      <c r="K231" s="71">
        <v>3.2320228641076292</v>
      </c>
      <c r="L231" s="71">
        <v>2.8419893498459814</v>
      </c>
      <c r="M231" s="71">
        <v>57.063284834276736</v>
      </c>
      <c r="N231" s="71">
        <v>91.869909180863573</v>
      </c>
      <c r="O231" s="71">
        <v>41.810172930493756</v>
      </c>
      <c r="P231" s="71">
        <v>23.210114679008051</v>
      </c>
      <c r="Q231" s="71">
        <v>5.3271381725733562</v>
      </c>
      <c r="R231" s="71">
        <v>0</v>
      </c>
      <c r="S231" s="71">
        <v>6.3650304635201005</v>
      </c>
      <c r="T231" s="72"/>
      <c r="U231" s="71">
        <v>2411308</v>
      </c>
      <c r="V231" s="71">
        <v>1478</v>
      </c>
      <c r="W231" s="71">
        <v>49</v>
      </c>
      <c r="X231" s="71">
        <v>13804</v>
      </c>
      <c r="Y231" s="71">
        <v>33562</v>
      </c>
      <c r="Z231" s="71">
        <v>24590</v>
      </c>
      <c r="AA231" s="71">
        <v>4777</v>
      </c>
      <c r="AB231" s="71">
        <v>75421</v>
      </c>
      <c r="AC231" s="71">
        <v>0</v>
      </c>
      <c r="AD231" s="71">
        <v>6.3650304635200996</v>
      </c>
      <c r="AE231" s="72"/>
      <c r="AF231" s="71">
        <v>17798063.56497388</v>
      </c>
      <c r="AG231" s="71">
        <v>2569086.1739564189</v>
      </c>
      <c r="AH231" s="71">
        <v>444834.55542592669</v>
      </c>
      <c r="AI231" s="71">
        <v>91176194.040315375</v>
      </c>
      <c r="AJ231" s="71">
        <v>134640569.73261881</v>
      </c>
      <c r="AK231" s="71">
        <v>0</v>
      </c>
      <c r="AL231" s="71">
        <v>0</v>
      </c>
      <c r="AM231" s="71">
        <v>10344161.830940319</v>
      </c>
      <c r="AN231" s="71">
        <v>0</v>
      </c>
      <c r="AO231" s="71">
        <v>0</v>
      </c>
      <c r="AP231" s="71">
        <v>256972909.89823073</v>
      </c>
      <c r="AQ231" s="72"/>
      <c r="AR231" s="71">
        <v>787</v>
      </c>
      <c r="AS231" s="71">
        <v>72</v>
      </c>
      <c r="AT231" s="71">
        <v>0</v>
      </c>
      <c r="AU231" s="71">
        <v>0</v>
      </c>
      <c r="AV231" s="71">
        <v>0</v>
      </c>
      <c r="AW231" s="71">
        <v>0</v>
      </c>
      <c r="AX231" s="71"/>
      <c r="AY231" s="72"/>
      <c r="AZ231" s="71">
        <v>3027.7</v>
      </c>
      <c r="BA231" s="71">
        <v>1398.3</v>
      </c>
      <c r="BB231" s="71">
        <v>0</v>
      </c>
      <c r="BC231" s="71">
        <v>0</v>
      </c>
      <c r="BD231" s="71">
        <v>0</v>
      </c>
      <c r="BE231" s="71">
        <v>0</v>
      </c>
      <c r="BF231" s="71"/>
      <c r="BG231" s="72"/>
      <c r="BH231" s="71">
        <v>0</v>
      </c>
      <c r="BI231" s="71">
        <v>0</v>
      </c>
      <c r="BJ231" s="71">
        <v>0</v>
      </c>
      <c r="BK231" s="71">
        <v>0</v>
      </c>
      <c r="BL231" s="71">
        <v>4.6159999999999997</v>
      </c>
      <c r="BM231" s="71">
        <v>0</v>
      </c>
      <c r="BN231" s="72"/>
      <c r="BO231" s="71">
        <v>0</v>
      </c>
      <c r="BP231" s="71">
        <v>0</v>
      </c>
      <c r="BQ231" s="71">
        <v>0</v>
      </c>
      <c r="BR231" s="71">
        <v>0</v>
      </c>
      <c r="BS231" s="71">
        <v>1</v>
      </c>
      <c r="BT231" s="71">
        <v>0</v>
      </c>
      <c r="BU231"/>
      <c r="BV231" s="70">
        <v>4.6159999999999997</v>
      </c>
      <c r="BW231" s="70">
        <v>0</v>
      </c>
      <c r="BX231" s="70">
        <v>0</v>
      </c>
      <c r="BY231" s="70">
        <v>0</v>
      </c>
      <c r="BZ231" s="70">
        <v>0</v>
      </c>
      <c r="CA231" s="70">
        <v>0</v>
      </c>
      <c r="CB231" s="70">
        <v>0</v>
      </c>
      <c r="CC231" s="70">
        <v>0</v>
      </c>
      <c r="CD231" s="70">
        <v>0</v>
      </c>
    </row>
    <row r="232" spans="1:82">
      <c r="A232" s="70" t="s">
        <v>1889</v>
      </c>
      <c r="B232" s="70">
        <v>456</v>
      </c>
      <c r="C232" s="70">
        <v>14</v>
      </c>
      <c r="D232" s="70">
        <v>27</v>
      </c>
      <c r="E232" s="70">
        <v>2017</v>
      </c>
      <c r="F232" s="70" t="s">
        <v>156</v>
      </c>
      <c r="G232" s="70" t="s">
        <v>1875</v>
      </c>
      <c r="H232" s="70" t="s">
        <v>1876</v>
      </c>
      <c r="I232" s="148"/>
      <c r="J232" s="71">
        <v>15.172509422597631</v>
      </c>
      <c r="K232" s="71">
        <v>3.3666590245126833</v>
      </c>
      <c r="L232" s="71">
        <v>2.4863527082336381</v>
      </c>
      <c r="M232" s="71">
        <v>55.040042201636822</v>
      </c>
      <c r="N232" s="71">
        <v>100.91250868173042</v>
      </c>
      <c r="O232" s="71">
        <v>41.360414563075615</v>
      </c>
      <c r="P232" s="71">
        <v>23.024463341224205</v>
      </c>
      <c r="Q232" s="71">
        <v>5.1948334315122997</v>
      </c>
      <c r="R232" s="71">
        <v>0</v>
      </c>
      <c r="S232" s="71">
        <v>6.6569019689071567</v>
      </c>
      <c r="T232" s="72"/>
      <c r="U232" s="71">
        <v>2598602</v>
      </c>
      <c r="V232" s="71">
        <v>1478</v>
      </c>
      <c r="W232" s="71">
        <v>49</v>
      </c>
      <c r="X232" s="71">
        <v>13804</v>
      </c>
      <c r="Y232" s="71">
        <v>34070</v>
      </c>
      <c r="Z232" s="71">
        <v>24729</v>
      </c>
      <c r="AA232" s="71">
        <v>4769</v>
      </c>
      <c r="AB232" s="71">
        <v>76056</v>
      </c>
      <c r="AC232" s="71">
        <v>0</v>
      </c>
      <c r="AD232" s="71">
        <v>6.6569019689071567</v>
      </c>
      <c r="AE232" s="72"/>
      <c r="AF232" s="71">
        <v>18077304.439330421</v>
      </c>
      <c r="AG232" s="71">
        <v>2665706.2505999389</v>
      </c>
      <c r="AH232" s="71">
        <v>531684.03735473589</v>
      </c>
      <c r="AI232" s="71">
        <v>91389130.326099068</v>
      </c>
      <c r="AJ232" s="71">
        <v>148525426.3651993</v>
      </c>
      <c r="AK232" s="71">
        <v>0</v>
      </c>
      <c r="AL232" s="71">
        <v>0</v>
      </c>
      <c r="AM232" s="71">
        <v>10447575.59073443</v>
      </c>
      <c r="AN232" s="71">
        <v>0</v>
      </c>
      <c r="AO232" s="71">
        <v>0</v>
      </c>
      <c r="AP232" s="71">
        <v>271636827.00931787</v>
      </c>
      <c r="AQ232" s="72"/>
      <c r="AR232" s="71">
        <v>847</v>
      </c>
      <c r="AS232" s="71">
        <v>76</v>
      </c>
      <c r="AT232" s="71">
        <v>0</v>
      </c>
      <c r="AU232" s="71">
        <v>0</v>
      </c>
      <c r="AV232" s="71">
        <v>0</v>
      </c>
      <c r="AW232" s="71">
        <v>0</v>
      </c>
      <c r="AX232" s="71"/>
      <c r="AY232" s="72"/>
      <c r="AZ232" s="71">
        <v>3303.9</v>
      </c>
      <c r="BA232" s="71">
        <v>1475.5</v>
      </c>
      <c r="BB232" s="71">
        <v>0</v>
      </c>
      <c r="BC232" s="71">
        <v>0</v>
      </c>
      <c r="BD232" s="71">
        <v>0</v>
      </c>
      <c r="BE232" s="71">
        <v>0</v>
      </c>
      <c r="BF232" s="71"/>
      <c r="BG232" s="72"/>
      <c r="BH232" s="71">
        <v>0</v>
      </c>
      <c r="BI232" s="71">
        <v>0</v>
      </c>
      <c r="BJ232" s="71">
        <v>0</v>
      </c>
      <c r="BK232" s="71">
        <v>0</v>
      </c>
      <c r="BL232" s="71">
        <v>4.3010000000000002</v>
      </c>
      <c r="BM232" s="71">
        <v>0</v>
      </c>
      <c r="BN232" s="72"/>
      <c r="BO232" s="71">
        <v>0</v>
      </c>
      <c r="BP232" s="71">
        <v>0</v>
      </c>
      <c r="BQ232" s="71">
        <v>0</v>
      </c>
      <c r="BR232" s="71">
        <v>0</v>
      </c>
      <c r="BS232" s="71">
        <v>1</v>
      </c>
      <c r="BT232" s="71">
        <v>0</v>
      </c>
      <c r="BU232"/>
      <c r="BV232" s="70">
        <v>4.3010000000000002</v>
      </c>
      <c r="BW232" s="70">
        <v>0</v>
      </c>
      <c r="BX232" s="70">
        <v>0</v>
      </c>
      <c r="BY232" s="70">
        <v>0</v>
      </c>
      <c r="BZ232" s="70">
        <v>0</v>
      </c>
      <c r="CA232" s="70">
        <v>0</v>
      </c>
      <c r="CB232" s="70">
        <v>0</v>
      </c>
      <c r="CC232" s="70">
        <v>0</v>
      </c>
      <c r="CD232" s="70">
        <v>0</v>
      </c>
    </row>
    <row r="233" spans="1:82">
      <c r="A233" s="70" t="s">
        <v>1890</v>
      </c>
      <c r="B233" s="70">
        <v>457</v>
      </c>
      <c r="C233" s="70">
        <v>15</v>
      </c>
      <c r="D233" s="70">
        <v>27</v>
      </c>
      <c r="E233" s="70">
        <v>2018</v>
      </c>
      <c r="F233" s="70" t="s">
        <v>183</v>
      </c>
      <c r="G233" s="70" t="s">
        <v>1875</v>
      </c>
      <c r="H233" s="70" t="s">
        <v>1876</v>
      </c>
      <c r="I233" s="148"/>
      <c r="J233" s="71">
        <v>14.981743777107418</v>
      </c>
      <c r="K233" s="71">
        <v>3.1655144137812243</v>
      </c>
      <c r="L233" s="71">
        <v>2.3292575552303565</v>
      </c>
      <c r="M233" s="71">
        <v>54.416642694178933</v>
      </c>
      <c r="N233" s="71">
        <v>96.539130025172923</v>
      </c>
      <c r="O233" s="71">
        <v>40.72940263029362</v>
      </c>
      <c r="P233" s="71">
        <v>22.900429841815328</v>
      </c>
      <c r="Q233" s="71">
        <v>4.8361477294093396</v>
      </c>
      <c r="R233" s="71">
        <v>0</v>
      </c>
      <c r="S233" s="71">
        <v>6.6851136221115137</v>
      </c>
      <c r="T233" s="72"/>
      <c r="U233" s="71">
        <v>2730063</v>
      </c>
      <c r="V233" s="71">
        <v>1478</v>
      </c>
      <c r="W233" s="71">
        <v>49</v>
      </c>
      <c r="X233" s="71">
        <v>13804</v>
      </c>
      <c r="Y233" s="71">
        <v>34591</v>
      </c>
      <c r="Z233" s="71">
        <v>24818</v>
      </c>
      <c r="AA233" s="71">
        <v>4791</v>
      </c>
      <c r="AB233" s="71">
        <v>76303</v>
      </c>
      <c r="AC233" s="71">
        <v>0</v>
      </c>
      <c r="AD233" s="71">
        <v>6.6851136221115137</v>
      </c>
      <c r="AE233" s="72"/>
      <c r="AF233" s="71">
        <v>18172216.487339251</v>
      </c>
      <c r="AG233" s="71">
        <v>2407291.68950785</v>
      </c>
      <c r="AH233" s="71">
        <v>507453.22111527488</v>
      </c>
      <c r="AI233" s="71">
        <v>89056595.113106325</v>
      </c>
      <c r="AJ233" s="71">
        <v>151552906.20413679</v>
      </c>
      <c r="AK233" s="71">
        <v>0</v>
      </c>
      <c r="AL233" s="71">
        <v>0</v>
      </c>
      <c r="AM233" s="71">
        <v>10503192.70063094</v>
      </c>
      <c r="AN233" s="71">
        <v>0</v>
      </c>
      <c r="AO233" s="71">
        <v>0</v>
      </c>
      <c r="AP233" s="71">
        <v>272199655.41583645</v>
      </c>
      <c r="AQ233" s="72"/>
      <c r="AR233" s="71">
        <v>915</v>
      </c>
      <c r="AS233" s="71">
        <v>79</v>
      </c>
      <c r="AT233" s="71">
        <v>0</v>
      </c>
      <c r="AU233" s="71">
        <v>0</v>
      </c>
      <c r="AV233" s="71">
        <v>0</v>
      </c>
      <c r="AW233" s="71">
        <v>0</v>
      </c>
      <c r="AX233" s="71"/>
      <c r="AY233" s="72"/>
      <c r="AZ233" s="71">
        <v>3619.2</v>
      </c>
      <c r="BA233" s="71">
        <v>1526</v>
      </c>
      <c r="BB233" s="71">
        <v>0</v>
      </c>
      <c r="BC233" s="71">
        <v>0</v>
      </c>
      <c r="BD233" s="71">
        <v>0</v>
      </c>
      <c r="BE233" s="71">
        <v>0</v>
      </c>
      <c r="BF233" s="71"/>
      <c r="BG233" s="72"/>
      <c r="BH233" s="71">
        <v>0</v>
      </c>
      <c r="BI233" s="71">
        <v>0</v>
      </c>
      <c r="BJ233" s="71">
        <v>0</v>
      </c>
      <c r="BK233" s="71">
        <v>0</v>
      </c>
      <c r="BL233" s="71">
        <v>3.2749999999999999</v>
      </c>
      <c r="BM233" s="71">
        <v>0</v>
      </c>
      <c r="BN233" s="72"/>
      <c r="BO233" s="71">
        <v>0</v>
      </c>
      <c r="BP233" s="71">
        <v>0</v>
      </c>
      <c r="BQ233" s="71">
        <v>0</v>
      </c>
      <c r="BR233" s="71">
        <v>0</v>
      </c>
      <c r="BS233" s="71">
        <v>1</v>
      </c>
      <c r="BT233" s="71">
        <v>0</v>
      </c>
      <c r="BU233"/>
      <c r="BV233" s="70">
        <v>3.2749999999999999</v>
      </c>
      <c r="BW233" s="70">
        <v>0</v>
      </c>
      <c r="BX233" s="70">
        <v>0</v>
      </c>
      <c r="BY233" s="70">
        <v>0</v>
      </c>
      <c r="BZ233" s="70">
        <v>0</v>
      </c>
      <c r="CA233" s="70">
        <v>0</v>
      </c>
      <c r="CB233" s="70">
        <v>0</v>
      </c>
      <c r="CC233" s="70">
        <v>0</v>
      </c>
      <c r="CD233" s="70">
        <v>0</v>
      </c>
    </row>
    <row r="234" spans="1:82">
      <c r="A234" s="70" t="s">
        <v>1891</v>
      </c>
      <c r="B234" s="70">
        <v>458</v>
      </c>
      <c r="C234" s="70">
        <v>16</v>
      </c>
      <c r="D234" s="70">
        <v>27</v>
      </c>
      <c r="E234" s="70">
        <v>2019</v>
      </c>
      <c r="F234" s="70" t="s">
        <v>158</v>
      </c>
      <c r="G234" s="70" t="s">
        <v>1875</v>
      </c>
      <c r="H234" s="70" t="s">
        <v>1876</v>
      </c>
      <c r="I234" s="148"/>
      <c r="J234" s="71">
        <v>13.429055431616622</v>
      </c>
      <c r="K234" s="71">
        <v>2.7946310491419935</v>
      </c>
      <c r="L234" s="71">
        <v>2.3488653824165482</v>
      </c>
      <c r="M234" s="71">
        <v>51.524562406631325</v>
      </c>
      <c r="N234" s="71">
        <v>85.038111199871921</v>
      </c>
      <c r="O234" s="71">
        <v>39.631540120144621</v>
      </c>
      <c r="P234" s="71">
        <v>23.106845395184273</v>
      </c>
      <c r="Q234" s="71">
        <v>4.7192273294059</v>
      </c>
      <c r="R234" s="71">
        <v>0</v>
      </c>
      <c r="S234" s="71">
        <v>7.336304996141628</v>
      </c>
      <c r="T234" s="72"/>
      <c r="U234" s="71">
        <v>2557527</v>
      </c>
      <c r="V234" s="71">
        <v>1478</v>
      </c>
      <c r="W234" s="71">
        <v>49</v>
      </c>
      <c r="X234" s="71">
        <v>13804</v>
      </c>
      <c r="Y234" s="71">
        <v>35050</v>
      </c>
      <c r="Z234" s="71">
        <v>24812</v>
      </c>
      <c r="AA234" s="71">
        <v>4798</v>
      </c>
      <c r="AB234" s="71">
        <v>76474</v>
      </c>
      <c r="AC234" s="71">
        <v>0</v>
      </c>
      <c r="AD234" s="71">
        <v>7.336304996141628</v>
      </c>
      <c r="AE234" s="72"/>
      <c r="AF234" s="71">
        <v>16651634.6843154</v>
      </c>
      <c r="AG234" s="71">
        <v>2248003.7750190962</v>
      </c>
      <c r="AH234" s="71">
        <v>538058.58108569228</v>
      </c>
      <c r="AI234" s="71">
        <v>87840566.096510842</v>
      </c>
      <c r="AJ234" s="71">
        <v>135047159.86399901</v>
      </c>
      <c r="AK234" s="71">
        <v>0</v>
      </c>
      <c r="AL234" s="71">
        <v>0</v>
      </c>
      <c r="AM234" s="71">
        <v>10415183.104036225</v>
      </c>
      <c r="AN234" s="71">
        <v>0</v>
      </c>
      <c r="AO234" s="71">
        <v>0</v>
      </c>
      <c r="AP234" s="71">
        <v>252740606.10496625</v>
      </c>
      <c r="AQ234" s="72"/>
      <c r="AR234" s="71">
        <v>971</v>
      </c>
      <c r="AS234" s="71">
        <v>84</v>
      </c>
      <c r="AT234" s="71">
        <v>0</v>
      </c>
      <c r="AU234" s="71">
        <v>0</v>
      </c>
      <c r="AV234" s="71">
        <v>0</v>
      </c>
      <c r="AW234" s="71">
        <v>0</v>
      </c>
      <c r="AX234" s="71"/>
      <c r="AY234" s="72"/>
      <c r="AZ234" s="71">
        <v>3872.700000000003</v>
      </c>
      <c r="BA234" s="71">
        <v>1596</v>
      </c>
      <c r="BB234" s="71">
        <v>0</v>
      </c>
      <c r="BC234" s="71">
        <v>0</v>
      </c>
      <c r="BD234" s="71">
        <v>0</v>
      </c>
      <c r="BE234" s="71">
        <v>0</v>
      </c>
      <c r="BF234" s="71"/>
      <c r="BG234" s="72"/>
      <c r="BH234" s="71">
        <v>0</v>
      </c>
      <c r="BI234" s="71">
        <v>0</v>
      </c>
      <c r="BJ234" s="71">
        <v>0</v>
      </c>
      <c r="BK234" s="71">
        <v>0</v>
      </c>
      <c r="BL234" s="71">
        <v>2.903</v>
      </c>
      <c r="BM234" s="71">
        <v>0</v>
      </c>
      <c r="BN234" s="72"/>
      <c r="BO234" s="71">
        <v>0</v>
      </c>
      <c r="BP234" s="71">
        <v>0</v>
      </c>
      <c r="BQ234" s="71">
        <v>0</v>
      </c>
      <c r="BR234" s="71">
        <v>0</v>
      </c>
      <c r="BS234" s="71">
        <v>1</v>
      </c>
      <c r="BT234" s="71">
        <v>0</v>
      </c>
      <c r="BU234"/>
      <c r="BV234" s="70">
        <v>2.903</v>
      </c>
      <c r="BW234" s="70">
        <v>0</v>
      </c>
      <c r="BX234" s="70">
        <v>0</v>
      </c>
      <c r="BY234" s="70">
        <v>0</v>
      </c>
      <c r="BZ234" s="70">
        <v>0</v>
      </c>
      <c r="CA234" s="70">
        <v>0</v>
      </c>
      <c r="CB234" s="70">
        <v>0</v>
      </c>
      <c r="CC234" s="70">
        <v>0</v>
      </c>
      <c r="CD234" s="70">
        <v>0</v>
      </c>
    </row>
    <row r="235" spans="1:82">
      <c r="A235" s="70" t="s">
        <v>1892</v>
      </c>
      <c r="B235" s="70">
        <v>459</v>
      </c>
      <c r="C235" s="70">
        <v>17</v>
      </c>
      <c r="D235" s="70">
        <v>27</v>
      </c>
      <c r="E235" s="70">
        <v>2020</v>
      </c>
      <c r="F235" s="70" t="s">
        <v>159</v>
      </c>
      <c r="G235" s="1064" t="s">
        <v>1875</v>
      </c>
      <c r="H235" s="70" t="s">
        <v>1876</v>
      </c>
      <c r="I235" s="148"/>
      <c r="J235" s="71">
        <v>12.24020303584436</v>
      </c>
      <c r="K235" s="71">
        <v>3.0836685056068824</v>
      </c>
      <c r="L235" s="71">
        <v>1.787361680461298</v>
      </c>
      <c r="M235" s="71">
        <v>51.614610284851295</v>
      </c>
      <c r="N235" s="71">
        <v>89.392225413964169</v>
      </c>
      <c r="O235" s="71">
        <v>34.879569321630171</v>
      </c>
      <c r="P235" s="71">
        <v>21.861879879089376</v>
      </c>
      <c r="Q235" s="71">
        <v>4.5079600289112101</v>
      </c>
      <c r="R235" s="71">
        <v>0</v>
      </c>
      <c r="S235" s="71">
        <v>6.57111012286334</v>
      </c>
      <c r="T235" s="72"/>
      <c r="U235" s="71">
        <v>2191374</v>
      </c>
      <c r="V235" s="71">
        <v>1489</v>
      </c>
      <c r="W235" s="71">
        <v>38</v>
      </c>
      <c r="X235" s="71">
        <v>15262</v>
      </c>
      <c r="Y235" s="71">
        <v>35381</v>
      </c>
      <c r="Z235" s="71">
        <v>24924</v>
      </c>
      <c r="AA235" s="71">
        <v>4825</v>
      </c>
      <c r="AB235" s="71">
        <v>76457</v>
      </c>
      <c r="AC235" s="71">
        <v>0</v>
      </c>
      <c r="AD235" s="71">
        <v>6.57111012286334</v>
      </c>
      <c r="AE235" s="72"/>
      <c r="AF235" s="71">
        <v>15358167.25849748</v>
      </c>
      <c r="AG235" s="71">
        <v>2351855.6961885523</v>
      </c>
      <c r="AH235" s="71">
        <v>421510.75351213204</v>
      </c>
      <c r="AI235" s="71">
        <v>88125926.139708251</v>
      </c>
      <c r="AJ235" s="71">
        <v>153826628.87086749</v>
      </c>
      <c r="AK235" s="71"/>
      <c r="AL235" s="71"/>
      <c r="AM235" s="71">
        <v>9978487.9549871217</v>
      </c>
      <c r="AN235" s="71"/>
      <c r="AO235" s="71"/>
      <c r="AP235" s="71">
        <v>270062576.67376101</v>
      </c>
      <c r="AQ235" s="72"/>
      <c r="AR235" s="71">
        <v>1019</v>
      </c>
      <c r="AS235" s="71">
        <v>84</v>
      </c>
      <c r="AT235" s="71">
        <v>0</v>
      </c>
      <c r="AU235" s="71">
        <v>0</v>
      </c>
      <c r="AV235" s="71">
        <v>0</v>
      </c>
      <c r="AW235" s="71">
        <v>0</v>
      </c>
      <c r="AX235" s="71"/>
      <c r="AY235" s="72"/>
      <c r="AZ235" s="71">
        <v>4087.500000000005</v>
      </c>
      <c r="BA235" s="71">
        <v>1596</v>
      </c>
      <c r="BB235" s="71">
        <v>0</v>
      </c>
      <c r="BC235" s="71">
        <v>0</v>
      </c>
      <c r="BD235" s="71">
        <v>0</v>
      </c>
      <c r="BE235" s="71">
        <v>0</v>
      </c>
      <c r="BF235" s="71"/>
      <c r="BG235" s="72"/>
      <c r="BH235" s="71">
        <v>0</v>
      </c>
      <c r="BI235" s="71">
        <v>0</v>
      </c>
      <c r="BJ235" s="71">
        <v>0</v>
      </c>
      <c r="BK235" s="71">
        <v>0</v>
      </c>
      <c r="BL235" s="71">
        <v>2.6989999999999998</v>
      </c>
      <c r="BM235" s="71">
        <v>0</v>
      </c>
      <c r="BN235" s="72"/>
      <c r="BO235" s="71">
        <v>0</v>
      </c>
      <c r="BP235" s="71">
        <v>0</v>
      </c>
      <c r="BQ235" s="71">
        <v>0</v>
      </c>
      <c r="BR235" s="71">
        <v>0</v>
      </c>
      <c r="BS235" s="71">
        <v>1</v>
      </c>
      <c r="BT235" s="71">
        <v>0</v>
      </c>
      <c r="BU235"/>
      <c r="BV235" s="70">
        <v>2.6989999999999998</v>
      </c>
      <c r="BW235" s="70">
        <v>0</v>
      </c>
      <c r="BX235" s="70">
        <v>0</v>
      </c>
      <c r="BY235" s="70">
        <v>0</v>
      </c>
      <c r="BZ235" s="70">
        <v>0</v>
      </c>
      <c r="CA235" s="70">
        <v>0</v>
      </c>
      <c r="CB235" s="70">
        <v>0</v>
      </c>
      <c r="CC235" s="70">
        <v>0</v>
      </c>
      <c r="CD235" s="70">
        <v>0</v>
      </c>
    </row>
    <row r="236" spans="1:82">
      <c r="A236" s="70" t="s">
        <v>1893</v>
      </c>
      <c r="B236" s="70">
        <v>459</v>
      </c>
      <c r="C236" s="70">
        <v>18</v>
      </c>
      <c r="D236" s="70">
        <v>27</v>
      </c>
      <c r="E236" s="70">
        <v>2021</v>
      </c>
      <c r="F236" s="70" t="s">
        <v>160</v>
      </c>
      <c r="G236" s="1064" t="s">
        <v>1875</v>
      </c>
      <c r="H236" s="70" t="s">
        <v>1876</v>
      </c>
      <c r="I236" s="148"/>
      <c r="J236" s="71">
        <v>10.500638010280163</v>
      </c>
      <c r="K236" s="71">
        <v>3.4334830315375791</v>
      </c>
      <c r="L236" s="71">
        <v>1.6433703201953795</v>
      </c>
      <c r="M236" s="71">
        <v>58.506322905931434</v>
      </c>
      <c r="N236" s="71">
        <v>89.305321517987736</v>
      </c>
      <c r="O236" s="71">
        <v>34.024602293877614</v>
      </c>
      <c r="P236" s="71">
        <v>22.484945313977633</v>
      </c>
      <c r="Q236" s="71">
        <v>4.4721604911066102</v>
      </c>
      <c r="R236" s="71">
        <v>0</v>
      </c>
      <c r="S236" s="71">
        <v>5.7069172000931134</v>
      </c>
      <c r="T236" s="72"/>
      <c r="U236" s="71">
        <v>2171811</v>
      </c>
      <c r="V236" s="71">
        <v>1489</v>
      </c>
      <c r="W236" s="71">
        <v>38</v>
      </c>
      <c r="X236" s="71">
        <v>15262</v>
      </c>
      <c r="Y236" s="71">
        <v>35844</v>
      </c>
      <c r="Z236" s="71">
        <v>25034</v>
      </c>
      <c r="AA236" s="71">
        <v>4839</v>
      </c>
      <c r="AB236" s="71">
        <v>76595</v>
      </c>
      <c r="AC236" s="71">
        <v>0</v>
      </c>
      <c r="AD236" s="71">
        <v>5.7069172000931134</v>
      </c>
      <c r="AE236" s="72"/>
      <c r="AF236" s="71">
        <v>13270506.401988858</v>
      </c>
      <c r="AG236" s="71">
        <v>2647276.0194623959</v>
      </c>
      <c r="AH236" s="71">
        <v>371170.94006231095</v>
      </c>
      <c r="AI236" s="71">
        <v>98680752.256762937</v>
      </c>
      <c r="AJ236" s="71">
        <v>136809316.47308919</v>
      </c>
      <c r="AK236" s="71">
        <v>0</v>
      </c>
      <c r="AL236" s="71">
        <v>0</v>
      </c>
      <c r="AM236" s="71">
        <v>10054157.486638665</v>
      </c>
      <c r="AN236" s="71">
        <v>0</v>
      </c>
      <c r="AO236" s="71">
        <v>0</v>
      </c>
      <c r="AP236" s="71">
        <v>261833179.57800436</v>
      </c>
      <c r="AQ236" s="72"/>
      <c r="AR236" s="71">
        <v>1081</v>
      </c>
      <c r="AS236" s="71">
        <v>85</v>
      </c>
      <c r="AT236" s="71">
        <v>0</v>
      </c>
      <c r="AU236" s="71">
        <v>0</v>
      </c>
      <c r="AV236" s="71">
        <v>0</v>
      </c>
      <c r="AW236" s="71">
        <v>0</v>
      </c>
      <c r="AX236" s="71"/>
      <c r="AY236" s="72"/>
      <c r="AZ236" s="71">
        <v>4367.5000000000036</v>
      </c>
      <c r="BA236" s="71">
        <v>1609.200000000001</v>
      </c>
      <c r="BB236" s="71">
        <v>0</v>
      </c>
      <c r="BC236" s="71">
        <v>0</v>
      </c>
      <c r="BD236" s="71">
        <v>0</v>
      </c>
      <c r="BE236" s="71">
        <v>0</v>
      </c>
      <c r="BF236" s="71"/>
      <c r="BG236" s="72"/>
      <c r="BH236" s="71">
        <v>0</v>
      </c>
      <c r="BI236" s="71">
        <v>0</v>
      </c>
      <c r="BJ236" s="71">
        <v>0</v>
      </c>
      <c r="BK236" s="71">
        <v>0</v>
      </c>
      <c r="BL236" s="71">
        <v>2.5099999999999998</v>
      </c>
      <c r="BM236" s="71">
        <v>0</v>
      </c>
      <c r="BN236" s="72"/>
      <c r="BO236" s="71">
        <v>0</v>
      </c>
      <c r="BP236" s="71">
        <v>0</v>
      </c>
      <c r="BQ236" s="71">
        <v>0</v>
      </c>
      <c r="BR236" s="71">
        <v>0</v>
      </c>
      <c r="BS236" s="71">
        <v>1</v>
      </c>
      <c r="BT236" s="71">
        <v>0</v>
      </c>
      <c r="BU236"/>
      <c r="BV236" s="70">
        <v>2.5099999999999998</v>
      </c>
      <c r="BW236" s="70">
        <v>0</v>
      </c>
      <c r="BX236" s="70">
        <v>0</v>
      </c>
      <c r="BY236" s="70">
        <v>0</v>
      </c>
      <c r="BZ236" s="70">
        <v>0</v>
      </c>
      <c r="CA236" s="70">
        <v>0</v>
      </c>
      <c r="CB236" s="70">
        <v>0</v>
      </c>
      <c r="CC236" s="70">
        <v>0</v>
      </c>
      <c r="CD236" s="70">
        <v>0</v>
      </c>
    </row>
    <row r="237" spans="1:82">
      <c r="A237" s="70" t="s">
        <v>1894</v>
      </c>
      <c r="B237" s="70">
        <v>459</v>
      </c>
      <c r="C237" s="70">
        <v>19</v>
      </c>
      <c r="D237" s="70">
        <v>27</v>
      </c>
      <c r="E237" s="70">
        <v>2022</v>
      </c>
      <c r="F237" s="70" t="s">
        <v>161</v>
      </c>
      <c r="G237" s="70" t="s">
        <v>1875</v>
      </c>
      <c r="H237" s="70" t="s">
        <v>1876</v>
      </c>
      <c r="I237" s="148"/>
      <c r="J237" s="71">
        <v>10.526350145844827</v>
      </c>
      <c r="K237" s="71">
        <v>3.3151849502931174</v>
      </c>
      <c r="L237" s="71">
        <v>1.3519446617842086</v>
      </c>
      <c r="M237" s="71">
        <v>56.352370242648746</v>
      </c>
      <c r="N237" s="71">
        <v>90.99393814290535</v>
      </c>
      <c r="O237" s="71">
        <v>36.043046957671606</v>
      </c>
      <c r="P237" s="71">
        <v>22.060362270765157</v>
      </c>
      <c r="Q237" s="71">
        <v>4.4985978850213515</v>
      </c>
      <c r="R237" s="71">
        <v>0</v>
      </c>
      <c r="S237" s="71">
        <v>5.8444635748691924</v>
      </c>
      <c r="T237" s="72"/>
      <c r="U237" s="71">
        <v>2343953</v>
      </c>
      <c r="V237" s="71">
        <v>1489</v>
      </c>
      <c r="W237" s="71">
        <v>38</v>
      </c>
      <c r="X237" s="71">
        <v>15262</v>
      </c>
      <c r="Y237" s="71">
        <v>36080</v>
      </c>
      <c r="Z237" s="71">
        <v>25196</v>
      </c>
      <c r="AA237" s="71">
        <v>4820</v>
      </c>
      <c r="AB237" s="71">
        <v>76416</v>
      </c>
      <c r="AC237" s="71">
        <v>0</v>
      </c>
      <c r="AD237" s="71">
        <v>5.8444635748691924</v>
      </c>
      <c r="AE237" s="72"/>
      <c r="AF237" s="71">
        <v>13028927.318137189</v>
      </c>
      <c r="AG237" s="71">
        <v>2654878.289110749</v>
      </c>
      <c r="AH237" s="71">
        <v>367402.32916566427</v>
      </c>
      <c r="AI237" s="71">
        <v>93332889.257202357</v>
      </c>
      <c r="AJ237" s="71">
        <v>151375924.86959252</v>
      </c>
      <c r="AK237" s="71">
        <v>0</v>
      </c>
      <c r="AL237" s="71">
        <v>0</v>
      </c>
      <c r="AM237" s="71">
        <v>9867391.3294141442</v>
      </c>
      <c r="AN237" s="71">
        <v>0</v>
      </c>
      <c r="AO237" s="71">
        <v>0</v>
      </c>
      <c r="AP237" s="71">
        <v>270627413.39262259</v>
      </c>
      <c r="AQ237" s="72"/>
      <c r="AR237" s="71">
        <v>1156</v>
      </c>
      <c r="AS237" s="71">
        <v>85</v>
      </c>
      <c r="AT237" s="71">
        <v>0</v>
      </c>
      <c r="AU237" s="71">
        <v>0</v>
      </c>
      <c r="AV237" s="71">
        <v>0</v>
      </c>
      <c r="AW237" s="71">
        <v>0</v>
      </c>
      <c r="AX237" s="71"/>
      <c r="AY237" s="72"/>
      <c r="AZ237" s="71">
        <v>4700.8000000000038</v>
      </c>
      <c r="BA237" s="71">
        <v>1609.2000000000005</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1895</v>
      </c>
      <c r="B238" s="70">
        <v>459</v>
      </c>
      <c r="C238" s="70">
        <v>20</v>
      </c>
      <c r="D238" s="70">
        <v>27</v>
      </c>
      <c r="E238" s="70">
        <v>2023</v>
      </c>
      <c r="F238" s="70" t="s">
        <v>1539</v>
      </c>
      <c r="G238" s="70" t="s">
        <v>1875</v>
      </c>
      <c r="H238" s="70" t="s">
        <v>1876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1269</v>
      </c>
      <c r="AS238" s="71">
        <v>85</v>
      </c>
      <c r="AT238" s="71">
        <v>0</v>
      </c>
      <c r="AU238" s="71">
        <v>0</v>
      </c>
      <c r="AV238" s="71">
        <v>0</v>
      </c>
      <c r="AW238" s="71">
        <v>0</v>
      </c>
      <c r="AX238" s="71"/>
      <c r="AY238" s="72"/>
      <c r="AZ238" s="71">
        <v>5172.2000000000062</v>
      </c>
      <c r="BA238" s="71">
        <v>1609.2000000000005</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1896</v>
      </c>
      <c r="B239" s="70">
        <v>459</v>
      </c>
      <c r="C239" s="70">
        <v>21</v>
      </c>
      <c r="D239" s="70">
        <v>27</v>
      </c>
      <c r="E239" s="70">
        <v>2024</v>
      </c>
      <c r="F239" s="70" t="s">
        <v>1554</v>
      </c>
      <c r="G239" s="70" t="s">
        <v>1875</v>
      </c>
      <c r="H239" s="70" t="s">
        <v>1876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1897</v>
      </c>
      <c r="B240" s="70">
        <v>477</v>
      </c>
      <c r="C240" s="70">
        <v>1</v>
      </c>
      <c r="D240" s="70">
        <v>29</v>
      </c>
      <c r="E240" s="70">
        <v>1990</v>
      </c>
      <c r="F240" s="70" t="s">
        <v>787</v>
      </c>
      <c r="G240" s="70" t="s">
        <v>1898</v>
      </c>
      <c r="H240" s="70" t="s">
        <v>1899</v>
      </c>
      <c r="I240" s="148"/>
      <c r="J240" s="71">
        <v>6.8031659478938122</v>
      </c>
      <c r="K240" s="71">
        <v>4.729748739529902</v>
      </c>
      <c r="L240" s="71">
        <v>0</v>
      </c>
      <c r="M240" s="71">
        <v>51.558533421243453</v>
      </c>
      <c r="N240" s="71">
        <v>60.380038596631429</v>
      </c>
      <c r="O240" s="71">
        <v>42.6319024399101</v>
      </c>
      <c r="P240" s="71">
        <v>24.533475452842509</v>
      </c>
      <c r="Q240" s="71">
        <v>4.0546030255521499</v>
      </c>
      <c r="R240" s="71">
        <v>0</v>
      </c>
      <c r="S240" s="71">
        <v>5.0988601144365733</v>
      </c>
      <c r="T240" s="72"/>
      <c r="U240" s="71">
        <v>1697020</v>
      </c>
      <c r="V240" s="71">
        <v>1816</v>
      </c>
      <c r="W240" s="71">
        <v>0</v>
      </c>
      <c r="X240" s="71">
        <v>21506</v>
      </c>
      <c r="Y240" s="71">
        <v>26432</v>
      </c>
      <c r="Z240" s="71">
        <v>17535</v>
      </c>
      <c r="AA240" s="71">
        <v>5957</v>
      </c>
      <c r="AB240" s="71">
        <v>65833</v>
      </c>
      <c r="AC240" s="71">
        <v>0</v>
      </c>
      <c r="AD240" s="71">
        <v>5.0988601144365733</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1900</v>
      </c>
      <c r="B241" s="70">
        <v>478</v>
      </c>
      <c r="C241" s="70">
        <v>2</v>
      </c>
      <c r="D241" s="70">
        <v>29</v>
      </c>
      <c r="E241" s="70">
        <v>2005</v>
      </c>
      <c r="F241" s="70" t="s">
        <v>789</v>
      </c>
      <c r="G241" s="70" t="s">
        <v>1898</v>
      </c>
      <c r="H241" s="70" t="s">
        <v>1899</v>
      </c>
      <c r="I241" s="148"/>
      <c r="J241" s="71">
        <v>4.0965087925312798</v>
      </c>
      <c r="K241" s="71">
        <v>2.1381294588171391</v>
      </c>
      <c r="L241" s="71">
        <v>0</v>
      </c>
      <c r="M241" s="71">
        <v>84.430129777512832</v>
      </c>
      <c r="N241" s="71">
        <v>87.917574079536877</v>
      </c>
      <c r="O241" s="71">
        <v>44.977997476188889</v>
      </c>
      <c r="P241" s="71">
        <v>24.957256990373839</v>
      </c>
      <c r="Q241" s="71">
        <v>4.2372944173099203</v>
      </c>
      <c r="R241" s="71">
        <v>0</v>
      </c>
      <c r="S241" s="71">
        <v>7.0219020432928847</v>
      </c>
      <c r="T241" s="72"/>
      <c r="U241" s="71">
        <v>520570</v>
      </c>
      <c r="V241" s="71">
        <v>1002</v>
      </c>
      <c r="W241" s="71">
        <v>0</v>
      </c>
      <c r="X241" s="71">
        <v>20107</v>
      </c>
      <c r="Y241" s="71">
        <v>33217</v>
      </c>
      <c r="Z241" s="71">
        <v>21408</v>
      </c>
      <c r="AA241" s="71">
        <v>4963</v>
      </c>
      <c r="AB241" s="71">
        <v>71923</v>
      </c>
      <c r="AC241" s="71">
        <v>0</v>
      </c>
      <c r="AD241" s="71">
        <v>7.0219020432928847</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1901</v>
      </c>
      <c r="B242" s="70">
        <v>479</v>
      </c>
      <c r="C242" s="70">
        <v>3</v>
      </c>
      <c r="D242" s="70">
        <v>29</v>
      </c>
      <c r="E242" s="70">
        <v>2006</v>
      </c>
      <c r="F242" s="70" t="s">
        <v>790</v>
      </c>
      <c r="G242" s="70" t="s">
        <v>1898</v>
      </c>
      <c r="H242" s="70" t="s">
        <v>1899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1902</v>
      </c>
      <c r="B243" s="70">
        <v>480</v>
      </c>
      <c r="C243" s="70">
        <v>4</v>
      </c>
      <c r="D243" s="70">
        <v>29</v>
      </c>
      <c r="E243" s="70">
        <v>2007</v>
      </c>
      <c r="F243" s="70" t="s">
        <v>791</v>
      </c>
      <c r="G243" s="70" t="s">
        <v>1898</v>
      </c>
      <c r="H243" s="70" t="s">
        <v>1899</v>
      </c>
      <c r="I243" s="148"/>
      <c r="J243" s="71">
        <v>6.1825588727177214</v>
      </c>
      <c r="K243" s="71">
        <v>2.763623647859506</v>
      </c>
      <c r="L243" s="71">
        <v>0</v>
      </c>
      <c r="M243" s="71">
        <v>93.922946463806241</v>
      </c>
      <c r="N243" s="71">
        <v>94.233638666378482</v>
      </c>
      <c r="O243" s="71">
        <v>42.446180545495587</v>
      </c>
      <c r="P243" s="71">
        <v>26.226991243751659</v>
      </c>
      <c r="Q243" s="71">
        <v>4.5001212966775102</v>
      </c>
      <c r="R243" s="71">
        <v>0</v>
      </c>
      <c r="S243" s="71">
        <v>4.8294031114736482</v>
      </c>
      <c r="T243" s="72"/>
      <c r="U243" s="71">
        <v>680008</v>
      </c>
      <c r="V243" s="71">
        <v>1166</v>
      </c>
      <c r="W243" s="71">
        <v>0</v>
      </c>
      <c r="X243" s="71">
        <v>23959</v>
      </c>
      <c r="Y243" s="71">
        <v>33921</v>
      </c>
      <c r="Z243" s="71">
        <v>21002</v>
      </c>
      <c r="AA243" s="71">
        <v>5136</v>
      </c>
      <c r="AB243" s="71">
        <v>72345</v>
      </c>
      <c r="AC243" s="71">
        <v>0</v>
      </c>
      <c r="AD243" s="71">
        <v>4.8294031114736482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1903</v>
      </c>
      <c r="B244" s="70">
        <v>481</v>
      </c>
      <c r="C244" s="70">
        <v>5</v>
      </c>
      <c r="D244" s="70">
        <v>29</v>
      </c>
      <c r="E244" s="70">
        <v>2008</v>
      </c>
      <c r="F244" s="70" t="s">
        <v>792</v>
      </c>
      <c r="G244" s="70" t="s">
        <v>1898</v>
      </c>
      <c r="H244" s="70" t="s">
        <v>1899</v>
      </c>
      <c r="I244" s="148"/>
      <c r="J244" s="71">
        <v>3.8634183382260399</v>
      </c>
      <c r="K244" s="71">
        <v>2.192273290963934</v>
      </c>
      <c r="L244" s="71">
        <v>0</v>
      </c>
      <c r="M244" s="71">
        <v>93.725452137049416</v>
      </c>
      <c r="N244" s="71">
        <v>93.711172082345556</v>
      </c>
      <c r="O244" s="71">
        <v>40.665218165977613</v>
      </c>
      <c r="P244" s="71">
        <v>25.569717844158081</v>
      </c>
      <c r="Q244" s="71">
        <v>4.4526984080998098</v>
      </c>
      <c r="R244" s="71">
        <v>0</v>
      </c>
      <c r="S244" s="71">
        <v>5.0731609815451177</v>
      </c>
      <c r="T244" s="72"/>
      <c r="U244" s="71">
        <v>541898</v>
      </c>
      <c r="V244" s="71">
        <v>1166</v>
      </c>
      <c r="W244" s="71">
        <v>0</v>
      </c>
      <c r="X244" s="71">
        <v>23959</v>
      </c>
      <c r="Y244" s="71">
        <v>34312</v>
      </c>
      <c r="Z244" s="71">
        <v>20827</v>
      </c>
      <c r="AA244" s="71">
        <v>5013</v>
      </c>
      <c r="AB244" s="71">
        <v>72760</v>
      </c>
      <c r="AC244" s="71">
        <v>0</v>
      </c>
      <c r="AD244" s="71">
        <v>5.0731609815451177</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1904</v>
      </c>
      <c r="B245" s="70">
        <v>482</v>
      </c>
      <c r="C245" s="70">
        <v>6</v>
      </c>
      <c r="D245" s="70">
        <v>29</v>
      </c>
      <c r="E245" s="70">
        <v>2009</v>
      </c>
      <c r="F245" s="70" t="s">
        <v>176</v>
      </c>
      <c r="G245" s="70" t="s">
        <v>1898</v>
      </c>
      <c r="H245" s="70" t="s">
        <v>1899</v>
      </c>
      <c r="I245" s="148"/>
      <c r="J245" s="71">
        <v>3.5302745427616831</v>
      </c>
      <c r="K245" s="71">
        <v>2.0629162884636272</v>
      </c>
      <c r="L245" s="71">
        <v>0.41472932189472028</v>
      </c>
      <c r="M245" s="71">
        <v>93.510405051749999</v>
      </c>
      <c r="N245" s="71">
        <v>85.865005170127162</v>
      </c>
      <c r="O245" s="71">
        <v>40.977248601538108</v>
      </c>
      <c r="P245" s="71">
        <v>24.002615179448821</v>
      </c>
      <c r="Q245" s="71">
        <v>4.2498191268373802</v>
      </c>
      <c r="R245" s="71">
        <v>0</v>
      </c>
      <c r="S245" s="71">
        <v>5.4152357207031603</v>
      </c>
      <c r="T245" s="72"/>
      <c r="U245" s="71">
        <v>436107</v>
      </c>
      <c r="V245" s="71">
        <v>1265</v>
      </c>
      <c r="W245" s="71">
        <v>4</v>
      </c>
      <c r="X245" s="71">
        <v>27314</v>
      </c>
      <c r="Y245" s="71">
        <v>34451</v>
      </c>
      <c r="Z245" s="71">
        <v>20715</v>
      </c>
      <c r="AA245" s="71">
        <v>4831</v>
      </c>
      <c r="AB245" s="71">
        <v>72899</v>
      </c>
      <c r="AC245" s="71">
        <v>0</v>
      </c>
      <c r="AD245" s="71">
        <v>5.4152357207031603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13.669999999999998</v>
      </c>
      <c r="BM245" s="71">
        <v>0</v>
      </c>
      <c r="BN245" s="72"/>
      <c r="BO245" s="71">
        <v>0</v>
      </c>
      <c r="BP245" s="71">
        <v>0</v>
      </c>
      <c r="BQ245" s="71">
        <v>0</v>
      </c>
      <c r="BR245" s="71">
        <v>0</v>
      </c>
      <c r="BS245" s="71">
        <v>2</v>
      </c>
      <c r="BT245" s="71">
        <v>0</v>
      </c>
      <c r="BU245"/>
      <c r="BV245" s="70">
        <v>9.67</v>
      </c>
      <c r="BW245" s="70">
        <v>0</v>
      </c>
      <c r="BX245" s="70">
        <v>0</v>
      </c>
      <c r="BY245" s="70">
        <v>0</v>
      </c>
      <c r="BZ245" s="70">
        <v>4</v>
      </c>
      <c r="CA245" s="70">
        <v>0</v>
      </c>
      <c r="CB245" s="70">
        <v>0</v>
      </c>
      <c r="CC245" s="70">
        <v>0</v>
      </c>
      <c r="CD245" s="70">
        <v>0</v>
      </c>
    </row>
    <row r="246" spans="1:82">
      <c r="A246" s="70" t="s">
        <v>1905</v>
      </c>
      <c r="B246" s="70">
        <v>483</v>
      </c>
      <c r="C246" s="70">
        <v>7</v>
      </c>
      <c r="D246" s="70">
        <v>29</v>
      </c>
      <c r="E246" s="70">
        <v>2010</v>
      </c>
      <c r="F246" s="70" t="s">
        <v>177</v>
      </c>
      <c r="G246" s="70" t="s">
        <v>1898</v>
      </c>
      <c r="H246" s="70" t="s">
        <v>1899</v>
      </c>
      <c r="I246" s="148"/>
      <c r="J246" s="71">
        <v>2.8488889883139348</v>
      </c>
      <c r="K246" s="71">
        <v>1.849323736439489</v>
      </c>
      <c r="L246" s="71">
        <v>0.38737909500091289</v>
      </c>
      <c r="M246" s="71">
        <v>94.598185595045479</v>
      </c>
      <c r="N246" s="71">
        <v>87.076085116795753</v>
      </c>
      <c r="O246" s="71">
        <v>40.68532855873417</v>
      </c>
      <c r="P246" s="71">
        <v>23.954959506088588</v>
      </c>
      <c r="Q246" s="71">
        <v>4.4385676181629901</v>
      </c>
      <c r="R246" s="71">
        <v>0</v>
      </c>
      <c r="S246" s="71">
        <v>6.1230438466594697</v>
      </c>
      <c r="T246" s="72"/>
      <c r="U246" s="71">
        <v>376185</v>
      </c>
      <c r="V246" s="71">
        <v>1265</v>
      </c>
      <c r="W246" s="71">
        <v>4</v>
      </c>
      <c r="X246" s="71">
        <v>27314</v>
      </c>
      <c r="Y246" s="71">
        <v>34462</v>
      </c>
      <c r="Z246" s="71">
        <v>20663</v>
      </c>
      <c r="AA246" s="71">
        <v>4701</v>
      </c>
      <c r="AB246" s="71">
        <v>72956</v>
      </c>
      <c r="AC246" s="71">
        <v>0</v>
      </c>
      <c r="AD246" s="71">
        <v>6.1230438466594697</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40.177</v>
      </c>
      <c r="BM246" s="71">
        <v>0</v>
      </c>
      <c r="BN246" s="72"/>
      <c r="BO246" s="71">
        <v>0</v>
      </c>
      <c r="BP246" s="71">
        <v>0</v>
      </c>
      <c r="BQ246" s="71">
        <v>0</v>
      </c>
      <c r="BR246" s="71">
        <v>0</v>
      </c>
      <c r="BS246" s="71">
        <v>4</v>
      </c>
      <c r="BT246" s="71">
        <v>0</v>
      </c>
      <c r="BU246"/>
      <c r="BV246" s="70">
        <v>13.092000000000001</v>
      </c>
      <c r="BW246" s="70">
        <v>0</v>
      </c>
      <c r="BX246" s="70">
        <v>23.088999999999999</v>
      </c>
      <c r="BY246" s="70">
        <v>0</v>
      </c>
      <c r="BZ246" s="70">
        <v>3.996</v>
      </c>
      <c r="CA246" s="70">
        <v>0</v>
      </c>
      <c r="CB246" s="70">
        <v>0</v>
      </c>
      <c r="CC246" s="70">
        <v>0</v>
      </c>
      <c r="CD246" s="70">
        <v>0</v>
      </c>
    </row>
    <row r="247" spans="1:82">
      <c r="A247" s="70" t="s">
        <v>1906</v>
      </c>
      <c r="B247" s="70">
        <v>484</v>
      </c>
      <c r="C247" s="70">
        <v>8</v>
      </c>
      <c r="D247" s="70">
        <v>29</v>
      </c>
      <c r="E247" s="70">
        <v>2011</v>
      </c>
      <c r="F247" s="70" t="s">
        <v>178</v>
      </c>
      <c r="G247" s="70" t="s">
        <v>1898</v>
      </c>
      <c r="H247" s="70" t="s">
        <v>1899</v>
      </c>
      <c r="I247" s="148"/>
      <c r="J247" s="71">
        <v>4.7853979236429014</v>
      </c>
      <c r="K247" s="71">
        <v>2.7918339774768679</v>
      </c>
      <c r="L247" s="71">
        <v>0.17080647200947879</v>
      </c>
      <c r="M247" s="71">
        <v>120.29304346389191</v>
      </c>
      <c r="N247" s="71">
        <v>100.8553854774115</v>
      </c>
      <c r="O247" s="71">
        <v>39.941643063465584</v>
      </c>
      <c r="P247" s="71">
        <v>24.049504607618896</v>
      </c>
      <c r="Q247" s="71">
        <v>5.1165379408619698</v>
      </c>
      <c r="R247" s="71">
        <v>0</v>
      </c>
      <c r="S247" s="71">
        <v>7.3301348518753544</v>
      </c>
      <c r="T247" s="72"/>
      <c r="U247" s="71">
        <v>593704</v>
      </c>
      <c r="V247" s="71">
        <v>1265</v>
      </c>
      <c r="W247" s="71">
        <v>4</v>
      </c>
      <c r="X247" s="71">
        <v>27314</v>
      </c>
      <c r="Y247" s="71">
        <v>34556</v>
      </c>
      <c r="Z247" s="71">
        <v>20726</v>
      </c>
      <c r="AA247" s="71">
        <v>4860</v>
      </c>
      <c r="AB247" s="71">
        <v>72909</v>
      </c>
      <c r="AC247" s="71">
        <v>0</v>
      </c>
      <c r="AD247" s="71">
        <v>7.3301348518753544</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9.3670000000000009</v>
      </c>
      <c r="BM247" s="71">
        <v>0</v>
      </c>
      <c r="BN247" s="72"/>
      <c r="BO247" s="71">
        <v>0</v>
      </c>
      <c r="BP247" s="71">
        <v>0</v>
      </c>
      <c r="BQ247" s="71">
        <v>0</v>
      </c>
      <c r="BR247" s="71">
        <v>0</v>
      </c>
      <c r="BS247" s="71">
        <v>2</v>
      </c>
      <c r="BT247" s="71">
        <v>0</v>
      </c>
      <c r="BU247"/>
      <c r="BV247" s="70">
        <v>9.3670000000000009</v>
      </c>
      <c r="BW247" s="70">
        <v>0</v>
      </c>
      <c r="BX247" s="70">
        <v>0</v>
      </c>
      <c r="BY247" s="70">
        <v>0</v>
      </c>
      <c r="BZ247" s="70">
        <v>0</v>
      </c>
      <c r="CA247" s="70">
        <v>0</v>
      </c>
      <c r="CB247" s="70">
        <v>0</v>
      </c>
      <c r="CC247" s="70">
        <v>0</v>
      </c>
      <c r="CD247" s="70">
        <v>0</v>
      </c>
    </row>
    <row r="248" spans="1:82">
      <c r="A248" s="70" t="s">
        <v>1907</v>
      </c>
      <c r="B248" s="70">
        <v>485</v>
      </c>
      <c r="C248" s="70">
        <v>9</v>
      </c>
      <c r="D248" s="70">
        <v>29</v>
      </c>
      <c r="E248" s="70">
        <v>2012</v>
      </c>
      <c r="F248" s="70" t="s">
        <v>179</v>
      </c>
      <c r="G248" s="70" t="s">
        <v>1898</v>
      </c>
      <c r="H248" s="70" t="s">
        <v>1899</v>
      </c>
      <c r="I248" s="148"/>
      <c r="J248" s="71">
        <v>2.590237707632232</v>
      </c>
      <c r="K248" s="71">
        <v>2.7539472314339979</v>
      </c>
      <c r="L248" s="71">
        <v>0.1691073973222183</v>
      </c>
      <c r="M248" s="71">
        <v>126.65822269905659</v>
      </c>
      <c r="N248" s="71">
        <v>109.0354993359701</v>
      </c>
      <c r="O248" s="71">
        <v>39.317598219600761</v>
      </c>
      <c r="P248" s="71">
        <v>24.196287591376667</v>
      </c>
      <c r="Q248" s="71">
        <v>5.6712494009686996</v>
      </c>
      <c r="R248" s="71">
        <v>0</v>
      </c>
      <c r="S248" s="71">
        <v>6.5394056399942393</v>
      </c>
      <c r="T248" s="72"/>
      <c r="U248" s="71">
        <v>346525</v>
      </c>
      <c r="V248" s="71">
        <v>1265</v>
      </c>
      <c r="W248" s="71">
        <v>4</v>
      </c>
      <c r="X248" s="71">
        <v>27314</v>
      </c>
      <c r="Y248" s="71">
        <v>35385</v>
      </c>
      <c r="Z248" s="71">
        <v>20564</v>
      </c>
      <c r="AA248" s="71">
        <v>4862</v>
      </c>
      <c r="AB248" s="71">
        <v>74381</v>
      </c>
      <c r="AC248" s="71">
        <v>0</v>
      </c>
      <c r="AD248" s="71">
        <v>6.5394056399942393</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14.426</v>
      </c>
      <c r="BM248" s="71">
        <v>0</v>
      </c>
      <c r="BN248" s="72"/>
      <c r="BO248" s="71">
        <v>0</v>
      </c>
      <c r="BP248" s="71">
        <v>0</v>
      </c>
      <c r="BQ248" s="71">
        <v>0</v>
      </c>
      <c r="BR248" s="71">
        <v>0</v>
      </c>
      <c r="BS248" s="71">
        <v>2</v>
      </c>
      <c r="BT248" s="71">
        <v>0</v>
      </c>
      <c r="BU248"/>
      <c r="BV248" s="70">
        <v>10.984</v>
      </c>
      <c r="BW248" s="70">
        <v>0</v>
      </c>
      <c r="BX248" s="70">
        <v>0</v>
      </c>
      <c r="BY248" s="70">
        <v>0</v>
      </c>
      <c r="BZ248" s="70">
        <v>3.4420000000000002</v>
      </c>
      <c r="CA248" s="70">
        <v>0</v>
      </c>
      <c r="CB248" s="70">
        <v>0</v>
      </c>
      <c r="CC248" s="70">
        <v>0</v>
      </c>
      <c r="CD248" s="70">
        <v>0</v>
      </c>
    </row>
    <row r="249" spans="1:82">
      <c r="A249" s="70" t="s">
        <v>1908</v>
      </c>
      <c r="B249" s="70">
        <v>486</v>
      </c>
      <c r="C249" s="70">
        <v>10</v>
      </c>
      <c r="D249" s="70">
        <v>29</v>
      </c>
      <c r="E249" s="70">
        <v>2013</v>
      </c>
      <c r="F249" s="70" t="s">
        <v>180</v>
      </c>
      <c r="G249" s="70" t="s">
        <v>1898</v>
      </c>
      <c r="H249" s="70" t="s">
        <v>1899</v>
      </c>
      <c r="I249" s="148"/>
      <c r="J249" s="71">
        <v>2.880972152182844</v>
      </c>
      <c r="K249" s="71">
        <v>2.374806563305373</v>
      </c>
      <c r="L249" s="71">
        <v>0.15499114017495119</v>
      </c>
      <c r="M249" s="71">
        <v>134.76680485139559</v>
      </c>
      <c r="N249" s="71">
        <v>105.26107700946891</v>
      </c>
      <c r="O249" s="71">
        <v>37.704887115964752</v>
      </c>
      <c r="P249" s="71">
        <v>24.107626277376259</v>
      </c>
      <c r="Q249" s="71">
        <v>5.7540437751643401</v>
      </c>
      <c r="R249" s="71">
        <v>0</v>
      </c>
      <c r="S249" s="71">
        <v>6.3011566622566964</v>
      </c>
      <c r="T249" s="72"/>
      <c r="U249" s="71">
        <v>372939</v>
      </c>
      <c r="V249" s="71">
        <v>1265</v>
      </c>
      <c r="W249" s="71">
        <v>4</v>
      </c>
      <c r="X249" s="71">
        <v>27314</v>
      </c>
      <c r="Y249" s="71">
        <v>35532</v>
      </c>
      <c r="Z249" s="71">
        <v>20601</v>
      </c>
      <c r="AA249" s="71">
        <v>4826</v>
      </c>
      <c r="AB249" s="71">
        <v>74385</v>
      </c>
      <c r="AC249" s="71">
        <v>0</v>
      </c>
      <c r="AD249" s="71">
        <v>6.3011566622566964</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22.823</v>
      </c>
      <c r="BM249" s="71">
        <v>0</v>
      </c>
      <c r="BN249" s="72"/>
      <c r="BO249" s="71">
        <v>0</v>
      </c>
      <c r="BP249" s="71">
        <v>0</v>
      </c>
      <c r="BQ249" s="71">
        <v>0</v>
      </c>
      <c r="BR249" s="71">
        <v>0</v>
      </c>
      <c r="BS249" s="71">
        <v>4</v>
      </c>
      <c r="BT249" s="71">
        <v>0</v>
      </c>
      <c r="BU249"/>
      <c r="BV249" s="70">
        <v>19.681999999999999</v>
      </c>
      <c r="BW249" s="70">
        <v>0</v>
      </c>
      <c r="BX249" s="70">
        <v>0</v>
      </c>
      <c r="BY249" s="70">
        <v>0</v>
      </c>
      <c r="BZ249" s="70">
        <v>3.141</v>
      </c>
      <c r="CA249" s="70">
        <v>0</v>
      </c>
      <c r="CB249" s="70">
        <v>0</v>
      </c>
      <c r="CC249" s="70">
        <v>0</v>
      </c>
      <c r="CD249" s="70">
        <v>0</v>
      </c>
    </row>
    <row r="250" spans="1:82">
      <c r="A250" s="70" t="s">
        <v>1909</v>
      </c>
      <c r="B250" s="70">
        <v>487</v>
      </c>
      <c r="C250" s="70">
        <v>11</v>
      </c>
      <c r="D250" s="70">
        <v>29</v>
      </c>
      <c r="E250" s="70">
        <v>2014</v>
      </c>
      <c r="F250" s="70" t="s">
        <v>181</v>
      </c>
      <c r="G250" s="70" t="s">
        <v>1898</v>
      </c>
      <c r="H250" s="70" t="s">
        <v>1899</v>
      </c>
      <c r="I250" s="148"/>
      <c r="J250" s="71">
        <v>2.6249590999079602</v>
      </c>
      <c r="K250" s="71">
        <v>2.324666372657251</v>
      </c>
      <c r="L250" s="71">
        <v>0.26547993835203171</v>
      </c>
      <c r="M250" s="71">
        <v>119.361849024817</v>
      </c>
      <c r="N250" s="71">
        <v>95.069433004169753</v>
      </c>
      <c r="O250" s="71">
        <v>35.573635685428762</v>
      </c>
      <c r="P250" s="71">
        <v>24.418723211999573</v>
      </c>
      <c r="Q250" s="71">
        <v>5.5335018848725799</v>
      </c>
      <c r="R250" s="71">
        <v>0</v>
      </c>
      <c r="S250" s="71">
        <v>5.715576024331547</v>
      </c>
      <c r="T250" s="72"/>
      <c r="U250" s="71">
        <v>389759</v>
      </c>
      <c r="V250" s="71">
        <v>1184</v>
      </c>
      <c r="W250" s="71">
        <v>3</v>
      </c>
      <c r="X250" s="71">
        <v>26716</v>
      </c>
      <c r="Y250" s="71">
        <v>35771</v>
      </c>
      <c r="Z250" s="71">
        <v>20471</v>
      </c>
      <c r="AA250" s="71">
        <v>4863</v>
      </c>
      <c r="AB250" s="71">
        <v>74558</v>
      </c>
      <c r="AC250" s="71">
        <v>0</v>
      </c>
      <c r="AD250" s="71">
        <v>5.715576024331547</v>
      </c>
      <c r="AE250" s="72"/>
      <c r="AF250" s="71"/>
      <c r="AG250" s="71"/>
      <c r="AH250" s="71"/>
      <c r="AI250" s="71"/>
      <c r="AJ250" s="71"/>
      <c r="AK250" s="71"/>
      <c r="AL250" s="71"/>
      <c r="AM250" s="71"/>
      <c r="AN250" s="71"/>
      <c r="AO250" s="71"/>
      <c r="AP250" s="71"/>
      <c r="AQ250" s="72"/>
      <c r="AR250" s="71">
        <v>698</v>
      </c>
      <c r="AS250" s="71">
        <v>33</v>
      </c>
      <c r="AT250" s="71">
        <v>0</v>
      </c>
      <c r="AU250" s="71">
        <v>0</v>
      </c>
      <c r="AV250" s="71">
        <v>0</v>
      </c>
      <c r="AW250" s="71">
        <v>0</v>
      </c>
      <c r="AX250" s="71"/>
      <c r="AY250" s="72"/>
      <c r="AZ250" s="71">
        <v>2563</v>
      </c>
      <c r="BA250" s="71">
        <v>488.7</v>
      </c>
      <c r="BB250" s="71">
        <v>0</v>
      </c>
      <c r="BC250" s="71">
        <v>0</v>
      </c>
      <c r="BD250" s="71">
        <v>0</v>
      </c>
      <c r="BE250" s="71">
        <v>0</v>
      </c>
      <c r="BF250" s="71"/>
      <c r="BG250" s="72"/>
      <c r="BH250" s="71">
        <v>0</v>
      </c>
      <c r="BI250" s="71">
        <v>0</v>
      </c>
      <c r="BJ250" s="71">
        <v>10.475</v>
      </c>
      <c r="BK250" s="71">
        <v>0</v>
      </c>
      <c r="BL250" s="71">
        <v>9.5350000000000001</v>
      </c>
      <c r="BM250" s="71">
        <v>0</v>
      </c>
      <c r="BN250" s="72"/>
      <c r="BO250" s="71">
        <v>0</v>
      </c>
      <c r="BP250" s="71">
        <v>0</v>
      </c>
      <c r="BQ250" s="71">
        <v>1</v>
      </c>
      <c r="BR250" s="71">
        <v>0</v>
      </c>
      <c r="BS250" s="71">
        <v>2</v>
      </c>
      <c r="BT250" s="71">
        <v>0</v>
      </c>
      <c r="BU250"/>
      <c r="BV250" s="70">
        <v>20.010000000000002</v>
      </c>
      <c r="BW250" s="70">
        <v>0</v>
      </c>
      <c r="BX250" s="70">
        <v>0</v>
      </c>
      <c r="BY250" s="70">
        <v>0</v>
      </c>
      <c r="BZ250" s="70">
        <v>0</v>
      </c>
      <c r="CA250" s="70">
        <v>0</v>
      </c>
      <c r="CB250" s="70">
        <v>0</v>
      </c>
      <c r="CC250" s="70">
        <v>0</v>
      </c>
      <c r="CD250" s="70">
        <v>0</v>
      </c>
    </row>
    <row r="251" spans="1:82">
      <c r="A251" s="70" t="s">
        <v>1910</v>
      </c>
      <c r="B251" s="70">
        <v>488</v>
      </c>
      <c r="C251" s="70">
        <v>12</v>
      </c>
      <c r="D251" s="70">
        <v>29</v>
      </c>
      <c r="E251" s="70">
        <v>2015</v>
      </c>
      <c r="F251" s="70" t="s">
        <v>182</v>
      </c>
      <c r="G251" s="70" t="s">
        <v>1898</v>
      </c>
      <c r="H251" s="70" t="s">
        <v>1899</v>
      </c>
      <c r="I251" s="148"/>
      <c r="J251" s="71">
        <v>3.134376120059474</v>
      </c>
      <c r="K251" s="71">
        <v>2.4723143676661539</v>
      </c>
      <c r="L251" s="71">
        <v>0.33091369818854072</v>
      </c>
      <c r="M251" s="71">
        <v>126.99377516538939</v>
      </c>
      <c r="N251" s="71">
        <v>96.225897789362108</v>
      </c>
      <c r="O251" s="71">
        <v>35.279292420145161</v>
      </c>
      <c r="P251" s="71">
        <v>24.598824908737591</v>
      </c>
      <c r="Q251" s="71">
        <v>5.4469478461025398</v>
      </c>
      <c r="R251" s="71">
        <v>0</v>
      </c>
      <c r="S251" s="71">
        <v>6.3156789354252476</v>
      </c>
      <c r="T251" s="72"/>
      <c r="U251" s="71">
        <v>422199</v>
      </c>
      <c r="V251" s="71">
        <v>1184</v>
      </c>
      <c r="W251" s="71">
        <v>3</v>
      </c>
      <c r="X251" s="71">
        <v>26716</v>
      </c>
      <c r="Y251" s="71">
        <v>36368</v>
      </c>
      <c r="Z251" s="71">
        <v>20497</v>
      </c>
      <c r="AA251" s="71">
        <v>4895</v>
      </c>
      <c r="AB251" s="71">
        <v>74971</v>
      </c>
      <c r="AC251" s="71">
        <v>0</v>
      </c>
      <c r="AD251" s="71">
        <v>6.3156789354252476</v>
      </c>
      <c r="AE251" s="72"/>
      <c r="AF251" s="71">
        <v>4245621.2655260097</v>
      </c>
      <c r="AG251" s="71">
        <v>2049225.74559723</v>
      </c>
      <c r="AH251" s="71">
        <v>67443.399046023231</v>
      </c>
      <c r="AI251" s="71">
        <v>156315351.44685149</v>
      </c>
      <c r="AJ251" s="71">
        <v>141949382.48850209</v>
      </c>
      <c r="AK251" s="71">
        <v>0</v>
      </c>
      <c r="AL251" s="71">
        <v>0</v>
      </c>
      <c r="AM251" s="71">
        <v>10274461.05848325</v>
      </c>
      <c r="AN251" s="71">
        <v>0</v>
      </c>
      <c r="AO251" s="71">
        <v>0</v>
      </c>
      <c r="AP251" s="71">
        <v>314901485.40400612</v>
      </c>
      <c r="AQ251" s="72"/>
      <c r="AR251" s="71">
        <v>750</v>
      </c>
      <c r="AS251" s="71">
        <v>46</v>
      </c>
      <c r="AT251" s="71">
        <v>0</v>
      </c>
      <c r="AU251" s="71">
        <v>0</v>
      </c>
      <c r="AV251" s="71">
        <v>0</v>
      </c>
      <c r="AW251" s="71">
        <v>0</v>
      </c>
      <c r="AX251" s="71"/>
      <c r="AY251" s="72"/>
      <c r="AZ251" s="71">
        <v>2809</v>
      </c>
      <c r="BA251" s="71">
        <v>1090.0999999999999</v>
      </c>
      <c r="BB251" s="71">
        <v>0</v>
      </c>
      <c r="BC251" s="71">
        <v>0</v>
      </c>
      <c r="BD251" s="71">
        <v>0</v>
      </c>
      <c r="BE251" s="71">
        <v>0</v>
      </c>
      <c r="BF251" s="71"/>
      <c r="BG251" s="72"/>
      <c r="BH251" s="71">
        <v>0</v>
      </c>
      <c r="BI251" s="71">
        <v>0</v>
      </c>
      <c r="BJ251" s="71">
        <v>11.702</v>
      </c>
      <c r="BK251" s="71">
        <v>0</v>
      </c>
      <c r="BL251" s="71">
        <v>9.0670000000000002</v>
      </c>
      <c r="BM251" s="71">
        <v>0</v>
      </c>
      <c r="BN251" s="72"/>
      <c r="BO251" s="71">
        <v>0</v>
      </c>
      <c r="BP251" s="71">
        <v>0</v>
      </c>
      <c r="BQ251" s="71">
        <v>1</v>
      </c>
      <c r="BR251" s="71">
        <v>0</v>
      </c>
      <c r="BS251" s="71">
        <v>2</v>
      </c>
      <c r="BT251" s="71">
        <v>0</v>
      </c>
      <c r="BU251"/>
      <c r="BV251" s="70">
        <v>20.768999999999998</v>
      </c>
      <c r="BW251" s="70">
        <v>0</v>
      </c>
      <c r="BX251" s="70">
        <v>0</v>
      </c>
      <c r="BY251" s="70">
        <v>0</v>
      </c>
      <c r="BZ251" s="70">
        <v>0</v>
      </c>
      <c r="CA251" s="70">
        <v>0</v>
      </c>
      <c r="CB251" s="70">
        <v>0</v>
      </c>
      <c r="CC251" s="70">
        <v>0</v>
      </c>
      <c r="CD251" s="70">
        <v>0</v>
      </c>
    </row>
    <row r="252" spans="1:82">
      <c r="A252" s="70" t="s">
        <v>1911</v>
      </c>
      <c r="B252" s="70">
        <v>489</v>
      </c>
      <c r="C252" s="70">
        <v>13</v>
      </c>
      <c r="D252" s="70">
        <v>29</v>
      </c>
      <c r="E252" s="70">
        <v>2016</v>
      </c>
      <c r="F252" s="70" t="s">
        <v>155</v>
      </c>
      <c r="G252" s="70" t="s">
        <v>1898</v>
      </c>
      <c r="H252" s="70" t="s">
        <v>1899</v>
      </c>
      <c r="I252" s="148"/>
      <c r="J252" s="71">
        <v>2.6014841771106965</v>
      </c>
      <c r="K252" s="71">
        <v>2.5464549773363441</v>
      </c>
      <c r="L252" s="71">
        <v>0.37394676570250651</v>
      </c>
      <c r="M252" s="71">
        <v>97.817948353561633</v>
      </c>
      <c r="N252" s="71">
        <v>92.396383788781279</v>
      </c>
      <c r="O252" s="71">
        <v>34.760763537658171</v>
      </c>
      <c r="P252" s="71">
        <v>24.225587563226743</v>
      </c>
      <c r="Q252" s="71">
        <v>5.3293277654367461</v>
      </c>
      <c r="R252" s="71">
        <v>0</v>
      </c>
      <c r="S252" s="71">
        <v>5.0340750825338869</v>
      </c>
      <c r="T252" s="72"/>
      <c r="U252" s="71">
        <v>409745</v>
      </c>
      <c r="V252" s="71">
        <v>1184</v>
      </c>
      <c r="W252" s="71">
        <v>3</v>
      </c>
      <c r="X252" s="71">
        <v>26716</v>
      </c>
      <c r="Y252" s="71">
        <v>36815</v>
      </c>
      <c r="Z252" s="71">
        <v>20444</v>
      </c>
      <c r="AA252" s="71">
        <v>4986</v>
      </c>
      <c r="AB252" s="71">
        <v>75452</v>
      </c>
      <c r="AC252" s="71">
        <v>0</v>
      </c>
      <c r="AD252" s="71">
        <v>5.0340750825338869</v>
      </c>
      <c r="AE252" s="72"/>
      <c r="AF252" s="71">
        <v>3743253.747605606</v>
      </c>
      <c r="AG252" s="71">
        <v>2014443.2600377761</v>
      </c>
      <c r="AH252" s="71">
        <v>58002.395382727067</v>
      </c>
      <c r="AI252" s="71">
        <v>151135766.52914011</v>
      </c>
      <c r="AJ252" s="71">
        <v>129668382.17007899</v>
      </c>
      <c r="AK252" s="71">
        <v>0</v>
      </c>
      <c r="AL252" s="71">
        <v>0</v>
      </c>
      <c r="AM252" s="71">
        <v>10348413.551505661</v>
      </c>
      <c r="AN252" s="71">
        <v>0</v>
      </c>
      <c r="AO252" s="71">
        <v>0</v>
      </c>
      <c r="AP252" s="71">
        <v>296968261.6537509</v>
      </c>
      <c r="AQ252" s="72"/>
      <c r="AR252" s="71">
        <v>800</v>
      </c>
      <c r="AS252" s="71">
        <v>47</v>
      </c>
      <c r="AT252" s="71">
        <v>0</v>
      </c>
      <c r="AU252" s="71">
        <v>0</v>
      </c>
      <c r="AV252" s="71">
        <v>0</v>
      </c>
      <c r="AW252" s="71">
        <v>0</v>
      </c>
      <c r="AX252" s="71"/>
      <c r="AY252" s="72"/>
      <c r="AZ252" s="71">
        <v>3015.5</v>
      </c>
      <c r="BA252" s="71">
        <v>1104.5999999999999</v>
      </c>
      <c r="BB252" s="71">
        <v>0</v>
      </c>
      <c r="BC252" s="71">
        <v>0</v>
      </c>
      <c r="BD252" s="71">
        <v>0</v>
      </c>
      <c r="BE252" s="71">
        <v>0</v>
      </c>
      <c r="BF252" s="71"/>
      <c r="BG252" s="72"/>
      <c r="BH252" s="71">
        <v>0</v>
      </c>
      <c r="BI252" s="71">
        <v>0</v>
      </c>
      <c r="BJ252" s="71">
        <v>12.254</v>
      </c>
      <c r="BK252" s="71">
        <v>0</v>
      </c>
      <c r="BL252" s="71">
        <v>8.6180000000000003</v>
      </c>
      <c r="BM252" s="71">
        <v>0</v>
      </c>
      <c r="BN252" s="72"/>
      <c r="BO252" s="71">
        <v>0</v>
      </c>
      <c r="BP252" s="71">
        <v>0</v>
      </c>
      <c r="BQ252" s="71">
        <v>1</v>
      </c>
      <c r="BR252" s="71">
        <v>0</v>
      </c>
      <c r="BS252" s="71">
        <v>2</v>
      </c>
      <c r="BT252" s="71">
        <v>0</v>
      </c>
      <c r="BU252"/>
      <c r="BV252" s="70">
        <v>20.872</v>
      </c>
      <c r="BW252" s="70">
        <v>0</v>
      </c>
      <c r="BX252" s="70">
        <v>0</v>
      </c>
      <c r="BY252" s="70">
        <v>0</v>
      </c>
      <c r="BZ252" s="70">
        <v>0</v>
      </c>
      <c r="CA252" s="70">
        <v>0</v>
      </c>
      <c r="CB252" s="70">
        <v>0</v>
      </c>
      <c r="CC252" s="70">
        <v>0</v>
      </c>
      <c r="CD252" s="70">
        <v>0</v>
      </c>
    </row>
    <row r="253" spans="1:82">
      <c r="A253" s="70" t="s">
        <v>1912</v>
      </c>
      <c r="B253" s="70">
        <v>490</v>
      </c>
      <c r="C253" s="70">
        <v>14</v>
      </c>
      <c r="D253" s="70">
        <v>29</v>
      </c>
      <c r="E253" s="70">
        <v>2017</v>
      </c>
      <c r="F253" s="70" t="s">
        <v>156</v>
      </c>
      <c r="G253" s="70" t="s">
        <v>1898</v>
      </c>
      <c r="H253" s="70" t="s">
        <v>1899</v>
      </c>
      <c r="I253" s="148"/>
      <c r="J253" s="71">
        <v>2.8190078272347496</v>
      </c>
      <c r="K253" s="71">
        <v>2.6050681524009089</v>
      </c>
      <c r="L253" s="71">
        <v>0.30798187803950083</v>
      </c>
      <c r="M253" s="71">
        <v>98.136128271514579</v>
      </c>
      <c r="N253" s="71">
        <v>95.194165532151075</v>
      </c>
      <c r="O253" s="71">
        <v>34.163444856863705</v>
      </c>
      <c r="P253" s="71">
        <v>24.072127116658397</v>
      </c>
      <c r="Q253" s="71">
        <v>5.1720886180499397</v>
      </c>
      <c r="R253" s="71">
        <v>0</v>
      </c>
      <c r="S253" s="71">
        <v>7.1649700657089763</v>
      </c>
      <c r="T253" s="72"/>
      <c r="U253" s="71">
        <v>479613</v>
      </c>
      <c r="V253" s="71">
        <v>1184</v>
      </c>
      <c r="W253" s="71">
        <v>3</v>
      </c>
      <c r="X253" s="71">
        <v>26716</v>
      </c>
      <c r="Y253" s="71">
        <v>37179</v>
      </c>
      <c r="Z253" s="71">
        <v>20426</v>
      </c>
      <c r="AA253" s="71">
        <v>4986</v>
      </c>
      <c r="AB253" s="71">
        <v>75723</v>
      </c>
      <c r="AC253" s="71">
        <v>0</v>
      </c>
      <c r="AD253" s="71">
        <v>7.1649700657089763</v>
      </c>
      <c r="AE253" s="72"/>
      <c r="AF253" s="71">
        <v>4168212.4349951488</v>
      </c>
      <c r="AG253" s="71">
        <v>2106761.022128643</v>
      </c>
      <c r="AH253" s="71">
        <v>64910.933023828387</v>
      </c>
      <c r="AI253" s="71">
        <v>158179808.11848649</v>
      </c>
      <c r="AJ253" s="71">
        <v>141175576.54457179</v>
      </c>
      <c r="AK253" s="71">
        <v>0</v>
      </c>
      <c r="AL253" s="71">
        <v>0</v>
      </c>
      <c r="AM253" s="71">
        <v>10401832.41897002</v>
      </c>
      <c r="AN253" s="71">
        <v>0</v>
      </c>
      <c r="AO253" s="71">
        <v>0</v>
      </c>
      <c r="AP253" s="71">
        <v>316097101.47217596</v>
      </c>
      <c r="AQ253" s="72"/>
      <c r="AR253" s="71">
        <v>830</v>
      </c>
      <c r="AS253" s="71">
        <v>50</v>
      </c>
      <c r="AT253" s="71">
        <v>0</v>
      </c>
      <c r="AU253" s="71">
        <v>0</v>
      </c>
      <c r="AV253" s="71">
        <v>0</v>
      </c>
      <c r="AW253" s="71">
        <v>0</v>
      </c>
      <c r="AX253" s="71"/>
      <c r="AY253" s="72"/>
      <c r="AZ253" s="71">
        <v>3143.2</v>
      </c>
      <c r="BA253" s="71">
        <v>1162.3</v>
      </c>
      <c r="BB253" s="71">
        <v>0</v>
      </c>
      <c r="BC253" s="71">
        <v>0</v>
      </c>
      <c r="BD253" s="71">
        <v>0</v>
      </c>
      <c r="BE253" s="71">
        <v>0</v>
      </c>
      <c r="BF253" s="71"/>
      <c r="BG253" s="72"/>
      <c r="BH253" s="71">
        <v>0</v>
      </c>
      <c r="BI253" s="71">
        <v>0</v>
      </c>
      <c r="BJ253" s="71">
        <v>0</v>
      </c>
      <c r="BK253" s="71">
        <v>0</v>
      </c>
      <c r="BL253" s="71">
        <v>20.204000000000001</v>
      </c>
      <c r="BM253" s="71">
        <v>0</v>
      </c>
      <c r="BN253" s="72"/>
      <c r="BO253" s="71">
        <v>0</v>
      </c>
      <c r="BP253" s="71">
        <v>0</v>
      </c>
      <c r="BQ253" s="71">
        <v>0</v>
      </c>
      <c r="BR253" s="71">
        <v>0</v>
      </c>
      <c r="BS253" s="71">
        <v>3</v>
      </c>
      <c r="BT253" s="71">
        <v>0</v>
      </c>
      <c r="BU253"/>
      <c r="BV253" s="70">
        <v>20.204000000000001</v>
      </c>
      <c r="BW253" s="70">
        <v>0</v>
      </c>
      <c r="BX253" s="70">
        <v>0</v>
      </c>
      <c r="BY253" s="70">
        <v>0</v>
      </c>
      <c r="BZ253" s="70">
        <v>0</v>
      </c>
      <c r="CA253" s="70">
        <v>0</v>
      </c>
      <c r="CB253" s="70">
        <v>0</v>
      </c>
      <c r="CC253" s="70">
        <v>0</v>
      </c>
      <c r="CD253" s="70">
        <v>0</v>
      </c>
    </row>
    <row r="254" spans="1:82">
      <c r="A254" s="70" t="s">
        <v>1913</v>
      </c>
      <c r="B254" s="70">
        <v>491</v>
      </c>
      <c r="C254" s="70">
        <v>15</v>
      </c>
      <c r="D254" s="70">
        <v>29</v>
      </c>
      <c r="E254" s="70">
        <v>2018</v>
      </c>
      <c r="F254" s="70" t="s">
        <v>183</v>
      </c>
      <c r="G254" s="1064" t="s">
        <v>1898</v>
      </c>
      <c r="H254" s="70" t="s">
        <v>1899</v>
      </c>
      <c r="I254" s="148"/>
      <c r="J254" s="71">
        <v>2.3564959890104249</v>
      </c>
      <c r="K254" s="71">
        <v>2.4490826409312718</v>
      </c>
      <c r="L254" s="71">
        <v>0.28781831658984969</v>
      </c>
      <c r="M254" s="71">
        <v>97.387841853201621</v>
      </c>
      <c r="N254" s="71">
        <v>91.904849130038599</v>
      </c>
      <c r="O254" s="71">
        <v>33.367322680277617</v>
      </c>
      <c r="P254" s="71">
        <v>23.947224693695428</v>
      </c>
      <c r="Q254" s="71">
        <v>4.8193518085635798</v>
      </c>
      <c r="R254" s="71">
        <v>0</v>
      </c>
      <c r="S254" s="71">
        <v>6.3989107154174727</v>
      </c>
      <c r="T254" s="72"/>
      <c r="U254" s="71">
        <v>405058</v>
      </c>
      <c r="V254" s="71">
        <v>1184</v>
      </c>
      <c r="W254" s="71">
        <v>3</v>
      </c>
      <c r="X254" s="71">
        <v>26716</v>
      </c>
      <c r="Y254" s="71">
        <v>37728</v>
      </c>
      <c r="Z254" s="71">
        <v>20332</v>
      </c>
      <c r="AA254" s="71">
        <v>5010</v>
      </c>
      <c r="AB254" s="71">
        <v>76038</v>
      </c>
      <c r="AC254" s="71">
        <v>0</v>
      </c>
      <c r="AD254" s="71">
        <v>6.3989107154174727</v>
      </c>
      <c r="AE254" s="72"/>
      <c r="AF254" s="71">
        <v>3423935.298133275</v>
      </c>
      <c r="AG254" s="71">
        <v>1868545.55864542</v>
      </c>
      <c r="AH254" s="71">
        <v>61828.781095962273</v>
      </c>
      <c r="AI254" s="71">
        <v>151473974.5591706</v>
      </c>
      <c r="AJ254" s="71">
        <v>133661676.4674397</v>
      </c>
      <c r="AK254" s="71">
        <v>0</v>
      </c>
      <c r="AL254" s="71">
        <v>0</v>
      </c>
      <c r="AM254" s="71">
        <v>10466715.15629236</v>
      </c>
      <c r="AN254" s="71">
        <v>0</v>
      </c>
      <c r="AO254" s="71">
        <v>0</v>
      </c>
      <c r="AP254" s="71">
        <v>300956675.82077736</v>
      </c>
      <c r="AQ254" s="72"/>
      <c r="AR254" s="71">
        <v>873</v>
      </c>
      <c r="AS254" s="71">
        <v>57</v>
      </c>
      <c r="AT254" s="71">
        <v>0</v>
      </c>
      <c r="AU254" s="71">
        <v>0</v>
      </c>
      <c r="AV254" s="71">
        <v>0</v>
      </c>
      <c r="AW254" s="71">
        <v>0</v>
      </c>
      <c r="AX254" s="71"/>
      <c r="AY254" s="72"/>
      <c r="AZ254" s="71">
        <v>3308.2000000000007</v>
      </c>
      <c r="BA254" s="71">
        <v>1261</v>
      </c>
      <c r="BB254" s="71">
        <v>0</v>
      </c>
      <c r="BC254" s="71">
        <v>0</v>
      </c>
      <c r="BD254" s="71">
        <v>0</v>
      </c>
      <c r="BE254" s="71">
        <v>0</v>
      </c>
      <c r="BF254" s="71"/>
      <c r="BG254" s="72"/>
      <c r="BH254" s="71">
        <v>0</v>
      </c>
      <c r="BI254" s="71">
        <v>0</v>
      </c>
      <c r="BJ254" s="71">
        <v>0</v>
      </c>
      <c r="BK254" s="71">
        <v>0</v>
      </c>
      <c r="BL254" s="71">
        <v>18.843</v>
      </c>
      <c r="BM254" s="71">
        <v>0</v>
      </c>
      <c r="BN254" s="72"/>
      <c r="BO254" s="71">
        <v>0</v>
      </c>
      <c r="BP254" s="71">
        <v>0</v>
      </c>
      <c r="BQ254" s="71">
        <v>0</v>
      </c>
      <c r="BR254" s="71">
        <v>0</v>
      </c>
      <c r="BS254" s="71">
        <v>3</v>
      </c>
      <c r="BT254" s="71">
        <v>0</v>
      </c>
      <c r="BU254"/>
      <c r="BV254" s="70">
        <v>18.843</v>
      </c>
      <c r="BW254" s="70">
        <v>0</v>
      </c>
      <c r="BX254" s="70">
        <v>0</v>
      </c>
      <c r="BY254" s="70">
        <v>0</v>
      </c>
      <c r="BZ254" s="70">
        <v>0</v>
      </c>
      <c r="CA254" s="70">
        <v>0</v>
      </c>
      <c r="CB254" s="70">
        <v>0</v>
      </c>
      <c r="CC254" s="70">
        <v>0</v>
      </c>
      <c r="CD254" s="70">
        <v>0</v>
      </c>
    </row>
    <row r="255" spans="1:82">
      <c r="A255" s="70" t="s">
        <v>1914</v>
      </c>
      <c r="B255" s="70">
        <v>492</v>
      </c>
      <c r="C255" s="70">
        <v>16</v>
      </c>
      <c r="D255" s="70">
        <v>29</v>
      </c>
      <c r="E255" s="70">
        <v>2019</v>
      </c>
      <c r="F255" s="70" t="s">
        <v>158</v>
      </c>
      <c r="G255" s="1064" t="s">
        <v>1898</v>
      </c>
      <c r="H255" s="70" t="s">
        <v>1899</v>
      </c>
      <c r="I255" s="148"/>
      <c r="J255" s="71">
        <v>2.1169859347690592</v>
      </c>
      <c r="K255" s="71">
        <v>2.217794780724335</v>
      </c>
      <c r="L255" s="71">
        <v>0.29182979044696294</v>
      </c>
      <c r="M255" s="71">
        <v>94.227078251858387</v>
      </c>
      <c r="N255" s="71">
        <v>87.250878425617401</v>
      </c>
      <c r="O255" s="71">
        <v>32.260124770536883</v>
      </c>
      <c r="P255" s="71">
        <v>23.887026502733224</v>
      </c>
      <c r="Q255" s="71">
        <v>4.70725554681436</v>
      </c>
      <c r="R255" s="71">
        <v>0</v>
      </c>
      <c r="S255" s="71">
        <v>5.2874943103429288</v>
      </c>
      <c r="T255" s="72"/>
      <c r="U255" s="71">
        <v>380495</v>
      </c>
      <c r="V255" s="71">
        <v>1184</v>
      </c>
      <c r="W255" s="71">
        <v>3</v>
      </c>
      <c r="X255" s="71">
        <v>26716</v>
      </c>
      <c r="Y255" s="71">
        <v>38241</v>
      </c>
      <c r="Z255" s="71">
        <v>20197</v>
      </c>
      <c r="AA255" s="71">
        <v>4960</v>
      </c>
      <c r="AB255" s="71">
        <v>76280</v>
      </c>
      <c r="AC255" s="71">
        <v>0</v>
      </c>
      <c r="AD255" s="71">
        <v>5.2874943103429288</v>
      </c>
      <c r="AE255" s="72"/>
      <c r="AF255" s="71">
        <v>3235937.3712701621</v>
      </c>
      <c r="AG255" s="71">
        <v>1802273.199188811</v>
      </c>
      <c r="AH255" s="71">
        <v>65722.485807967998</v>
      </c>
      <c r="AI255" s="71">
        <v>152939386.48085451</v>
      </c>
      <c r="AJ255" s="71">
        <v>131622669.667007</v>
      </c>
      <c r="AK255" s="71">
        <v>0</v>
      </c>
      <c r="AL255" s="71">
        <v>0</v>
      </c>
      <c r="AM255" s="71">
        <v>10388761.764467444</v>
      </c>
      <c r="AN255" s="71">
        <v>0</v>
      </c>
      <c r="AO255" s="71">
        <v>0</v>
      </c>
      <c r="AP255" s="71">
        <v>300054750.96859586</v>
      </c>
      <c r="AQ255" s="72"/>
      <c r="AR255" s="71">
        <v>905</v>
      </c>
      <c r="AS255" s="71">
        <v>57</v>
      </c>
      <c r="AT255" s="71">
        <v>0</v>
      </c>
      <c r="AU255" s="71">
        <v>0</v>
      </c>
      <c r="AV255" s="71">
        <v>0</v>
      </c>
      <c r="AW255" s="71">
        <v>0</v>
      </c>
      <c r="AX255" s="71"/>
      <c r="AY255" s="72"/>
      <c r="AZ255" s="71">
        <v>3450.7000000000012</v>
      </c>
      <c r="BA255" s="71">
        <v>1250.5</v>
      </c>
      <c r="BB255" s="71">
        <v>0</v>
      </c>
      <c r="BC255" s="71">
        <v>0</v>
      </c>
      <c r="BD255" s="71">
        <v>0</v>
      </c>
      <c r="BE255" s="71">
        <v>0</v>
      </c>
      <c r="BF255" s="71"/>
      <c r="BG255" s="72"/>
      <c r="BH255" s="71">
        <v>0</v>
      </c>
      <c r="BI255" s="71">
        <v>0</v>
      </c>
      <c r="BJ255" s="71">
        <v>0</v>
      </c>
      <c r="BK255" s="71">
        <v>0</v>
      </c>
      <c r="BL255" s="71">
        <v>18.374000000000002</v>
      </c>
      <c r="BM255" s="71">
        <v>0</v>
      </c>
      <c r="BN255" s="72"/>
      <c r="BO255" s="71">
        <v>0</v>
      </c>
      <c r="BP255" s="71">
        <v>0</v>
      </c>
      <c r="BQ255" s="71">
        <v>0</v>
      </c>
      <c r="BR255" s="71">
        <v>0</v>
      </c>
      <c r="BS255" s="71">
        <v>3</v>
      </c>
      <c r="BT255" s="71">
        <v>0</v>
      </c>
      <c r="BU255"/>
      <c r="BV255" s="70">
        <v>18.373999999999999</v>
      </c>
      <c r="BW255" s="70">
        <v>0</v>
      </c>
      <c r="BX255" s="70">
        <v>0</v>
      </c>
      <c r="BY255" s="70">
        <v>0</v>
      </c>
      <c r="BZ255" s="70">
        <v>0</v>
      </c>
      <c r="CA255" s="70">
        <v>0</v>
      </c>
      <c r="CB255" s="70">
        <v>0</v>
      </c>
      <c r="CC255" s="70">
        <v>0</v>
      </c>
      <c r="CD255" s="70">
        <v>0</v>
      </c>
    </row>
    <row r="256" spans="1:82">
      <c r="A256" s="70" t="s">
        <v>1915</v>
      </c>
      <c r="B256" s="70">
        <v>493</v>
      </c>
      <c r="C256" s="70">
        <v>17</v>
      </c>
      <c r="D256" s="70">
        <v>29</v>
      </c>
      <c r="E256" s="70">
        <v>2020</v>
      </c>
      <c r="F256" s="70" t="s">
        <v>159</v>
      </c>
      <c r="G256" s="70" t="s">
        <v>1898</v>
      </c>
      <c r="H256" s="70" t="s">
        <v>1899</v>
      </c>
      <c r="I256" s="148"/>
      <c r="J256" s="71">
        <v>1.4988360554745319</v>
      </c>
      <c r="K256" s="71">
        <v>2.3280812834840945</v>
      </c>
      <c r="L256" s="71">
        <v>0.23771183653057659</v>
      </c>
      <c r="M256" s="71">
        <v>84.438880860865027</v>
      </c>
      <c r="N256" s="71">
        <v>88.607376697005819</v>
      </c>
      <c r="O256" s="71">
        <v>28.162271426275293</v>
      </c>
      <c r="P256" s="71">
        <v>22.872283861065938</v>
      </c>
      <c r="Q256" s="71">
        <v>4.5028894066989098</v>
      </c>
      <c r="R256" s="71">
        <v>0</v>
      </c>
      <c r="S256" s="71">
        <v>5.8627923392354324</v>
      </c>
      <c r="T256" s="72"/>
      <c r="U256" s="71">
        <v>295872</v>
      </c>
      <c r="V256" s="71">
        <v>1232</v>
      </c>
      <c r="W256" s="71">
        <v>3</v>
      </c>
      <c r="X256" s="71">
        <v>27432</v>
      </c>
      <c r="Y256" s="71">
        <v>38642</v>
      </c>
      <c r="Z256" s="71">
        <v>20124</v>
      </c>
      <c r="AA256" s="71">
        <v>5048</v>
      </c>
      <c r="AB256" s="71">
        <v>76371</v>
      </c>
      <c r="AC256" s="71">
        <v>0</v>
      </c>
      <c r="AD256" s="71">
        <v>5.8627923392354324</v>
      </c>
      <c r="AE256" s="72"/>
      <c r="AF256" s="71">
        <v>2357181.890179039</v>
      </c>
      <c r="AG256" s="71">
        <v>1781133.9173494643</v>
      </c>
      <c r="AH256" s="71">
        <v>55607.763828750867</v>
      </c>
      <c r="AI256" s="71">
        <v>139178895.99027884</v>
      </c>
      <c r="AJ256" s="71">
        <v>137194639.57615131</v>
      </c>
      <c r="AK256" s="71"/>
      <c r="AL256" s="71"/>
      <c r="AM256" s="71">
        <v>9967263.9995071944</v>
      </c>
      <c r="AN256" s="71"/>
      <c r="AO256" s="71"/>
      <c r="AP256" s="71">
        <v>290534723.13729459</v>
      </c>
      <c r="AQ256" s="72"/>
      <c r="AR256" s="71">
        <v>951</v>
      </c>
      <c r="AS256" s="71">
        <v>57</v>
      </c>
      <c r="AT256" s="71">
        <v>0</v>
      </c>
      <c r="AU256" s="71">
        <v>0</v>
      </c>
      <c r="AV256" s="71">
        <v>0</v>
      </c>
      <c r="AW256" s="71">
        <v>0</v>
      </c>
      <c r="AX256" s="71"/>
      <c r="AY256" s="72"/>
      <c r="AZ256" s="71">
        <v>3693.1000000000022</v>
      </c>
      <c r="BA256" s="71">
        <v>1250.5</v>
      </c>
      <c r="BB256" s="71">
        <v>0</v>
      </c>
      <c r="BC256" s="71">
        <v>0</v>
      </c>
      <c r="BD256" s="71">
        <v>0</v>
      </c>
      <c r="BE256" s="71">
        <v>0</v>
      </c>
      <c r="BF256" s="71"/>
      <c r="BG256" s="72"/>
      <c r="BH256" s="71">
        <v>0</v>
      </c>
      <c r="BI256" s="71">
        <v>0</v>
      </c>
      <c r="BJ256" s="71">
        <v>0</v>
      </c>
      <c r="BK256" s="71">
        <v>0</v>
      </c>
      <c r="BL256" s="71">
        <v>18.474</v>
      </c>
      <c r="BM256" s="71">
        <v>0</v>
      </c>
      <c r="BN256" s="72"/>
      <c r="BO256" s="71">
        <v>0</v>
      </c>
      <c r="BP256" s="71">
        <v>0</v>
      </c>
      <c r="BQ256" s="71">
        <v>0</v>
      </c>
      <c r="BR256" s="71">
        <v>0</v>
      </c>
      <c r="BS256" s="71">
        <v>3</v>
      </c>
      <c r="BT256" s="71">
        <v>0</v>
      </c>
      <c r="BU256"/>
      <c r="BV256" s="70">
        <v>18.474</v>
      </c>
      <c r="BW256" s="70">
        <v>0</v>
      </c>
      <c r="BX256" s="70">
        <v>0</v>
      </c>
      <c r="BY256" s="70">
        <v>0</v>
      </c>
      <c r="BZ256" s="70">
        <v>0</v>
      </c>
      <c r="CA256" s="70">
        <v>0</v>
      </c>
      <c r="CB256" s="70">
        <v>0</v>
      </c>
      <c r="CC256" s="70">
        <v>0</v>
      </c>
      <c r="CD256" s="70">
        <v>0</v>
      </c>
    </row>
    <row r="257" spans="1:82">
      <c r="A257" s="70" t="s">
        <v>1916</v>
      </c>
      <c r="B257" s="70">
        <v>493</v>
      </c>
      <c r="C257" s="70">
        <v>18</v>
      </c>
      <c r="D257" s="70">
        <v>29</v>
      </c>
      <c r="E257" s="70">
        <v>2021</v>
      </c>
      <c r="F257" s="70" t="s">
        <v>160</v>
      </c>
      <c r="G257" s="70" t="s">
        <v>1898</v>
      </c>
      <c r="H257" s="70" t="s">
        <v>1899</v>
      </c>
      <c r="I257" s="148"/>
      <c r="J257" s="71">
        <v>2.0165733496819351</v>
      </c>
      <c r="K257" s="71">
        <v>2.6664588644651963</v>
      </c>
      <c r="L257" s="71">
        <v>0.25550728788544103</v>
      </c>
      <c r="M257" s="71">
        <v>92.356886729687687</v>
      </c>
      <c r="N257" s="71">
        <v>90.043784972002058</v>
      </c>
      <c r="O257" s="71">
        <v>27.495314548419916</v>
      </c>
      <c r="P257" s="71">
        <v>23.465380003221131</v>
      </c>
      <c r="Q257" s="71">
        <v>4.4559288752501196</v>
      </c>
      <c r="R257" s="71">
        <v>0</v>
      </c>
      <c r="S257" s="71">
        <v>5.8014800696368534</v>
      </c>
      <c r="T257" s="72"/>
      <c r="U257" s="71">
        <v>392707</v>
      </c>
      <c r="V257" s="71">
        <v>1232</v>
      </c>
      <c r="W257" s="71">
        <v>3</v>
      </c>
      <c r="X257" s="71">
        <v>27432</v>
      </c>
      <c r="Y257" s="71">
        <v>38957</v>
      </c>
      <c r="Z257" s="71">
        <v>20230</v>
      </c>
      <c r="AA257" s="71">
        <v>5050</v>
      </c>
      <c r="AB257" s="71">
        <v>76317</v>
      </c>
      <c r="AC257" s="71">
        <v>0</v>
      </c>
      <c r="AD257" s="71">
        <v>5.8014800696368534</v>
      </c>
      <c r="AE257" s="72"/>
      <c r="AF257" s="71">
        <v>3119736.2273821272</v>
      </c>
      <c r="AG257" s="71">
        <v>2044365.8257801284</v>
      </c>
      <c r="AH257" s="71">
        <v>56870.578193135661</v>
      </c>
      <c r="AI257" s="71">
        <v>150465639.73231682</v>
      </c>
      <c r="AJ257" s="71">
        <v>133307570.24289469</v>
      </c>
      <c r="AK257" s="71">
        <v>0</v>
      </c>
      <c r="AL257" s="71">
        <v>0</v>
      </c>
      <c r="AM257" s="71">
        <v>10017666.125828095</v>
      </c>
      <c r="AN257" s="71">
        <v>0</v>
      </c>
      <c r="AO257" s="71">
        <v>0</v>
      </c>
      <c r="AP257" s="71">
        <v>299011848.73239499</v>
      </c>
      <c r="AQ257" s="72"/>
      <c r="AR257" s="71">
        <v>1006</v>
      </c>
      <c r="AS257" s="71">
        <v>57</v>
      </c>
      <c r="AT257" s="71">
        <v>0</v>
      </c>
      <c r="AU257" s="71">
        <v>0</v>
      </c>
      <c r="AV257" s="71">
        <v>0</v>
      </c>
      <c r="AW257" s="71">
        <v>0</v>
      </c>
      <c r="AX257" s="71"/>
      <c r="AY257" s="72"/>
      <c r="AZ257" s="71">
        <v>3969.0000000000041</v>
      </c>
      <c r="BA257" s="71">
        <v>1250.5</v>
      </c>
      <c r="BB257" s="71">
        <v>0</v>
      </c>
      <c r="BC257" s="71">
        <v>0</v>
      </c>
      <c r="BD257" s="71">
        <v>0</v>
      </c>
      <c r="BE257" s="71">
        <v>0</v>
      </c>
      <c r="BF257" s="71"/>
      <c r="BG257" s="72"/>
      <c r="BH257" s="71">
        <v>0</v>
      </c>
      <c r="BI257" s="71">
        <v>0</v>
      </c>
      <c r="BJ257" s="71">
        <v>0</v>
      </c>
      <c r="BK257" s="71">
        <v>0</v>
      </c>
      <c r="BL257" s="71">
        <v>17.503</v>
      </c>
      <c r="BM257" s="71">
        <v>0</v>
      </c>
      <c r="BN257" s="72"/>
      <c r="BO257" s="71">
        <v>0</v>
      </c>
      <c r="BP257" s="71">
        <v>0</v>
      </c>
      <c r="BQ257" s="71">
        <v>0</v>
      </c>
      <c r="BR257" s="71">
        <v>0</v>
      </c>
      <c r="BS257" s="71">
        <v>3</v>
      </c>
      <c r="BT257" s="71">
        <v>0</v>
      </c>
      <c r="BU257"/>
      <c r="BV257" s="70">
        <v>17.503</v>
      </c>
      <c r="BW257" s="70">
        <v>0</v>
      </c>
      <c r="BX257" s="70">
        <v>0</v>
      </c>
      <c r="BY257" s="70">
        <v>0</v>
      </c>
      <c r="BZ257" s="70">
        <v>0</v>
      </c>
      <c r="CA257" s="70">
        <v>0</v>
      </c>
      <c r="CB257" s="70">
        <v>0</v>
      </c>
      <c r="CC257" s="70">
        <v>0</v>
      </c>
      <c r="CD257" s="70">
        <v>0</v>
      </c>
    </row>
    <row r="258" spans="1:82">
      <c r="A258" s="70" t="s">
        <v>1917</v>
      </c>
      <c r="B258" s="70">
        <v>493</v>
      </c>
      <c r="C258" s="70">
        <v>19</v>
      </c>
      <c r="D258" s="70">
        <v>29</v>
      </c>
      <c r="E258" s="70">
        <v>2022</v>
      </c>
      <c r="F258" s="70" t="s">
        <v>161</v>
      </c>
      <c r="G258" s="70" t="s">
        <v>1898</v>
      </c>
      <c r="H258" s="70" t="s">
        <v>1899</v>
      </c>
      <c r="I258" s="148"/>
      <c r="J258" s="71">
        <v>1.9169561596162716</v>
      </c>
      <c r="K258" s="71">
        <v>2.5168804277735179</v>
      </c>
      <c r="L258" s="71">
        <v>0.22397873372344543</v>
      </c>
      <c r="M258" s="71">
        <v>90.920343583583232</v>
      </c>
      <c r="N258" s="71">
        <v>92.070353638671619</v>
      </c>
      <c r="O258" s="71">
        <v>29.026411566046779</v>
      </c>
      <c r="P258" s="71">
        <v>22.838424840480936</v>
      </c>
      <c r="Q258" s="71">
        <v>4.4839981640795941</v>
      </c>
      <c r="R258" s="71">
        <v>0</v>
      </c>
      <c r="S258" s="71">
        <v>4.6919503538391654</v>
      </c>
      <c r="T258" s="72"/>
      <c r="U258" s="71">
        <v>448837</v>
      </c>
      <c r="V258" s="71">
        <v>1232</v>
      </c>
      <c r="W258" s="71">
        <v>3</v>
      </c>
      <c r="X258" s="71">
        <v>27432</v>
      </c>
      <c r="Y258" s="71">
        <v>39142</v>
      </c>
      <c r="Z258" s="71">
        <v>20291</v>
      </c>
      <c r="AA258" s="71">
        <v>4990</v>
      </c>
      <c r="AB258" s="71">
        <v>76168</v>
      </c>
      <c r="AC258" s="71">
        <v>0</v>
      </c>
      <c r="AD258" s="71">
        <v>4.6919503538391654</v>
      </c>
      <c r="AE258" s="72"/>
      <c r="AF258" s="71">
        <v>2897624.3278438784</v>
      </c>
      <c r="AG258" s="71">
        <v>2065891.1717537567</v>
      </c>
      <c r="AH258" s="71">
        <v>56676.341752296437</v>
      </c>
      <c r="AI258" s="71">
        <v>146366263.3186672</v>
      </c>
      <c r="AJ258" s="71">
        <v>143009930.0221546</v>
      </c>
      <c r="AK258" s="71">
        <v>0</v>
      </c>
      <c r="AL258" s="71">
        <v>0</v>
      </c>
      <c r="AM258" s="71">
        <v>9835367.7604011782</v>
      </c>
      <c r="AN258" s="71">
        <v>0</v>
      </c>
      <c r="AO258" s="71">
        <v>0</v>
      </c>
      <c r="AP258" s="71">
        <v>304231752.94257289</v>
      </c>
      <c r="AQ258" s="72"/>
      <c r="AR258" s="71">
        <v>1094</v>
      </c>
      <c r="AS258" s="71">
        <v>57</v>
      </c>
      <c r="AT258" s="71">
        <v>0</v>
      </c>
      <c r="AU258" s="71">
        <v>0</v>
      </c>
      <c r="AV258" s="71">
        <v>0</v>
      </c>
      <c r="AW258" s="71">
        <v>0</v>
      </c>
      <c r="AX258" s="71"/>
      <c r="AY258" s="72"/>
      <c r="AZ258" s="71">
        <v>4309.9000000000042</v>
      </c>
      <c r="BA258" s="71">
        <v>1250.5</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1918</v>
      </c>
      <c r="B259" s="70">
        <v>493</v>
      </c>
      <c r="C259" s="70">
        <v>20</v>
      </c>
      <c r="D259" s="70">
        <v>29</v>
      </c>
      <c r="E259" s="70">
        <v>2023</v>
      </c>
      <c r="F259" s="70" t="s">
        <v>1539</v>
      </c>
      <c r="G259" s="70" t="s">
        <v>1898</v>
      </c>
      <c r="H259" s="70" t="s">
        <v>1899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1216</v>
      </c>
      <c r="AS259" s="71">
        <v>56</v>
      </c>
      <c r="AT259" s="71">
        <v>0</v>
      </c>
      <c r="AU259" s="71">
        <v>0</v>
      </c>
      <c r="AV259" s="71">
        <v>0</v>
      </c>
      <c r="AW259" s="71">
        <v>0</v>
      </c>
      <c r="AX259" s="71"/>
      <c r="AY259" s="72"/>
      <c r="AZ259" s="71">
        <v>4836.2000000000035</v>
      </c>
      <c r="BA259" s="71">
        <v>1240.5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1919</v>
      </c>
      <c r="B260" s="70">
        <v>493</v>
      </c>
      <c r="C260" s="70">
        <v>21</v>
      </c>
      <c r="D260" s="70">
        <v>29</v>
      </c>
      <c r="E260" s="70">
        <v>2024</v>
      </c>
      <c r="F260" s="70" t="s">
        <v>1554</v>
      </c>
      <c r="G260" s="70" t="s">
        <v>1898</v>
      </c>
      <c r="H260" s="70" t="s">
        <v>1899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1920</v>
      </c>
      <c r="B261" s="70">
        <v>18</v>
      </c>
      <c r="C261" s="70">
        <v>1</v>
      </c>
      <c r="D261" s="70">
        <v>2</v>
      </c>
      <c r="E261" s="70">
        <v>1990</v>
      </c>
      <c r="F261" s="70" t="s">
        <v>787</v>
      </c>
      <c r="G261" s="70" t="s">
        <v>1921</v>
      </c>
      <c r="H261" s="70" t="s">
        <v>1922</v>
      </c>
      <c r="I261" s="148"/>
      <c r="J261" s="71">
        <v>229.77780335462489</v>
      </c>
      <c r="K261" s="71">
        <v>14.39590500499235</v>
      </c>
      <c r="L261" s="71">
        <v>12.11342588466279</v>
      </c>
      <c r="M261" s="71">
        <v>68.174981452400843</v>
      </c>
      <c r="N261" s="71">
        <v>110.45760183681701</v>
      </c>
      <c r="O261" s="71">
        <v>68.624355760986745</v>
      </c>
      <c r="P261" s="71">
        <v>82.043203709262329</v>
      </c>
      <c r="Q261" s="71">
        <v>5.83619435087755</v>
      </c>
      <c r="R261" s="71">
        <v>0</v>
      </c>
      <c r="S261" s="71">
        <v>4.7614138278276208</v>
      </c>
      <c r="T261" s="72"/>
      <c r="U261" s="71">
        <v>37336244</v>
      </c>
      <c r="V261" s="71">
        <v>4138</v>
      </c>
      <c r="W261" s="71">
        <v>174</v>
      </c>
      <c r="X261" s="71">
        <v>28595</v>
      </c>
      <c r="Y261" s="71">
        <v>28713</v>
      </c>
      <c r="Z261" s="71">
        <v>28226</v>
      </c>
      <c r="AA261" s="71">
        <v>19921</v>
      </c>
      <c r="AB261" s="71">
        <v>94760</v>
      </c>
      <c r="AC261" s="71">
        <v>0</v>
      </c>
      <c r="AD261" s="71">
        <v>4.7614138278276208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1923</v>
      </c>
      <c r="B262" s="70">
        <v>19</v>
      </c>
      <c r="C262" s="70">
        <v>2</v>
      </c>
      <c r="D262" s="70">
        <v>2</v>
      </c>
      <c r="E262" s="70">
        <v>2005</v>
      </c>
      <c r="F262" s="70" t="s">
        <v>789</v>
      </c>
      <c r="G262" s="70" t="s">
        <v>1921</v>
      </c>
      <c r="H262" s="70" t="s">
        <v>1922</v>
      </c>
      <c r="I262" s="148"/>
      <c r="J262" s="71">
        <v>581.95406552170209</v>
      </c>
      <c r="K262" s="71">
        <v>10.002872002358011</v>
      </c>
      <c r="L262" s="71">
        <v>11.15046814891325</v>
      </c>
      <c r="M262" s="71">
        <v>155.82967100082709</v>
      </c>
      <c r="N262" s="71">
        <v>170.5080652145466</v>
      </c>
      <c r="O262" s="71">
        <v>105.3394449486715</v>
      </c>
      <c r="P262" s="71">
        <v>72.33229589956423</v>
      </c>
      <c r="Q262" s="71">
        <v>5.3080621277030797</v>
      </c>
      <c r="R262" s="71">
        <v>0</v>
      </c>
      <c r="S262" s="71">
        <v>14.008849340539101</v>
      </c>
      <c r="T262" s="72"/>
      <c r="U262" s="71">
        <v>75164816</v>
      </c>
      <c r="V262" s="71">
        <v>3689</v>
      </c>
      <c r="W262" s="71">
        <v>125</v>
      </c>
      <c r="X262" s="71">
        <v>25952</v>
      </c>
      <c r="Y262" s="71">
        <v>31668</v>
      </c>
      <c r="Z262" s="71">
        <v>50138</v>
      </c>
      <c r="AA262" s="71">
        <v>14384</v>
      </c>
      <c r="AB262" s="71">
        <v>90098</v>
      </c>
      <c r="AC262" s="71">
        <v>0</v>
      </c>
      <c r="AD262" s="71">
        <v>14.008849340539101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1924</v>
      </c>
      <c r="B263" s="70">
        <v>20</v>
      </c>
      <c r="C263" s="70">
        <v>3</v>
      </c>
      <c r="D263" s="70">
        <v>2</v>
      </c>
      <c r="E263" s="70">
        <v>2006</v>
      </c>
      <c r="F263" s="70" t="s">
        <v>790</v>
      </c>
      <c r="G263" s="70" t="s">
        <v>1921</v>
      </c>
      <c r="H263" s="70" t="s">
        <v>1922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1925</v>
      </c>
      <c r="B264" s="70">
        <v>21</v>
      </c>
      <c r="C264" s="70">
        <v>4</v>
      </c>
      <c r="D264" s="70">
        <v>2</v>
      </c>
      <c r="E264" s="70">
        <v>2007</v>
      </c>
      <c r="F264" s="70" t="s">
        <v>791</v>
      </c>
      <c r="G264" s="70" t="s">
        <v>1921</v>
      </c>
      <c r="H264" s="70" t="s">
        <v>1922</v>
      </c>
      <c r="I264" s="148"/>
      <c r="J264" s="71">
        <v>560.75533566204103</v>
      </c>
      <c r="K264" s="71">
        <v>8.4422035320071878</v>
      </c>
      <c r="L264" s="71">
        <v>12.6019653103953</v>
      </c>
      <c r="M264" s="71">
        <v>153.80716234311299</v>
      </c>
      <c r="N264" s="71">
        <v>170.37614816238201</v>
      </c>
      <c r="O264" s="71">
        <v>101.0284579139241</v>
      </c>
      <c r="P264" s="71">
        <v>71.674853796202939</v>
      </c>
      <c r="Q264" s="71">
        <v>5.5184568519737596</v>
      </c>
      <c r="R264" s="71">
        <v>0</v>
      </c>
      <c r="S264" s="71">
        <v>10.48787326073411</v>
      </c>
      <c r="T264" s="72"/>
      <c r="U264" s="71">
        <v>80611006</v>
      </c>
      <c r="V264" s="71">
        <v>3286</v>
      </c>
      <c r="W264" s="71">
        <v>146</v>
      </c>
      <c r="X264" s="71">
        <v>31560</v>
      </c>
      <c r="Y264" s="71">
        <v>31734</v>
      </c>
      <c r="Z264" s="71">
        <v>49988</v>
      </c>
      <c r="AA264" s="71">
        <v>14036</v>
      </c>
      <c r="AB264" s="71">
        <v>88716</v>
      </c>
      <c r="AC264" s="71">
        <v>0</v>
      </c>
      <c r="AD264" s="71">
        <v>10.48787326073411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1926</v>
      </c>
      <c r="B265" s="70">
        <v>22</v>
      </c>
      <c r="C265" s="70">
        <v>5</v>
      </c>
      <c r="D265" s="70">
        <v>2</v>
      </c>
      <c r="E265" s="70">
        <v>2008</v>
      </c>
      <c r="F265" s="70" t="s">
        <v>792</v>
      </c>
      <c r="G265" s="70" t="s">
        <v>1921</v>
      </c>
      <c r="H265" s="70" t="s">
        <v>1922</v>
      </c>
      <c r="I265" s="148"/>
      <c r="J265" s="71">
        <v>507.71071479737219</v>
      </c>
      <c r="K265" s="71">
        <v>6.3139242431406712</v>
      </c>
      <c r="L265" s="71">
        <v>11.227037658769049</v>
      </c>
      <c r="M265" s="71">
        <v>155.5815104525723</v>
      </c>
      <c r="N265" s="71">
        <v>165.34303644114419</v>
      </c>
      <c r="O265" s="71">
        <v>97.768736218610329</v>
      </c>
      <c r="P265" s="71">
        <v>69.833434471248395</v>
      </c>
      <c r="Q265" s="71">
        <v>5.3811190726034104</v>
      </c>
      <c r="R265" s="71">
        <v>0</v>
      </c>
      <c r="S265" s="71">
        <v>10.30789928757916</v>
      </c>
      <c r="T265" s="72"/>
      <c r="U265" s="71">
        <v>83499791</v>
      </c>
      <c r="V265" s="71">
        <v>3286</v>
      </c>
      <c r="W265" s="71">
        <v>146</v>
      </c>
      <c r="X265" s="71">
        <v>31560</v>
      </c>
      <c r="Y265" s="71">
        <v>31685</v>
      </c>
      <c r="Z265" s="71">
        <v>50073</v>
      </c>
      <c r="AA265" s="71">
        <v>13691</v>
      </c>
      <c r="AB265" s="71">
        <v>87931</v>
      </c>
      <c r="AC265" s="71">
        <v>0</v>
      </c>
      <c r="AD265" s="71">
        <v>10.30789928757916</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1927</v>
      </c>
      <c r="B266" s="70">
        <v>23</v>
      </c>
      <c r="C266" s="70">
        <v>6</v>
      </c>
      <c r="D266" s="70">
        <v>2</v>
      </c>
      <c r="E266" s="70">
        <v>2009</v>
      </c>
      <c r="F266" s="70" t="s">
        <v>176</v>
      </c>
      <c r="G266" s="70" t="s">
        <v>1921</v>
      </c>
      <c r="H266" s="70" t="s">
        <v>1922</v>
      </c>
      <c r="I266" s="148"/>
      <c r="J266" s="71">
        <v>500.38148381681498</v>
      </c>
      <c r="K266" s="71">
        <v>6.5022782539610491</v>
      </c>
      <c r="L266" s="71">
        <v>20.178473921540711</v>
      </c>
      <c r="M266" s="71">
        <v>157.52504568904371</v>
      </c>
      <c r="N266" s="71">
        <v>149.97083081001759</v>
      </c>
      <c r="O266" s="71">
        <v>99.184129610481349</v>
      </c>
      <c r="P266" s="71">
        <v>66.716438962872843</v>
      </c>
      <c r="Q266" s="71">
        <v>5.1004941799768</v>
      </c>
      <c r="R266" s="71">
        <v>0</v>
      </c>
      <c r="S266" s="71">
        <v>8.1971465578019345</v>
      </c>
      <c r="T266" s="72"/>
      <c r="U266" s="71">
        <v>65131522</v>
      </c>
      <c r="V266" s="71">
        <v>3110</v>
      </c>
      <c r="W266" s="71">
        <v>375</v>
      </c>
      <c r="X266" s="71">
        <v>32187</v>
      </c>
      <c r="Y266" s="71">
        <v>31823</v>
      </c>
      <c r="Z266" s="71">
        <v>50140</v>
      </c>
      <c r="AA266" s="71">
        <v>13428</v>
      </c>
      <c r="AB266" s="71">
        <v>87491</v>
      </c>
      <c r="AC266" s="71">
        <v>0</v>
      </c>
      <c r="AD266" s="71">
        <v>8.1971465578019345</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201.119</v>
      </c>
      <c r="BK266" s="71">
        <v>0</v>
      </c>
      <c r="BL266" s="71">
        <v>12.888999999999999</v>
      </c>
      <c r="BM266" s="71">
        <v>0</v>
      </c>
      <c r="BN266" s="72"/>
      <c r="BO266" s="71">
        <v>0</v>
      </c>
      <c r="BP266" s="71">
        <v>0</v>
      </c>
      <c r="BQ266" s="71">
        <v>13</v>
      </c>
      <c r="BR266" s="71">
        <v>0</v>
      </c>
      <c r="BS266" s="71">
        <v>3</v>
      </c>
      <c r="BT266" s="71">
        <v>0</v>
      </c>
      <c r="BU266"/>
      <c r="BV266" s="70">
        <v>214.00800000000001</v>
      </c>
      <c r="BW266" s="70">
        <v>0</v>
      </c>
      <c r="BX266" s="70">
        <v>0</v>
      </c>
      <c r="BY266" s="70">
        <v>0</v>
      </c>
      <c r="BZ266" s="70">
        <v>0</v>
      </c>
      <c r="CA266" s="70">
        <v>0</v>
      </c>
      <c r="CB266" s="70">
        <v>0</v>
      </c>
      <c r="CC266" s="70">
        <v>0</v>
      </c>
      <c r="CD266" s="70">
        <v>0</v>
      </c>
    </row>
    <row r="267" spans="1:82">
      <c r="A267" s="70" t="s">
        <v>1928</v>
      </c>
      <c r="B267" s="70">
        <v>24</v>
      </c>
      <c r="C267" s="70">
        <v>7</v>
      </c>
      <c r="D267" s="70">
        <v>2</v>
      </c>
      <c r="E267" s="70">
        <v>2010</v>
      </c>
      <c r="F267" s="70" t="s">
        <v>177</v>
      </c>
      <c r="G267" s="70" t="s">
        <v>1921</v>
      </c>
      <c r="H267" s="70" t="s">
        <v>1922</v>
      </c>
      <c r="I267" s="148"/>
      <c r="J267" s="71">
        <v>549.7703674509421</v>
      </c>
      <c r="K267" s="71">
        <v>6.6609707154690128</v>
      </c>
      <c r="L267" s="71">
        <v>19.133434462579562</v>
      </c>
      <c r="M267" s="71">
        <v>151.2657058915604</v>
      </c>
      <c r="N267" s="71">
        <v>154.60949531149751</v>
      </c>
      <c r="O267" s="71">
        <v>98.725372595215177</v>
      </c>
      <c r="P267" s="71">
        <v>67.355170123692602</v>
      </c>
      <c r="Q267" s="71">
        <v>5.28155233384458</v>
      </c>
      <c r="R267" s="71">
        <v>0</v>
      </c>
      <c r="S267" s="71">
        <v>8.6265600467500274</v>
      </c>
      <c r="T267" s="72"/>
      <c r="U267" s="71">
        <v>81993484</v>
      </c>
      <c r="V267" s="71">
        <v>3110</v>
      </c>
      <c r="W267" s="71">
        <v>375</v>
      </c>
      <c r="X267" s="71">
        <v>32187</v>
      </c>
      <c r="Y267" s="71">
        <v>31874</v>
      </c>
      <c r="Z267" s="71">
        <v>50140</v>
      </c>
      <c r="AA267" s="71">
        <v>13218</v>
      </c>
      <c r="AB267" s="71">
        <v>86812</v>
      </c>
      <c r="AC267" s="71">
        <v>0</v>
      </c>
      <c r="AD267" s="71">
        <v>8.6265600467500274</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205.99799999999999</v>
      </c>
      <c r="BK267" s="71">
        <v>0</v>
      </c>
      <c r="BL267" s="71">
        <v>9.9520000000000017</v>
      </c>
      <c r="BM267" s="71">
        <v>0</v>
      </c>
      <c r="BN267" s="72"/>
      <c r="BO267" s="71">
        <v>0</v>
      </c>
      <c r="BP267" s="71">
        <v>0</v>
      </c>
      <c r="BQ267" s="71">
        <v>13</v>
      </c>
      <c r="BR267" s="71">
        <v>0</v>
      </c>
      <c r="BS267" s="71">
        <v>2</v>
      </c>
      <c r="BT267" s="71">
        <v>0</v>
      </c>
      <c r="BU267"/>
      <c r="BV267" s="70">
        <v>215.95</v>
      </c>
      <c r="BW267" s="70">
        <v>0</v>
      </c>
      <c r="BX267" s="70">
        <v>0</v>
      </c>
      <c r="BY267" s="70">
        <v>0</v>
      </c>
      <c r="BZ267" s="70">
        <v>0</v>
      </c>
      <c r="CA267" s="70">
        <v>0</v>
      </c>
      <c r="CB267" s="70">
        <v>0</v>
      </c>
      <c r="CC267" s="70">
        <v>0</v>
      </c>
      <c r="CD267" s="70">
        <v>0</v>
      </c>
    </row>
    <row r="268" spans="1:82">
      <c r="A268" s="70" t="s">
        <v>1929</v>
      </c>
      <c r="B268" s="70">
        <v>25</v>
      </c>
      <c r="C268" s="70">
        <v>8</v>
      </c>
      <c r="D268" s="70">
        <v>2</v>
      </c>
      <c r="E268" s="70">
        <v>2011</v>
      </c>
      <c r="F268" s="70" t="s">
        <v>178</v>
      </c>
      <c r="G268" s="70" t="s">
        <v>1921</v>
      </c>
      <c r="H268" s="70" t="s">
        <v>1922</v>
      </c>
      <c r="I268" s="148"/>
      <c r="J268" s="71">
        <v>586.70678900328562</v>
      </c>
      <c r="K268" s="71">
        <v>8.5569099059524021</v>
      </c>
      <c r="L268" s="71">
        <v>15.11952544564063</v>
      </c>
      <c r="M268" s="71">
        <v>170.4244079846907</v>
      </c>
      <c r="N268" s="71">
        <v>179.9036922363631</v>
      </c>
      <c r="O268" s="71">
        <v>97.383530296540883</v>
      </c>
      <c r="P268" s="71">
        <v>64.71593030009052</v>
      </c>
      <c r="Q268" s="71">
        <v>6.0611911005808397</v>
      </c>
      <c r="R268" s="71">
        <v>0</v>
      </c>
      <c r="S268" s="71">
        <v>10.17404028647211</v>
      </c>
      <c r="T268" s="72"/>
      <c r="U268" s="71">
        <v>80750086</v>
      </c>
      <c r="V268" s="71">
        <v>3110</v>
      </c>
      <c r="W268" s="71">
        <v>375</v>
      </c>
      <c r="X268" s="71">
        <v>32187</v>
      </c>
      <c r="Y268" s="71">
        <v>32044</v>
      </c>
      <c r="Z268" s="71">
        <v>50533</v>
      </c>
      <c r="AA268" s="71">
        <v>13078</v>
      </c>
      <c r="AB268" s="71">
        <v>86370</v>
      </c>
      <c r="AC268" s="71">
        <v>0</v>
      </c>
      <c r="AD268" s="71">
        <v>10.17404028647211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169.75299999999999</v>
      </c>
      <c r="BK268" s="71">
        <v>0</v>
      </c>
      <c r="BL268" s="71">
        <v>8.9139999999999997</v>
      </c>
      <c r="BM268" s="71">
        <v>0</v>
      </c>
      <c r="BN268" s="72"/>
      <c r="BO268" s="71">
        <v>0</v>
      </c>
      <c r="BP268" s="71">
        <v>0</v>
      </c>
      <c r="BQ268" s="71">
        <v>12</v>
      </c>
      <c r="BR268" s="71">
        <v>0</v>
      </c>
      <c r="BS268" s="71">
        <v>2</v>
      </c>
      <c r="BT268" s="71">
        <v>0</v>
      </c>
      <c r="BU268"/>
      <c r="BV268" s="70">
        <v>178.667</v>
      </c>
      <c r="BW268" s="70">
        <v>0</v>
      </c>
      <c r="BX268" s="70">
        <v>0</v>
      </c>
      <c r="BY268" s="70">
        <v>0</v>
      </c>
      <c r="BZ268" s="70">
        <v>0</v>
      </c>
      <c r="CA268" s="70">
        <v>0</v>
      </c>
      <c r="CB268" s="70">
        <v>0</v>
      </c>
      <c r="CC268" s="70">
        <v>0</v>
      </c>
      <c r="CD268" s="70">
        <v>0</v>
      </c>
    </row>
    <row r="269" spans="1:82">
      <c r="A269" s="70" t="s">
        <v>1930</v>
      </c>
      <c r="B269" s="70">
        <v>26</v>
      </c>
      <c r="C269" s="70">
        <v>9</v>
      </c>
      <c r="D269" s="70">
        <v>2</v>
      </c>
      <c r="E269" s="70">
        <v>2012</v>
      </c>
      <c r="F269" s="70" t="s">
        <v>179</v>
      </c>
      <c r="G269" s="70" t="s">
        <v>1921</v>
      </c>
      <c r="H269" s="70" t="s">
        <v>1922</v>
      </c>
      <c r="I269" s="148"/>
      <c r="J269" s="71">
        <v>441.21126023877338</v>
      </c>
      <c r="K269" s="71">
        <v>8.0316574400213909</v>
      </c>
      <c r="L269" s="71">
        <v>14.892086219182289</v>
      </c>
      <c r="M269" s="71">
        <v>169.79787528393911</v>
      </c>
      <c r="N269" s="71">
        <v>180.75312968388329</v>
      </c>
      <c r="O269" s="71">
        <v>97.859980046383271</v>
      </c>
      <c r="P269" s="71">
        <v>64.437172302168875</v>
      </c>
      <c r="Q269" s="71">
        <v>6.5569222615332503</v>
      </c>
      <c r="R269" s="71">
        <v>0</v>
      </c>
      <c r="S269" s="71">
        <v>10.48212604239106</v>
      </c>
      <c r="T269" s="72"/>
      <c r="U269" s="71">
        <v>53545258</v>
      </c>
      <c r="V269" s="71">
        <v>3110</v>
      </c>
      <c r="W269" s="71">
        <v>375</v>
      </c>
      <c r="X269" s="71">
        <v>32187</v>
      </c>
      <c r="Y269" s="71">
        <v>32293</v>
      </c>
      <c r="Z269" s="71">
        <v>51183</v>
      </c>
      <c r="AA269" s="71">
        <v>12948</v>
      </c>
      <c r="AB269" s="71">
        <v>85997</v>
      </c>
      <c r="AC269" s="71">
        <v>0</v>
      </c>
      <c r="AD269" s="71">
        <v>10.48212604239106</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206.46299999999999</v>
      </c>
      <c r="BK269" s="71">
        <v>0</v>
      </c>
      <c r="BL269" s="71">
        <v>10.535</v>
      </c>
      <c r="BM269" s="71">
        <v>0</v>
      </c>
      <c r="BN269" s="72"/>
      <c r="BO269" s="71">
        <v>0</v>
      </c>
      <c r="BP269" s="71">
        <v>0</v>
      </c>
      <c r="BQ269" s="71">
        <v>11</v>
      </c>
      <c r="BR269" s="71">
        <v>0</v>
      </c>
      <c r="BS269" s="71">
        <v>2</v>
      </c>
      <c r="BT269" s="71">
        <v>0</v>
      </c>
      <c r="BU269"/>
      <c r="BV269" s="70">
        <v>216.99799999999999</v>
      </c>
      <c r="BW269" s="70">
        <v>0</v>
      </c>
      <c r="BX269" s="70">
        <v>0</v>
      </c>
      <c r="BY269" s="70">
        <v>0</v>
      </c>
      <c r="BZ269" s="70">
        <v>0</v>
      </c>
      <c r="CA269" s="70">
        <v>0</v>
      </c>
      <c r="CB269" s="70">
        <v>0</v>
      </c>
      <c r="CC269" s="70">
        <v>0</v>
      </c>
      <c r="CD269" s="70">
        <v>0</v>
      </c>
    </row>
    <row r="270" spans="1:82">
      <c r="A270" s="70" t="s">
        <v>1931</v>
      </c>
      <c r="B270" s="70">
        <v>27</v>
      </c>
      <c r="C270" s="70">
        <v>10</v>
      </c>
      <c r="D270" s="70">
        <v>2</v>
      </c>
      <c r="E270" s="70">
        <v>2013</v>
      </c>
      <c r="F270" s="70" t="s">
        <v>180</v>
      </c>
      <c r="G270" s="70" t="s">
        <v>1921</v>
      </c>
      <c r="H270" s="70" t="s">
        <v>1922</v>
      </c>
      <c r="I270" s="148"/>
      <c r="J270" s="71">
        <v>439.04356892992081</v>
      </c>
      <c r="K270" s="71">
        <v>6.9277722805726301</v>
      </c>
      <c r="L270" s="71">
        <v>13.604109082831441</v>
      </c>
      <c r="M270" s="71">
        <v>162.87904772169981</v>
      </c>
      <c r="N270" s="71">
        <v>191.86573680976559</v>
      </c>
      <c r="O270" s="71">
        <v>94.740826982709564</v>
      </c>
      <c r="P270" s="71">
        <v>64.120491275673785</v>
      </c>
      <c r="Q270" s="71">
        <v>6.6343424665855899</v>
      </c>
      <c r="R270" s="71">
        <v>0</v>
      </c>
      <c r="S270" s="71">
        <v>8.7207215856206748</v>
      </c>
      <c r="T270" s="72"/>
      <c r="U270" s="71">
        <v>52248318</v>
      </c>
      <c r="V270" s="71">
        <v>3110</v>
      </c>
      <c r="W270" s="71">
        <v>375</v>
      </c>
      <c r="X270" s="71">
        <v>32187</v>
      </c>
      <c r="Y270" s="71">
        <v>32540</v>
      </c>
      <c r="Z270" s="71">
        <v>51764</v>
      </c>
      <c r="AA270" s="71">
        <v>12836</v>
      </c>
      <c r="AB270" s="71">
        <v>85765</v>
      </c>
      <c r="AC270" s="71">
        <v>0</v>
      </c>
      <c r="AD270" s="71">
        <v>8.7207215856206748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186.99700000000001</v>
      </c>
      <c r="BK270" s="71">
        <v>0</v>
      </c>
      <c r="BL270" s="71">
        <v>10.853999999999999</v>
      </c>
      <c r="BM270" s="71">
        <v>0</v>
      </c>
      <c r="BN270" s="72"/>
      <c r="BO270" s="71">
        <v>0</v>
      </c>
      <c r="BP270" s="71">
        <v>0</v>
      </c>
      <c r="BQ270" s="71">
        <v>11</v>
      </c>
      <c r="BR270" s="71">
        <v>0</v>
      </c>
      <c r="BS270" s="71">
        <v>2</v>
      </c>
      <c r="BT270" s="71">
        <v>0</v>
      </c>
      <c r="BU270"/>
      <c r="BV270" s="70">
        <v>197.851</v>
      </c>
      <c r="BW270" s="70">
        <v>0</v>
      </c>
      <c r="BX270" s="70">
        <v>0</v>
      </c>
      <c r="BY270" s="70">
        <v>0</v>
      </c>
      <c r="BZ270" s="70">
        <v>0</v>
      </c>
      <c r="CA270" s="70">
        <v>0</v>
      </c>
      <c r="CB270" s="70">
        <v>0</v>
      </c>
      <c r="CC270" s="70">
        <v>0</v>
      </c>
      <c r="CD270" s="70">
        <v>0</v>
      </c>
    </row>
    <row r="271" spans="1:82">
      <c r="A271" s="70" t="s">
        <v>1932</v>
      </c>
      <c r="B271" s="70">
        <v>28</v>
      </c>
      <c r="C271" s="70">
        <v>11</v>
      </c>
      <c r="D271" s="70">
        <v>2</v>
      </c>
      <c r="E271" s="70">
        <v>2014</v>
      </c>
      <c r="F271" s="70" t="s">
        <v>181</v>
      </c>
      <c r="G271" s="70" t="s">
        <v>1921</v>
      </c>
      <c r="H271" s="70" t="s">
        <v>1922</v>
      </c>
      <c r="I271" s="148"/>
      <c r="J271" s="71">
        <v>398.74579401208217</v>
      </c>
      <c r="K271" s="71">
        <v>7.006754150126671</v>
      </c>
      <c r="L271" s="71">
        <v>12.048527864767509</v>
      </c>
      <c r="M271" s="71">
        <v>160.3319107236313</v>
      </c>
      <c r="N271" s="71">
        <v>168.27844035938841</v>
      </c>
      <c r="O271" s="71">
        <v>90.625796230315828</v>
      </c>
      <c r="P271" s="71">
        <v>64.157521381805168</v>
      </c>
      <c r="Q271" s="71">
        <v>6.3043981545977799</v>
      </c>
      <c r="R271" s="71">
        <v>0</v>
      </c>
      <c r="S271" s="71">
        <v>8.1217713605317776</v>
      </c>
      <c r="T271" s="72"/>
      <c r="U271" s="71">
        <v>56817556</v>
      </c>
      <c r="V271" s="71">
        <v>2874</v>
      </c>
      <c r="W271" s="71">
        <v>274</v>
      </c>
      <c r="X271" s="71">
        <v>31493</v>
      </c>
      <c r="Y271" s="71">
        <v>32697</v>
      </c>
      <c r="Z271" s="71">
        <v>52151</v>
      </c>
      <c r="AA271" s="71">
        <v>12777</v>
      </c>
      <c r="AB271" s="71">
        <v>84945</v>
      </c>
      <c r="AC271" s="71">
        <v>0</v>
      </c>
      <c r="AD271" s="71">
        <v>8.1217713605317776</v>
      </c>
      <c r="AE271" s="72"/>
      <c r="AF271" s="71"/>
      <c r="AG271" s="71"/>
      <c r="AH271" s="71"/>
      <c r="AI271" s="71"/>
      <c r="AJ271" s="71"/>
      <c r="AK271" s="71"/>
      <c r="AL271" s="71"/>
      <c r="AM271" s="71"/>
      <c r="AN271" s="71"/>
      <c r="AO271" s="71"/>
      <c r="AP271" s="71"/>
      <c r="AQ271" s="72"/>
      <c r="AR271" s="71">
        <v>634</v>
      </c>
      <c r="AS271" s="71">
        <v>77</v>
      </c>
      <c r="AT271" s="71">
        <v>0</v>
      </c>
      <c r="AU271" s="71">
        <v>3</v>
      </c>
      <c r="AV271" s="71">
        <v>0</v>
      </c>
      <c r="AW271" s="71">
        <v>0</v>
      </c>
      <c r="AX271" s="71"/>
      <c r="AY271" s="72"/>
      <c r="AZ271" s="71">
        <v>2659.2</v>
      </c>
      <c r="BA271" s="71">
        <v>5054.1000000000004</v>
      </c>
      <c r="BB271" s="71">
        <v>0</v>
      </c>
      <c r="BC271" s="71">
        <v>648.79999999999995</v>
      </c>
      <c r="BD271" s="71">
        <v>0</v>
      </c>
      <c r="BE271" s="71">
        <v>0</v>
      </c>
      <c r="BF271" s="71"/>
      <c r="BG271" s="72"/>
      <c r="BH271" s="71">
        <v>0</v>
      </c>
      <c r="BI271" s="71">
        <v>0</v>
      </c>
      <c r="BJ271" s="71">
        <v>201.56700000000001</v>
      </c>
      <c r="BK271" s="71">
        <v>0</v>
      </c>
      <c r="BL271" s="71">
        <v>10.678000000000001</v>
      </c>
      <c r="BM271" s="71">
        <v>0</v>
      </c>
      <c r="BN271" s="72"/>
      <c r="BO271" s="71">
        <v>0</v>
      </c>
      <c r="BP271" s="71">
        <v>0</v>
      </c>
      <c r="BQ271" s="71">
        <v>11</v>
      </c>
      <c r="BR271" s="71">
        <v>0</v>
      </c>
      <c r="BS271" s="71">
        <v>2</v>
      </c>
      <c r="BT271" s="71">
        <v>0</v>
      </c>
      <c r="BU271"/>
      <c r="BV271" s="70">
        <v>212.245</v>
      </c>
      <c r="BW271" s="70">
        <v>0</v>
      </c>
      <c r="BX271" s="70">
        <v>0</v>
      </c>
      <c r="BY271" s="70">
        <v>0</v>
      </c>
      <c r="BZ271" s="70">
        <v>0</v>
      </c>
      <c r="CA271" s="70">
        <v>0</v>
      </c>
      <c r="CB271" s="70">
        <v>0</v>
      </c>
      <c r="CC271" s="70">
        <v>0</v>
      </c>
      <c r="CD271" s="70">
        <v>0</v>
      </c>
    </row>
    <row r="272" spans="1:82">
      <c r="A272" s="70" t="s">
        <v>1933</v>
      </c>
      <c r="B272" s="70">
        <v>29</v>
      </c>
      <c r="C272" s="70">
        <v>12</v>
      </c>
      <c r="D272" s="70">
        <v>2</v>
      </c>
      <c r="E272" s="70">
        <v>2015</v>
      </c>
      <c r="F272" s="70" t="s">
        <v>182</v>
      </c>
      <c r="G272" s="70" t="s">
        <v>1921</v>
      </c>
      <c r="H272" s="70" t="s">
        <v>1922</v>
      </c>
      <c r="I272" s="148"/>
      <c r="J272" s="71">
        <v>359.25446337147758</v>
      </c>
      <c r="K272" s="71">
        <v>7.0937771168272494</v>
      </c>
      <c r="L272" s="71">
        <v>12.25258815973549</v>
      </c>
      <c r="M272" s="71">
        <v>164.07893831814599</v>
      </c>
      <c r="N272" s="71">
        <v>150.60044495758359</v>
      </c>
      <c r="O272" s="71">
        <v>89.896187920757271</v>
      </c>
      <c r="P272" s="71">
        <v>63.439339253912834</v>
      </c>
      <c r="Q272" s="71">
        <v>6.0932784011028502</v>
      </c>
      <c r="R272" s="71">
        <v>0</v>
      </c>
      <c r="S272" s="71">
        <v>9.893806612034993</v>
      </c>
      <c r="T272" s="72"/>
      <c r="U272" s="71">
        <v>50312094</v>
      </c>
      <c r="V272" s="71">
        <v>2874</v>
      </c>
      <c r="W272" s="71">
        <v>274</v>
      </c>
      <c r="X272" s="71">
        <v>31493</v>
      </c>
      <c r="Y272" s="71">
        <v>32574</v>
      </c>
      <c r="Z272" s="71">
        <v>52229</v>
      </c>
      <c r="AA272" s="71">
        <v>12624</v>
      </c>
      <c r="AB272" s="71">
        <v>83867</v>
      </c>
      <c r="AC272" s="71">
        <v>0</v>
      </c>
      <c r="AD272" s="71">
        <v>9.893806612034993</v>
      </c>
      <c r="AE272" s="72"/>
      <c r="AF272" s="71">
        <v>500782967.51999938</v>
      </c>
      <c r="AG272" s="71">
        <v>5119270.1781998938</v>
      </c>
      <c r="AH272" s="71">
        <v>2421714.5227778652</v>
      </c>
      <c r="AI272" s="71">
        <v>211089915.59803021</v>
      </c>
      <c r="AJ272" s="71">
        <v>182751774.14557251</v>
      </c>
      <c r="AK272" s="71">
        <v>0</v>
      </c>
      <c r="AL272" s="71">
        <v>0</v>
      </c>
      <c r="AM272" s="71">
        <v>11493620.541166781</v>
      </c>
      <c r="AN272" s="71">
        <v>0</v>
      </c>
      <c r="AO272" s="71">
        <v>0</v>
      </c>
      <c r="AP272" s="71">
        <v>913659262.50574672</v>
      </c>
      <c r="AQ272" s="72"/>
      <c r="AR272" s="71">
        <v>681</v>
      </c>
      <c r="AS272" s="71">
        <v>114</v>
      </c>
      <c r="AT272" s="71">
        <v>0</v>
      </c>
      <c r="AU272" s="71">
        <v>3</v>
      </c>
      <c r="AV272" s="71">
        <v>0</v>
      </c>
      <c r="AW272" s="71">
        <v>0</v>
      </c>
      <c r="AX272" s="71"/>
      <c r="AY272" s="72"/>
      <c r="AZ272" s="71">
        <v>2894.4</v>
      </c>
      <c r="BA272" s="71">
        <v>16205.2</v>
      </c>
      <c r="BB272" s="71">
        <v>0</v>
      </c>
      <c r="BC272" s="71">
        <v>648.79999999999995</v>
      </c>
      <c r="BD272" s="71">
        <v>0</v>
      </c>
      <c r="BE272" s="71">
        <v>0</v>
      </c>
      <c r="BF272" s="71"/>
      <c r="BG272" s="72"/>
      <c r="BH272" s="71">
        <v>0</v>
      </c>
      <c r="BI272" s="71">
        <v>0</v>
      </c>
      <c r="BJ272" s="71">
        <v>215.39099999999999</v>
      </c>
      <c r="BK272" s="71">
        <v>0</v>
      </c>
      <c r="BL272" s="71">
        <v>10.532999999999999</v>
      </c>
      <c r="BM272" s="71">
        <v>0</v>
      </c>
      <c r="BN272" s="72"/>
      <c r="BO272" s="71">
        <v>0</v>
      </c>
      <c r="BP272" s="71">
        <v>0</v>
      </c>
      <c r="BQ272" s="71">
        <v>12</v>
      </c>
      <c r="BR272" s="71">
        <v>0</v>
      </c>
      <c r="BS272" s="71">
        <v>2</v>
      </c>
      <c r="BT272" s="71">
        <v>0</v>
      </c>
      <c r="BU272"/>
      <c r="BV272" s="70">
        <v>225.92400000000001</v>
      </c>
      <c r="BW272" s="70">
        <v>0</v>
      </c>
      <c r="BX272" s="70">
        <v>0</v>
      </c>
      <c r="BY272" s="70">
        <v>0</v>
      </c>
      <c r="BZ272" s="70">
        <v>0</v>
      </c>
      <c r="CA272" s="70">
        <v>0</v>
      </c>
      <c r="CB272" s="70">
        <v>0</v>
      </c>
      <c r="CC272" s="70">
        <v>0</v>
      </c>
      <c r="CD272" s="70">
        <v>0</v>
      </c>
    </row>
    <row r="273" spans="1:82">
      <c r="A273" s="70" t="s">
        <v>1934</v>
      </c>
      <c r="B273" s="70">
        <v>30</v>
      </c>
      <c r="C273" s="70">
        <v>13</v>
      </c>
      <c r="D273" s="70">
        <v>2</v>
      </c>
      <c r="E273" s="70">
        <v>2016</v>
      </c>
      <c r="F273" s="70" t="s">
        <v>155</v>
      </c>
      <c r="G273" s="1064" t="s">
        <v>1921</v>
      </c>
      <c r="H273" s="70" t="s">
        <v>1922</v>
      </c>
      <c r="I273" s="148"/>
      <c r="J273" s="71">
        <v>312.88041488484572</v>
      </c>
      <c r="K273" s="71">
        <v>7.084263556338386</v>
      </c>
      <c r="L273" s="71">
        <v>14.304537524411858</v>
      </c>
      <c r="M273" s="71">
        <v>139.69416071372484</v>
      </c>
      <c r="N273" s="71">
        <v>150.22673422561354</v>
      </c>
      <c r="O273" s="71">
        <v>89.017071720336332</v>
      </c>
      <c r="P273" s="71">
        <v>64.173999305073977</v>
      </c>
      <c r="Q273" s="71">
        <v>5.851369083285749</v>
      </c>
      <c r="R273" s="71">
        <v>0</v>
      </c>
      <c r="S273" s="71">
        <v>9.9945354646079512</v>
      </c>
      <c r="T273" s="72"/>
      <c r="U273" s="71">
        <v>46559597</v>
      </c>
      <c r="V273" s="71">
        <v>2874</v>
      </c>
      <c r="W273" s="71">
        <v>274</v>
      </c>
      <c r="X273" s="71">
        <v>31493</v>
      </c>
      <c r="Y273" s="71">
        <v>32664</v>
      </c>
      <c r="Z273" s="71">
        <v>52354</v>
      </c>
      <c r="AA273" s="71">
        <v>13208</v>
      </c>
      <c r="AB273" s="71">
        <v>82843</v>
      </c>
      <c r="AC273" s="71">
        <v>0</v>
      </c>
      <c r="AD273" s="71">
        <v>9.9945354646079512</v>
      </c>
      <c r="AE273" s="72"/>
      <c r="AF273" s="71">
        <v>436072586.76616943</v>
      </c>
      <c r="AG273" s="71">
        <v>4957517.252279887</v>
      </c>
      <c r="AH273" s="71">
        <v>2152866.578595025</v>
      </c>
      <c r="AI273" s="71">
        <v>195763060.880124</v>
      </c>
      <c r="AJ273" s="71">
        <v>161775538.06629759</v>
      </c>
      <c r="AK273" s="71">
        <v>0</v>
      </c>
      <c r="AL273" s="71">
        <v>0</v>
      </c>
      <c r="AM273" s="71">
        <v>11362106.025650529</v>
      </c>
      <c r="AN273" s="71">
        <v>0</v>
      </c>
      <c r="AO273" s="71">
        <v>0</v>
      </c>
      <c r="AP273" s="71">
        <v>812083675.56911635</v>
      </c>
      <c r="AQ273" s="72"/>
      <c r="AR273" s="71">
        <v>733</v>
      </c>
      <c r="AS273" s="71">
        <v>148</v>
      </c>
      <c r="AT273" s="71">
        <v>0</v>
      </c>
      <c r="AU273" s="71">
        <v>4</v>
      </c>
      <c r="AV273" s="71">
        <v>0</v>
      </c>
      <c r="AW273" s="71">
        <v>0</v>
      </c>
      <c r="AX273" s="71"/>
      <c r="AY273" s="72"/>
      <c r="AZ273" s="71">
        <v>3180.5</v>
      </c>
      <c r="BA273" s="71">
        <v>17758.900000000001</v>
      </c>
      <c r="BB273" s="71">
        <v>0</v>
      </c>
      <c r="BC273" s="71">
        <v>1446.8</v>
      </c>
      <c r="BD273" s="71">
        <v>0</v>
      </c>
      <c r="BE273" s="71">
        <v>0</v>
      </c>
      <c r="BF273" s="71"/>
      <c r="BG273" s="72"/>
      <c r="BH273" s="71">
        <v>0</v>
      </c>
      <c r="BI273" s="71">
        <v>0</v>
      </c>
      <c r="BJ273" s="71">
        <v>218.05699999999999</v>
      </c>
      <c r="BK273" s="71">
        <v>0</v>
      </c>
      <c r="BL273" s="71">
        <v>10.222000000000001</v>
      </c>
      <c r="BM273" s="71">
        <v>0</v>
      </c>
      <c r="BN273" s="72"/>
      <c r="BO273" s="71">
        <v>0</v>
      </c>
      <c r="BP273" s="71">
        <v>0</v>
      </c>
      <c r="BQ273" s="71">
        <v>12</v>
      </c>
      <c r="BR273" s="71">
        <v>0</v>
      </c>
      <c r="BS273" s="71">
        <v>2</v>
      </c>
      <c r="BT273" s="71">
        <v>0</v>
      </c>
      <c r="BU273"/>
      <c r="BV273" s="70">
        <v>228.279</v>
      </c>
      <c r="BW273" s="70">
        <v>0</v>
      </c>
      <c r="BX273" s="70">
        <v>0</v>
      </c>
      <c r="BY273" s="70">
        <v>0</v>
      </c>
      <c r="BZ273" s="70">
        <v>0</v>
      </c>
      <c r="CA273" s="70">
        <v>0</v>
      </c>
      <c r="CB273" s="70">
        <v>0</v>
      </c>
      <c r="CC273" s="70">
        <v>0</v>
      </c>
      <c r="CD273" s="70">
        <v>0</v>
      </c>
    </row>
    <row r="274" spans="1:82">
      <c r="A274" s="70" t="s">
        <v>1935</v>
      </c>
      <c r="B274" s="70">
        <v>31</v>
      </c>
      <c r="C274" s="70">
        <v>14</v>
      </c>
      <c r="D274" s="70">
        <v>2</v>
      </c>
      <c r="E274" s="70">
        <v>2017</v>
      </c>
      <c r="F274" s="70" t="s">
        <v>156</v>
      </c>
      <c r="G274" s="1064" t="s">
        <v>1921</v>
      </c>
      <c r="H274" s="70" t="s">
        <v>1922</v>
      </c>
      <c r="I274" s="148"/>
      <c r="J274" s="71">
        <v>289.01126339433898</v>
      </c>
      <c r="K274" s="71">
        <v>6.8084971735638868</v>
      </c>
      <c r="L274" s="71">
        <v>12.704771165043871</v>
      </c>
      <c r="M274" s="71">
        <v>120.63798167232338</v>
      </c>
      <c r="N274" s="71">
        <v>158.93825853962596</v>
      </c>
      <c r="O274" s="71">
        <v>87.618046718479476</v>
      </c>
      <c r="P274" s="71">
        <v>63.110879596662372</v>
      </c>
      <c r="Q274" s="71">
        <v>5.5903746169794299</v>
      </c>
      <c r="R274" s="71">
        <v>0</v>
      </c>
      <c r="S274" s="71">
        <v>12.845677290849142</v>
      </c>
      <c r="T274" s="72"/>
      <c r="U274" s="71">
        <v>49596303</v>
      </c>
      <c r="V274" s="71">
        <v>2874</v>
      </c>
      <c r="W274" s="71">
        <v>274</v>
      </c>
      <c r="X274" s="71">
        <v>31493</v>
      </c>
      <c r="Y274" s="71">
        <v>32647</v>
      </c>
      <c r="Z274" s="71">
        <v>52386</v>
      </c>
      <c r="AA274" s="71">
        <v>13072</v>
      </c>
      <c r="AB274" s="71">
        <v>81847</v>
      </c>
      <c r="AC274" s="71">
        <v>0</v>
      </c>
      <c r="AD274" s="71">
        <v>12.845677290849141</v>
      </c>
      <c r="AE274" s="72"/>
      <c r="AF274" s="71">
        <v>416483856.49032229</v>
      </c>
      <c r="AG274" s="71">
        <v>4858042.9249589024</v>
      </c>
      <c r="AH274" s="71">
        <v>2565597.7617444051</v>
      </c>
      <c r="AI274" s="71">
        <v>177031820.90200391</v>
      </c>
      <c r="AJ274" s="71">
        <v>184360606.30482641</v>
      </c>
      <c r="AK274" s="71">
        <v>0</v>
      </c>
      <c r="AL274" s="71">
        <v>0</v>
      </c>
      <c r="AM274" s="71">
        <v>11243067.205412339</v>
      </c>
      <c r="AN274" s="71">
        <v>0</v>
      </c>
      <c r="AO274" s="71">
        <v>0</v>
      </c>
      <c r="AP274" s="71">
        <v>796542991.58926833</v>
      </c>
      <c r="AQ274" s="72"/>
      <c r="AR274" s="71">
        <v>770</v>
      </c>
      <c r="AS274" s="71">
        <v>167</v>
      </c>
      <c r="AT274" s="71">
        <v>0</v>
      </c>
      <c r="AU274" s="71">
        <v>4</v>
      </c>
      <c r="AV274" s="71">
        <v>0</v>
      </c>
      <c r="AW274" s="71">
        <v>1</v>
      </c>
      <c r="AX274" s="71"/>
      <c r="AY274" s="72"/>
      <c r="AZ274" s="71">
        <v>3380.7</v>
      </c>
      <c r="BA274" s="71">
        <v>18430.400000000001</v>
      </c>
      <c r="BB274" s="71">
        <v>0</v>
      </c>
      <c r="BC274" s="71">
        <v>1446.8</v>
      </c>
      <c r="BD274" s="71">
        <v>0</v>
      </c>
      <c r="BE274" s="71">
        <v>6250</v>
      </c>
      <c r="BF274" s="71"/>
      <c r="BG274" s="72"/>
      <c r="BH274" s="71">
        <v>0</v>
      </c>
      <c r="BI274" s="71">
        <v>0</v>
      </c>
      <c r="BJ274" s="71">
        <v>218.44499999999999</v>
      </c>
      <c r="BK274" s="71">
        <v>0</v>
      </c>
      <c r="BL274" s="71">
        <v>10.058999999999999</v>
      </c>
      <c r="BM274" s="71">
        <v>0</v>
      </c>
      <c r="BN274" s="72"/>
      <c r="BO274" s="71">
        <v>0</v>
      </c>
      <c r="BP274" s="71">
        <v>0</v>
      </c>
      <c r="BQ274" s="71">
        <v>12</v>
      </c>
      <c r="BR274" s="71">
        <v>0</v>
      </c>
      <c r="BS274" s="71">
        <v>2</v>
      </c>
      <c r="BT274" s="71">
        <v>0</v>
      </c>
      <c r="BU274"/>
      <c r="BV274" s="70">
        <v>228.50399999999999</v>
      </c>
      <c r="BW274" s="70">
        <v>0</v>
      </c>
      <c r="BX274" s="70">
        <v>0</v>
      </c>
      <c r="BY274" s="70">
        <v>0</v>
      </c>
      <c r="BZ274" s="70">
        <v>0</v>
      </c>
      <c r="CA274" s="70">
        <v>0</v>
      </c>
      <c r="CB274" s="70">
        <v>0</v>
      </c>
      <c r="CC274" s="70">
        <v>0</v>
      </c>
      <c r="CD274" s="70">
        <v>0</v>
      </c>
    </row>
    <row r="275" spans="1:82">
      <c r="A275" s="70" t="s">
        <v>1936</v>
      </c>
      <c r="B275" s="70">
        <v>32</v>
      </c>
      <c r="C275" s="70">
        <v>15</v>
      </c>
      <c r="D275" s="70">
        <v>2</v>
      </c>
      <c r="E275" s="70">
        <v>2018</v>
      </c>
      <c r="F275" s="70" t="s">
        <v>183</v>
      </c>
      <c r="G275" s="70" t="s">
        <v>1921</v>
      </c>
      <c r="H275" s="70" t="s">
        <v>1922</v>
      </c>
      <c r="I275" s="148"/>
      <c r="J275" s="71">
        <v>324.98752704092476</v>
      </c>
      <c r="K275" s="71">
        <v>6.4643890651696037</v>
      </c>
      <c r="L275" s="71">
        <v>11.723835475090082</v>
      </c>
      <c r="M275" s="71">
        <v>121.88748875984027</v>
      </c>
      <c r="N275" s="71">
        <v>143.73096726669922</v>
      </c>
      <c r="O275" s="71">
        <v>86.46423188732571</v>
      </c>
      <c r="P275" s="71">
        <v>62.109827878219249</v>
      </c>
      <c r="Q275" s="71">
        <v>5.1292207029593797</v>
      </c>
      <c r="R275" s="71">
        <v>0</v>
      </c>
      <c r="S275" s="71">
        <v>12.721044336740054</v>
      </c>
      <c r="T275" s="72"/>
      <c r="U275" s="71">
        <v>52984300</v>
      </c>
      <c r="V275" s="71">
        <v>2874</v>
      </c>
      <c r="W275" s="71">
        <v>274</v>
      </c>
      <c r="X275" s="71">
        <v>31493</v>
      </c>
      <c r="Y275" s="71">
        <v>32773</v>
      </c>
      <c r="Z275" s="71">
        <v>52686</v>
      </c>
      <c r="AA275" s="71">
        <v>12994</v>
      </c>
      <c r="AB275" s="71">
        <v>80927</v>
      </c>
      <c r="AC275" s="71">
        <v>0</v>
      </c>
      <c r="AD275" s="71">
        <v>12.72104433674005</v>
      </c>
      <c r="AE275" s="72"/>
      <c r="AF275" s="71">
        <v>465227780.56823331</v>
      </c>
      <c r="AG275" s="71">
        <v>4317639.711787614</v>
      </c>
      <c r="AH275" s="71">
        <v>2434469.6247093831</v>
      </c>
      <c r="AI275" s="71">
        <v>175138504.94346651</v>
      </c>
      <c r="AJ275" s="71">
        <v>171622937.8744022</v>
      </c>
      <c r="AK275" s="71">
        <v>0</v>
      </c>
      <c r="AL275" s="71">
        <v>0</v>
      </c>
      <c r="AM275" s="71">
        <v>11139691.436561611</v>
      </c>
      <c r="AN275" s="71">
        <v>0</v>
      </c>
      <c r="AO275" s="71">
        <v>0</v>
      </c>
      <c r="AP275" s="71">
        <v>829881024.15916061</v>
      </c>
      <c r="AQ275" s="72"/>
      <c r="AR275" s="71">
        <v>833</v>
      </c>
      <c r="AS275" s="71">
        <v>181</v>
      </c>
      <c r="AT275" s="71">
        <v>1</v>
      </c>
      <c r="AU275" s="71">
        <v>4</v>
      </c>
      <c r="AV275" s="71">
        <v>0</v>
      </c>
      <c r="AW275" s="71">
        <v>1</v>
      </c>
      <c r="AX275" s="71"/>
      <c r="AY275" s="72"/>
      <c r="AZ275" s="71">
        <v>3706.0000000000005</v>
      </c>
      <c r="BA275" s="71">
        <v>20442</v>
      </c>
      <c r="BB275" s="71">
        <v>20</v>
      </c>
      <c r="BC275" s="71">
        <v>1447</v>
      </c>
      <c r="BD275" s="71">
        <v>0</v>
      </c>
      <c r="BE275" s="71">
        <v>6250</v>
      </c>
      <c r="BF275" s="71"/>
      <c r="BG275" s="72"/>
      <c r="BH275" s="71">
        <v>0</v>
      </c>
      <c r="BI275" s="71">
        <v>0</v>
      </c>
      <c r="BJ275" s="71">
        <v>174.96199999999999</v>
      </c>
      <c r="BK275" s="71">
        <v>0</v>
      </c>
      <c r="BL275" s="71">
        <v>27.376000000000001</v>
      </c>
      <c r="BM275" s="71">
        <v>0</v>
      </c>
      <c r="BN275" s="72"/>
      <c r="BO275" s="71">
        <v>0</v>
      </c>
      <c r="BP275" s="71">
        <v>0</v>
      </c>
      <c r="BQ275" s="71">
        <v>10</v>
      </c>
      <c r="BR275" s="71">
        <v>0</v>
      </c>
      <c r="BS275" s="71">
        <v>2</v>
      </c>
      <c r="BT275" s="71">
        <v>0</v>
      </c>
      <c r="BU275"/>
      <c r="BV275" s="70">
        <v>182.732</v>
      </c>
      <c r="BW275" s="70">
        <v>0</v>
      </c>
      <c r="BX275" s="70">
        <v>0</v>
      </c>
      <c r="BY275" s="70">
        <v>19.606000000000002</v>
      </c>
      <c r="BZ275" s="70">
        <v>0</v>
      </c>
      <c r="CA275" s="70">
        <v>0</v>
      </c>
      <c r="CB275" s="70">
        <v>0</v>
      </c>
      <c r="CC275" s="70">
        <v>0</v>
      </c>
      <c r="CD275" s="70">
        <v>0</v>
      </c>
    </row>
    <row r="276" spans="1:82">
      <c r="A276" s="70" t="s">
        <v>1937</v>
      </c>
      <c r="B276" s="70">
        <v>33</v>
      </c>
      <c r="C276" s="70">
        <v>16</v>
      </c>
      <c r="D276" s="70">
        <v>2</v>
      </c>
      <c r="E276" s="70">
        <v>2019</v>
      </c>
      <c r="F276" s="70" t="s">
        <v>158</v>
      </c>
      <c r="G276" s="70" t="s">
        <v>1921</v>
      </c>
      <c r="H276" s="70" t="s">
        <v>1922</v>
      </c>
      <c r="I276" s="148"/>
      <c r="J276" s="71">
        <v>314.30479230020075</v>
      </c>
      <c r="K276" s="71">
        <v>5.9783830938362907</v>
      </c>
      <c r="L276" s="71">
        <v>11.842739455383322</v>
      </c>
      <c r="M276" s="71">
        <v>119.52467637921532</v>
      </c>
      <c r="N276" s="71">
        <v>138.72580382740972</v>
      </c>
      <c r="O276" s="71">
        <v>83.601273975833067</v>
      </c>
      <c r="P276" s="71">
        <v>58.195731503836342</v>
      </c>
      <c r="Q276" s="71">
        <v>4.9292889167335803</v>
      </c>
      <c r="R276" s="71">
        <v>0</v>
      </c>
      <c r="S276" s="71">
        <v>11.9559966010524</v>
      </c>
      <c r="T276" s="72"/>
      <c r="U276" s="71">
        <v>58653728</v>
      </c>
      <c r="V276" s="71">
        <v>2874</v>
      </c>
      <c r="W276" s="71">
        <v>274</v>
      </c>
      <c r="X276" s="71">
        <v>31493</v>
      </c>
      <c r="Y276" s="71">
        <v>32914</v>
      </c>
      <c r="Z276" s="71">
        <v>52340</v>
      </c>
      <c r="AA276" s="71">
        <v>12084</v>
      </c>
      <c r="AB276" s="71">
        <v>79878</v>
      </c>
      <c r="AC276" s="71">
        <v>0</v>
      </c>
      <c r="AD276" s="71">
        <v>11.9559966010524</v>
      </c>
      <c r="AE276" s="72"/>
      <c r="AF276" s="71">
        <v>453531661.60275191</v>
      </c>
      <c r="AG276" s="71">
        <v>4176988.6995585561</v>
      </c>
      <c r="AH276" s="71">
        <v>2586663.3314770209</v>
      </c>
      <c r="AI276" s="71">
        <v>177066463.10561809</v>
      </c>
      <c r="AJ276" s="71">
        <v>171122154.6419026</v>
      </c>
      <c r="AK276" s="71">
        <v>0</v>
      </c>
      <c r="AL276" s="71">
        <v>0</v>
      </c>
      <c r="AM276" s="71">
        <v>10878782.278737945</v>
      </c>
      <c r="AN276" s="71">
        <v>0</v>
      </c>
      <c r="AO276" s="71">
        <v>0</v>
      </c>
      <c r="AP276" s="71">
        <v>819362713.6600461</v>
      </c>
      <c r="AQ276" s="72"/>
      <c r="AR276" s="71">
        <v>887</v>
      </c>
      <c r="AS276" s="71">
        <v>202</v>
      </c>
      <c r="AT276" s="71">
        <v>1</v>
      </c>
      <c r="AU276" s="71">
        <v>4</v>
      </c>
      <c r="AV276" s="71">
        <v>0</v>
      </c>
      <c r="AW276" s="71">
        <v>1</v>
      </c>
      <c r="AX276" s="71"/>
      <c r="AY276" s="72"/>
      <c r="AZ276" s="71">
        <v>4004.6000000000008</v>
      </c>
      <c r="BA276" s="71">
        <v>25305.099999999991</v>
      </c>
      <c r="BB276" s="71">
        <v>19.5</v>
      </c>
      <c r="BC276" s="71">
        <v>1446.8</v>
      </c>
      <c r="BD276" s="71">
        <v>0</v>
      </c>
      <c r="BE276" s="71">
        <v>6250</v>
      </c>
      <c r="BF276" s="71"/>
      <c r="BG276" s="72"/>
      <c r="BH276" s="71">
        <v>0</v>
      </c>
      <c r="BI276" s="71">
        <v>22.565999999999999</v>
      </c>
      <c r="BJ276" s="71">
        <v>189.73699999999999</v>
      </c>
      <c r="BK276" s="71">
        <v>0</v>
      </c>
      <c r="BL276" s="71">
        <v>6.2039999999999997</v>
      </c>
      <c r="BM276" s="71">
        <v>0</v>
      </c>
      <c r="BN276" s="72"/>
      <c r="BO276" s="71">
        <v>0</v>
      </c>
      <c r="BP276" s="71">
        <v>1</v>
      </c>
      <c r="BQ276" s="71">
        <v>12</v>
      </c>
      <c r="BR276" s="71">
        <v>0</v>
      </c>
      <c r="BS276" s="71">
        <v>1</v>
      </c>
      <c r="BT276" s="71">
        <v>0</v>
      </c>
      <c r="BU276"/>
      <c r="BV276" s="70">
        <v>197.27600000000001</v>
      </c>
      <c r="BW276" s="70">
        <v>0</v>
      </c>
      <c r="BX276" s="70">
        <v>0</v>
      </c>
      <c r="BY276" s="70">
        <v>21.231000000000002</v>
      </c>
      <c r="BZ276" s="70">
        <v>0</v>
      </c>
      <c r="CA276" s="70">
        <v>0</v>
      </c>
      <c r="CB276" s="70">
        <v>0</v>
      </c>
      <c r="CC276" s="70">
        <v>0</v>
      </c>
      <c r="CD276" s="70">
        <v>0</v>
      </c>
    </row>
    <row r="277" spans="1:82">
      <c r="A277" s="70" t="s">
        <v>1938</v>
      </c>
      <c r="B277" s="70">
        <v>34</v>
      </c>
      <c r="C277" s="70">
        <v>17</v>
      </c>
      <c r="D277" s="70">
        <v>2</v>
      </c>
      <c r="E277" s="70">
        <v>2020</v>
      </c>
      <c r="F277" s="70" t="s">
        <v>159</v>
      </c>
      <c r="G277" s="70" t="s">
        <v>1921</v>
      </c>
      <c r="H277" s="70" t="s">
        <v>1922</v>
      </c>
      <c r="I277" s="148"/>
      <c r="J277" s="71">
        <v>291.44956337259111</v>
      </c>
      <c r="K277" s="71">
        <v>6.2610864881535777</v>
      </c>
      <c r="L277" s="71">
        <v>13.475480872577673</v>
      </c>
      <c r="M277" s="71">
        <v>110.99320470272615</v>
      </c>
      <c r="N277" s="71">
        <v>129.70367480327204</v>
      </c>
      <c r="O277" s="71">
        <v>73.081402227337932</v>
      </c>
      <c r="P277" s="71">
        <v>54.616186541459754</v>
      </c>
      <c r="Q277" s="71">
        <v>4.6558335231957102</v>
      </c>
      <c r="R277" s="71">
        <v>0</v>
      </c>
      <c r="S277" s="71">
        <v>11.83156584985722</v>
      </c>
      <c r="T277" s="72"/>
      <c r="U277" s="71">
        <v>56198739</v>
      </c>
      <c r="V277" s="71">
        <v>2661</v>
      </c>
      <c r="W277" s="71">
        <v>394</v>
      </c>
      <c r="X277" s="71">
        <v>29750</v>
      </c>
      <c r="Y277" s="71">
        <v>33080</v>
      </c>
      <c r="Z277" s="71">
        <v>52222</v>
      </c>
      <c r="AA277" s="71">
        <v>12054</v>
      </c>
      <c r="AB277" s="71">
        <v>78965</v>
      </c>
      <c r="AC277" s="71">
        <v>0</v>
      </c>
      <c r="AD277" s="71">
        <v>11.83156584985722</v>
      </c>
      <c r="AE277" s="72"/>
      <c r="AF277" s="71">
        <v>455498326.91169637</v>
      </c>
      <c r="AG277" s="71">
        <v>4242478.0290166903</v>
      </c>
      <c r="AH277" s="71">
        <v>3333252.5217056428</v>
      </c>
      <c r="AI277" s="71">
        <v>174877682.89807421</v>
      </c>
      <c r="AJ277" s="71">
        <v>177102664.69601831</v>
      </c>
      <c r="AK277" s="71"/>
      <c r="AL277" s="71"/>
      <c r="AM277" s="71">
        <v>10305809.819448292</v>
      </c>
      <c r="AN277" s="71"/>
      <c r="AO277" s="71"/>
      <c r="AP277" s="71">
        <v>825360214.87595963</v>
      </c>
      <c r="AQ277" s="72"/>
      <c r="AR277" s="71">
        <v>927</v>
      </c>
      <c r="AS277" s="71">
        <v>207</v>
      </c>
      <c r="AT277" s="71">
        <v>2</v>
      </c>
      <c r="AU277" s="71">
        <v>4</v>
      </c>
      <c r="AV277" s="71">
        <v>0</v>
      </c>
      <c r="AW277" s="71">
        <v>2</v>
      </c>
      <c r="AX277" s="71"/>
      <c r="AY277" s="72"/>
      <c r="AZ277" s="71">
        <v>4205.2000000000025</v>
      </c>
      <c r="BA277" s="71">
        <v>28172.300000000021</v>
      </c>
      <c r="BB277" s="71">
        <v>7409.5</v>
      </c>
      <c r="BC277" s="71">
        <v>1446.8</v>
      </c>
      <c r="BD277" s="71">
        <v>0</v>
      </c>
      <c r="BE277" s="71">
        <v>6620</v>
      </c>
      <c r="BF277" s="71"/>
      <c r="BG277" s="72"/>
      <c r="BH277" s="71">
        <v>0</v>
      </c>
      <c r="BI277" s="71">
        <v>0</v>
      </c>
      <c r="BJ277" s="71">
        <v>175.715</v>
      </c>
      <c r="BK277" s="71">
        <v>0</v>
      </c>
      <c r="BL277" s="71">
        <v>23.15</v>
      </c>
      <c r="BM277" s="71">
        <v>0</v>
      </c>
      <c r="BN277" s="72"/>
      <c r="BO277" s="71">
        <v>0</v>
      </c>
      <c r="BP277" s="71">
        <v>0</v>
      </c>
      <c r="BQ277" s="71">
        <v>10</v>
      </c>
      <c r="BR277" s="71">
        <v>0</v>
      </c>
      <c r="BS277" s="71">
        <v>2</v>
      </c>
      <c r="BT277" s="71">
        <v>0</v>
      </c>
      <c r="BU277"/>
      <c r="BV277" s="70">
        <v>183.095</v>
      </c>
      <c r="BW277" s="70">
        <v>0</v>
      </c>
      <c r="BX277" s="70">
        <v>0</v>
      </c>
      <c r="BY277" s="70">
        <v>15.77</v>
      </c>
      <c r="BZ277" s="70">
        <v>0</v>
      </c>
      <c r="CA277" s="70">
        <v>0</v>
      </c>
      <c r="CB277" s="70">
        <v>0</v>
      </c>
      <c r="CC277" s="70">
        <v>0</v>
      </c>
      <c r="CD277" s="70">
        <v>0</v>
      </c>
    </row>
    <row r="278" spans="1:82">
      <c r="A278" s="70" t="s">
        <v>1939</v>
      </c>
      <c r="B278" s="70">
        <v>34</v>
      </c>
      <c r="C278" s="70">
        <v>18</v>
      </c>
      <c r="D278" s="70">
        <v>2</v>
      </c>
      <c r="E278" s="70">
        <v>2021</v>
      </c>
      <c r="F278" s="70" t="s">
        <v>160</v>
      </c>
      <c r="G278" s="70" t="s">
        <v>1921</v>
      </c>
      <c r="H278" s="70" t="s">
        <v>1922</v>
      </c>
      <c r="I278" s="148"/>
      <c r="J278" s="71">
        <v>256.03621189190648</v>
      </c>
      <c r="K278" s="71">
        <v>6.5200421791261451</v>
      </c>
      <c r="L278" s="71">
        <v>11.708311435206376</v>
      </c>
      <c r="M278" s="71">
        <v>116.74219783767468</v>
      </c>
      <c r="N278" s="71">
        <v>138.63659294781147</v>
      </c>
      <c r="O278" s="71">
        <v>70.757961972579807</v>
      </c>
      <c r="P278" s="71">
        <v>55.991649314616751</v>
      </c>
      <c r="Q278" s="71">
        <v>4.56108405567291</v>
      </c>
      <c r="R278" s="71">
        <v>0</v>
      </c>
      <c r="S278" s="71">
        <v>9.1744790844483433</v>
      </c>
      <c r="T278" s="72"/>
      <c r="U278" s="71">
        <v>53514871</v>
      </c>
      <c r="V278" s="71">
        <v>2661</v>
      </c>
      <c r="W278" s="71">
        <v>394</v>
      </c>
      <c r="X278" s="71">
        <v>29750</v>
      </c>
      <c r="Y278" s="71">
        <v>33335</v>
      </c>
      <c r="Z278" s="71">
        <v>52061</v>
      </c>
      <c r="AA278" s="71">
        <v>12050</v>
      </c>
      <c r="AB278" s="71">
        <v>78118</v>
      </c>
      <c r="AC278" s="71">
        <v>0</v>
      </c>
      <c r="AD278" s="71">
        <v>9.1744790844483433</v>
      </c>
      <c r="AE278" s="72"/>
      <c r="AF278" s="71">
        <v>385660026.6814605</v>
      </c>
      <c r="AG278" s="71">
        <v>4304002.6723725386</v>
      </c>
      <c r="AH278" s="71">
        <v>2618647.7267451673</v>
      </c>
      <c r="AI278" s="71">
        <v>180734565.72445443</v>
      </c>
      <c r="AJ278" s="71">
        <v>183598355.8229492</v>
      </c>
      <c r="AK278" s="71">
        <v>0</v>
      </c>
      <c r="AL278" s="71">
        <v>0</v>
      </c>
      <c r="AM278" s="71">
        <v>10254072.387769949</v>
      </c>
      <c r="AN278" s="71">
        <v>0</v>
      </c>
      <c r="AO278" s="71">
        <v>0</v>
      </c>
      <c r="AP278" s="71">
        <v>767169671.01575172</v>
      </c>
      <c r="AQ278" s="72"/>
      <c r="AR278" s="71">
        <v>961</v>
      </c>
      <c r="AS278" s="71">
        <v>210</v>
      </c>
      <c r="AT278" s="71">
        <v>2</v>
      </c>
      <c r="AU278" s="71">
        <v>5</v>
      </c>
      <c r="AV278" s="71">
        <v>0</v>
      </c>
      <c r="AW278" s="71">
        <v>2</v>
      </c>
      <c r="AX278" s="71"/>
      <c r="AY278" s="72"/>
      <c r="AZ278" s="71">
        <v>4455.1000000000049</v>
      </c>
      <c r="BA278" s="71">
        <v>28224.500000000018</v>
      </c>
      <c r="BB278" s="71">
        <v>7409.5</v>
      </c>
      <c r="BC278" s="71">
        <v>1644.8</v>
      </c>
      <c r="BD278" s="71">
        <v>0</v>
      </c>
      <c r="BE278" s="71">
        <v>6620</v>
      </c>
      <c r="BF278" s="71"/>
      <c r="BG278" s="72"/>
      <c r="BH278" s="71">
        <v>0</v>
      </c>
      <c r="BI278" s="71">
        <v>0</v>
      </c>
      <c r="BJ278" s="71">
        <v>174.19300000000001</v>
      </c>
      <c r="BK278" s="71">
        <v>0</v>
      </c>
      <c r="BL278" s="71">
        <v>21.486000000000001</v>
      </c>
      <c r="BM278" s="71">
        <v>0</v>
      </c>
      <c r="BN278" s="72"/>
      <c r="BO278" s="71">
        <v>0</v>
      </c>
      <c r="BP278" s="71">
        <v>0</v>
      </c>
      <c r="BQ278" s="71">
        <v>10</v>
      </c>
      <c r="BR278" s="71">
        <v>0</v>
      </c>
      <c r="BS278" s="71">
        <v>2</v>
      </c>
      <c r="BT278" s="71">
        <v>0</v>
      </c>
      <c r="BU278"/>
      <c r="BV278" s="70">
        <v>179.96</v>
      </c>
      <c r="BW278" s="70">
        <v>0</v>
      </c>
      <c r="BX278" s="70">
        <v>0</v>
      </c>
      <c r="BY278" s="70">
        <v>15.718999999999999</v>
      </c>
      <c r="BZ278" s="70">
        <v>0</v>
      </c>
      <c r="CA278" s="70">
        <v>0</v>
      </c>
      <c r="CB278" s="70">
        <v>0</v>
      </c>
      <c r="CC278" s="70">
        <v>0</v>
      </c>
      <c r="CD278" s="70">
        <v>0</v>
      </c>
    </row>
    <row r="279" spans="1:82">
      <c r="A279" s="70" t="s">
        <v>1940</v>
      </c>
      <c r="B279" s="70">
        <v>34</v>
      </c>
      <c r="C279" s="70">
        <v>19</v>
      </c>
      <c r="D279" s="70">
        <v>2</v>
      </c>
      <c r="E279" s="70">
        <v>2022</v>
      </c>
      <c r="F279" s="70" t="s">
        <v>161</v>
      </c>
      <c r="G279" s="70" t="s">
        <v>1921</v>
      </c>
      <c r="H279" s="70" t="s">
        <v>1922</v>
      </c>
      <c r="I279" s="148"/>
      <c r="J279" s="71">
        <v>268.25167986408667</v>
      </c>
      <c r="K279" s="71">
        <v>5.9416634468351983</v>
      </c>
      <c r="L279" s="71">
        <v>10.341455525291192</v>
      </c>
      <c r="M279" s="71">
        <v>111.60645763938409</v>
      </c>
      <c r="N279" s="71">
        <v>144.39355580114989</v>
      </c>
      <c r="O279" s="71">
        <v>74.59520267720049</v>
      </c>
      <c r="P279" s="71">
        <v>55.530783284480009</v>
      </c>
      <c r="Q279" s="71">
        <v>4.5466356765071323</v>
      </c>
      <c r="R279" s="71">
        <v>0</v>
      </c>
      <c r="S279" s="71">
        <v>9.4094475588945397</v>
      </c>
      <c r="T279" s="72"/>
      <c r="U279" s="71">
        <v>51845364</v>
      </c>
      <c r="V279" s="71">
        <v>2661</v>
      </c>
      <c r="W279" s="71">
        <v>394</v>
      </c>
      <c r="X279" s="71">
        <v>29750</v>
      </c>
      <c r="Y279" s="71">
        <v>33605</v>
      </c>
      <c r="Z279" s="71">
        <v>52146</v>
      </c>
      <c r="AA279" s="71">
        <v>12133</v>
      </c>
      <c r="AB279" s="71">
        <v>77232</v>
      </c>
      <c r="AC279" s="71">
        <v>0</v>
      </c>
      <c r="AD279" s="71">
        <v>9.4094475588945397</v>
      </c>
      <c r="AE279" s="72"/>
      <c r="AF279" s="71">
        <v>425984068.26560748</v>
      </c>
      <c r="AG279" s="71">
        <v>4233203.2637412744</v>
      </c>
      <c r="AH279" s="71">
        <v>2775651.7728114813</v>
      </c>
      <c r="AI279" s="71">
        <v>171505359.06853116</v>
      </c>
      <c r="AJ279" s="71">
        <v>212447428.50810698</v>
      </c>
      <c r="AK279" s="71">
        <v>0</v>
      </c>
      <c r="AL279" s="71">
        <v>0</v>
      </c>
      <c r="AM279" s="71">
        <v>9972759.2016503494</v>
      </c>
      <c r="AN279" s="71">
        <v>0</v>
      </c>
      <c r="AO279" s="71">
        <v>0</v>
      </c>
      <c r="AP279" s="71">
        <v>826918470.08044863</v>
      </c>
      <c r="AQ279" s="72"/>
      <c r="AR279" s="71">
        <v>1007</v>
      </c>
      <c r="AS279" s="71">
        <v>217</v>
      </c>
      <c r="AT279" s="71">
        <v>2</v>
      </c>
      <c r="AU279" s="71">
        <v>5</v>
      </c>
      <c r="AV279" s="71">
        <v>0</v>
      </c>
      <c r="AW279" s="71">
        <v>2</v>
      </c>
      <c r="AX279" s="71"/>
      <c r="AY279" s="72"/>
      <c r="AZ279" s="71">
        <v>4789.8000000000075</v>
      </c>
      <c r="BA279" s="71">
        <v>30401.200000000015</v>
      </c>
      <c r="BB279" s="71">
        <v>7409.5</v>
      </c>
      <c r="BC279" s="71">
        <v>1644.8</v>
      </c>
      <c r="BD279" s="71">
        <v>0</v>
      </c>
      <c r="BE279" s="71">
        <v>6620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1941</v>
      </c>
      <c r="B280" s="70">
        <v>34</v>
      </c>
      <c r="C280" s="70">
        <v>20</v>
      </c>
      <c r="D280" s="70">
        <v>2</v>
      </c>
      <c r="E280" s="70">
        <v>2023</v>
      </c>
      <c r="F280" s="70" t="s">
        <v>1539</v>
      </c>
      <c r="G280" s="70" t="s">
        <v>1921</v>
      </c>
      <c r="H280" s="70" t="s">
        <v>1922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1051</v>
      </c>
      <c r="AS280" s="71">
        <v>220</v>
      </c>
      <c r="AT280" s="71">
        <v>2</v>
      </c>
      <c r="AU280" s="71">
        <v>5</v>
      </c>
      <c r="AV280" s="71">
        <v>0</v>
      </c>
      <c r="AW280" s="71">
        <v>2</v>
      </c>
      <c r="AX280" s="71"/>
      <c r="AY280" s="72"/>
      <c r="AZ280" s="71">
        <v>5068.1000000000085</v>
      </c>
      <c r="BA280" s="71">
        <v>30999.700000000015</v>
      </c>
      <c r="BB280" s="71">
        <v>7409.5</v>
      </c>
      <c r="BC280" s="71">
        <v>1644.8</v>
      </c>
      <c r="BD280" s="71">
        <v>0</v>
      </c>
      <c r="BE280" s="71">
        <v>6620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1942</v>
      </c>
      <c r="B281" s="70">
        <v>34</v>
      </c>
      <c r="C281" s="70">
        <v>21</v>
      </c>
      <c r="D281" s="70">
        <v>2</v>
      </c>
      <c r="E281" s="70">
        <v>2024</v>
      </c>
      <c r="F281" s="70" t="s">
        <v>1554</v>
      </c>
      <c r="G281" s="70" t="s">
        <v>1921</v>
      </c>
      <c r="H281" s="70" t="s">
        <v>1922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1943</v>
      </c>
      <c r="B282" s="70">
        <v>69</v>
      </c>
      <c r="C282" s="70">
        <v>1</v>
      </c>
      <c r="D282" s="70">
        <v>5</v>
      </c>
      <c r="E282" s="70">
        <v>1990</v>
      </c>
      <c r="F282" s="70" t="s">
        <v>787</v>
      </c>
      <c r="G282" s="70" t="s">
        <v>1944</v>
      </c>
      <c r="H282" s="70" t="s">
        <v>1945</v>
      </c>
      <c r="I282" s="148"/>
      <c r="J282" s="71">
        <v>140.44993643592369</v>
      </c>
      <c r="K282" s="71">
        <v>6.1225093586933701</v>
      </c>
      <c r="L282" s="71">
        <v>0</v>
      </c>
      <c r="M282" s="71">
        <v>52.581665062617063</v>
      </c>
      <c r="N282" s="71">
        <v>74.900045673142785</v>
      </c>
      <c r="O282" s="71">
        <v>38.476902652638557</v>
      </c>
      <c r="P282" s="71">
        <v>22.35482705355534</v>
      </c>
      <c r="Q282" s="71">
        <v>4.5341982704897097</v>
      </c>
      <c r="R282" s="71">
        <v>0</v>
      </c>
      <c r="S282" s="71">
        <v>5.2527668787768418</v>
      </c>
      <c r="T282" s="72"/>
      <c r="U282" s="71">
        <v>23222652</v>
      </c>
      <c r="V282" s="71">
        <v>2199</v>
      </c>
      <c r="W282" s="71">
        <v>0</v>
      </c>
      <c r="X282" s="71">
        <v>18020</v>
      </c>
      <c r="Y282" s="71">
        <v>29139</v>
      </c>
      <c r="Z282" s="71">
        <v>15826</v>
      </c>
      <c r="AA282" s="71">
        <v>5428</v>
      </c>
      <c r="AB282" s="71">
        <v>73620</v>
      </c>
      <c r="AC282" s="71">
        <v>0</v>
      </c>
      <c r="AD282" s="71">
        <v>5.2527668787768418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1946</v>
      </c>
      <c r="B283" s="70">
        <v>70</v>
      </c>
      <c r="C283" s="70">
        <v>2</v>
      </c>
      <c r="D283" s="70">
        <v>5</v>
      </c>
      <c r="E283" s="70">
        <v>2005</v>
      </c>
      <c r="F283" s="70" t="s">
        <v>789</v>
      </c>
      <c r="G283" s="70" t="s">
        <v>1944</v>
      </c>
      <c r="H283" s="70" t="s">
        <v>1945</v>
      </c>
      <c r="I283" s="148"/>
      <c r="J283" s="71">
        <v>96.931154224689593</v>
      </c>
      <c r="K283" s="71">
        <v>3.854192709821719</v>
      </c>
      <c r="L283" s="71">
        <v>0</v>
      </c>
      <c r="M283" s="71">
        <v>97.564563691553928</v>
      </c>
      <c r="N283" s="71">
        <v>94.202760851473712</v>
      </c>
      <c r="O283" s="71">
        <v>40.975611209739917</v>
      </c>
      <c r="P283" s="71">
        <v>17.972443377714299</v>
      </c>
      <c r="Q283" s="71">
        <v>4.0068216094387701</v>
      </c>
      <c r="R283" s="71">
        <v>0</v>
      </c>
      <c r="S283" s="71">
        <v>9.5320320524754827</v>
      </c>
      <c r="T283" s="72"/>
      <c r="U283" s="71">
        <v>14686519</v>
      </c>
      <c r="V283" s="71">
        <v>1633</v>
      </c>
      <c r="W283" s="71">
        <v>0</v>
      </c>
      <c r="X283" s="71">
        <v>18060</v>
      </c>
      <c r="Y283" s="71">
        <v>31608</v>
      </c>
      <c r="Z283" s="71">
        <v>19503</v>
      </c>
      <c r="AA283" s="71">
        <v>3574</v>
      </c>
      <c r="AB283" s="71">
        <v>68011</v>
      </c>
      <c r="AC283" s="71">
        <v>0</v>
      </c>
      <c r="AD283" s="71">
        <v>9.5320320524754827</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1947</v>
      </c>
      <c r="B284" s="70">
        <v>71</v>
      </c>
      <c r="C284" s="70">
        <v>3</v>
      </c>
      <c r="D284" s="70">
        <v>5</v>
      </c>
      <c r="E284" s="70">
        <v>2006</v>
      </c>
      <c r="F284" s="70" t="s">
        <v>790</v>
      </c>
      <c r="G284" s="70" t="s">
        <v>1944</v>
      </c>
      <c r="H284" s="70" t="s">
        <v>1945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1948</v>
      </c>
      <c r="B285" s="70">
        <v>72</v>
      </c>
      <c r="C285" s="70">
        <v>4</v>
      </c>
      <c r="D285" s="70">
        <v>5</v>
      </c>
      <c r="E285" s="70">
        <v>2007</v>
      </c>
      <c r="F285" s="70" t="s">
        <v>791</v>
      </c>
      <c r="G285" s="70" t="s">
        <v>1944</v>
      </c>
      <c r="H285" s="70" t="s">
        <v>1945</v>
      </c>
      <c r="I285" s="148"/>
      <c r="J285" s="71">
        <v>111.41814982116441</v>
      </c>
      <c r="K285" s="71">
        <v>4.1829076507888683</v>
      </c>
      <c r="L285" s="71">
        <v>0</v>
      </c>
      <c r="M285" s="71">
        <v>86.704581818420095</v>
      </c>
      <c r="N285" s="71">
        <v>102.05388866569351</v>
      </c>
      <c r="O285" s="71">
        <v>39.178135885840959</v>
      </c>
      <c r="P285" s="71">
        <v>17.627642868658629</v>
      </c>
      <c r="Q285" s="71">
        <v>4.24191404666011</v>
      </c>
      <c r="R285" s="71">
        <v>0</v>
      </c>
      <c r="S285" s="71">
        <v>13.80567882589162</v>
      </c>
      <c r="T285" s="72"/>
      <c r="U285" s="71">
        <v>17308181</v>
      </c>
      <c r="V285" s="71">
        <v>1818</v>
      </c>
      <c r="W285" s="71">
        <v>0</v>
      </c>
      <c r="X285" s="71">
        <v>20228</v>
      </c>
      <c r="Y285" s="71">
        <v>32377</v>
      </c>
      <c r="Z285" s="71">
        <v>19385</v>
      </c>
      <c r="AA285" s="71">
        <v>3452</v>
      </c>
      <c r="AB285" s="71">
        <v>68194</v>
      </c>
      <c r="AC285" s="71">
        <v>0</v>
      </c>
      <c r="AD285" s="71">
        <v>13.80567882589162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1949</v>
      </c>
      <c r="B286" s="70">
        <v>73</v>
      </c>
      <c r="C286" s="70">
        <v>5</v>
      </c>
      <c r="D286" s="70">
        <v>5</v>
      </c>
      <c r="E286" s="70">
        <v>2008</v>
      </c>
      <c r="F286" s="70" t="s">
        <v>792</v>
      </c>
      <c r="G286" s="70" t="s">
        <v>1944</v>
      </c>
      <c r="H286" s="70" t="s">
        <v>1945</v>
      </c>
      <c r="I286" s="148"/>
      <c r="J286" s="71">
        <v>97.767358306296245</v>
      </c>
      <c r="K286" s="71">
        <v>3.337618256887354</v>
      </c>
      <c r="L286" s="71">
        <v>0</v>
      </c>
      <c r="M286" s="71">
        <v>91.47776201940232</v>
      </c>
      <c r="N286" s="71">
        <v>103.9202076708138</v>
      </c>
      <c r="O286" s="71">
        <v>37.424028260781341</v>
      </c>
      <c r="P286" s="71">
        <v>16.59761856470983</v>
      </c>
      <c r="Q286" s="71">
        <v>4.1834313245973398</v>
      </c>
      <c r="R286" s="71">
        <v>0</v>
      </c>
      <c r="S286" s="71">
        <v>9.7280675073618212</v>
      </c>
      <c r="T286" s="72"/>
      <c r="U286" s="71">
        <v>16668308</v>
      </c>
      <c r="V286" s="71">
        <v>1818</v>
      </c>
      <c r="W286" s="71">
        <v>0</v>
      </c>
      <c r="X286" s="71">
        <v>20228</v>
      </c>
      <c r="Y286" s="71">
        <v>32841</v>
      </c>
      <c r="Z286" s="71">
        <v>19167</v>
      </c>
      <c r="AA286" s="71">
        <v>3254</v>
      </c>
      <c r="AB286" s="71">
        <v>68360</v>
      </c>
      <c r="AC286" s="71">
        <v>0</v>
      </c>
      <c r="AD286" s="71">
        <v>9.7280675073618212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1950</v>
      </c>
      <c r="B287" s="70">
        <v>74</v>
      </c>
      <c r="C287" s="70">
        <v>6</v>
      </c>
      <c r="D287" s="70">
        <v>5</v>
      </c>
      <c r="E287" s="70">
        <v>2009</v>
      </c>
      <c r="F287" s="70" t="s">
        <v>176</v>
      </c>
      <c r="G287" s="70" t="s">
        <v>1944</v>
      </c>
      <c r="H287" s="70" t="s">
        <v>1945</v>
      </c>
      <c r="I287" s="148"/>
      <c r="J287" s="71">
        <v>98.872315074646053</v>
      </c>
      <c r="K287" s="71">
        <v>3.023715580364303</v>
      </c>
      <c r="L287" s="71">
        <v>0</v>
      </c>
      <c r="M287" s="71">
        <v>78.024502631755382</v>
      </c>
      <c r="N287" s="71">
        <v>97.305230136071316</v>
      </c>
      <c r="O287" s="71">
        <v>37.695508054593788</v>
      </c>
      <c r="P287" s="71">
        <v>15.49164854678564</v>
      </c>
      <c r="Q287" s="71">
        <v>3.9907456663006702</v>
      </c>
      <c r="R287" s="71">
        <v>0</v>
      </c>
      <c r="S287" s="71">
        <v>8.0314341928185051</v>
      </c>
      <c r="T287" s="72"/>
      <c r="U287" s="71">
        <v>15048462</v>
      </c>
      <c r="V287" s="71">
        <v>1921</v>
      </c>
      <c r="W287" s="71">
        <v>0</v>
      </c>
      <c r="X287" s="71">
        <v>20352</v>
      </c>
      <c r="Y287" s="71">
        <v>33098</v>
      </c>
      <c r="Z287" s="71">
        <v>19056</v>
      </c>
      <c r="AA287" s="71">
        <v>3118</v>
      </c>
      <c r="AB287" s="71">
        <v>68455</v>
      </c>
      <c r="AC287" s="71">
        <v>0</v>
      </c>
      <c r="AD287" s="71">
        <v>8.0314341928185051</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23.827000000000002</v>
      </c>
      <c r="BK287" s="71">
        <v>0</v>
      </c>
      <c r="BL287" s="71">
        <v>16.54</v>
      </c>
      <c r="BM287" s="71">
        <v>0</v>
      </c>
      <c r="BN287" s="72"/>
      <c r="BO287" s="71">
        <v>0</v>
      </c>
      <c r="BP287" s="71">
        <v>0</v>
      </c>
      <c r="BQ287" s="71">
        <v>2</v>
      </c>
      <c r="BR287" s="71">
        <v>0</v>
      </c>
      <c r="BS287" s="71">
        <v>3</v>
      </c>
      <c r="BT287" s="71">
        <v>0</v>
      </c>
      <c r="BU287"/>
      <c r="BV287" s="70">
        <v>40.366999999999997</v>
      </c>
      <c r="BW287" s="70">
        <v>0</v>
      </c>
      <c r="BX287" s="70">
        <v>0</v>
      </c>
      <c r="BY287" s="70">
        <v>0</v>
      </c>
      <c r="BZ287" s="70">
        <v>0</v>
      </c>
      <c r="CA287" s="70">
        <v>0</v>
      </c>
      <c r="CB287" s="70">
        <v>0</v>
      </c>
      <c r="CC287" s="70">
        <v>0</v>
      </c>
      <c r="CD287" s="70">
        <v>0</v>
      </c>
    </row>
    <row r="288" spans="1:82">
      <c r="A288" s="70" t="s">
        <v>1951</v>
      </c>
      <c r="B288" s="70">
        <v>75</v>
      </c>
      <c r="C288" s="70">
        <v>7</v>
      </c>
      <c r="D288" s="70">
        <v>5</v>
      </c>
      <c r="E288" s="70">
        <v>2010</v>
      </c>
      <c r="F288" s="70" t="s">
        <v>177</v>
      </c>
      <c r="G288" s="70" t="s">
        <v>1944</v>
      </c>
      <c r="H288" s="70" t="s">
        <v>1945</v>
      </c>
      <c r="I288" s="148"/>
      <c r="J288" s="71">
        <v>88.078380465936789</v>
      </c>
      <c r="K288" s="71">
        <v>3.168505080605482</v>
      </c>
      <c r="L288" s="71">
        <v>0</v>
      </c>
      <c r="M288" s="71">
        <v>79.510296180099118</v>
      </c>
      <c r="N288" s="71">
        <v>107.4655527338747</v>
      </c>
      <c r="O288" s="71">
        <v>37.200208704455527</v>
      </c>
      <c r="P288" s="71">
        <v>15.796718670256251</v>
      </c>
      <c r="Q288" s="71">
        <v>4.1892495346711298</v>
      </c>
      <c r="R288" s="71">
        <v>0</v>
      </c>
      <c r="S288" s="71">
        <v>9.0404512284428744</v>
      </c>
      <c r="T288" s="72"/>
      <c r="U288" s="71">
        <v>14471273</v>
      </c>
      <c r="V288" s="71">
        <v>1921</v>
      </c>
      <c r="W288" s="71">
        <v>0</v>
      </c>
      <c r="X288" s="71">
        <v>20352</v>
      </c>
      <c r="Y288" s="71">
        <v>33391</v>
      </c>
      <c r="Z288" s="71">
        <v>18893</v>
      </c>
      <c r="AA288" s="71">
        <v>3100</v>
      </c>
      <c r="AB288" s="71">
        <v>68858</v>
      </c>
      <c r="AC288" s="71">
        <v>0</v>
      </c>
      <c r="AD288" s="71">
        <v>9.0404512284428744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22.091999999999999</v>
      </c>
      <c r="BK288" s="71">
        <v>0</v>
      </c>
      <c r="BL288" s="71">
        <v>15.149000000000001</v>
      </c>
      <c r="BM288" s="71">
        <v>0</v>
      </c>
      <c r="BN288" s="72"/>
      <c r="BO288" s="71">
        <v>0</v>
      </c>
      <c r="BP288" s="71">
        <v>0</v>
      </c>
      <c r="BQ288" s="71">
        <v>2</v>
      </c>
      <c r="BR288" s="71">
        <v>0</v>
      </c>
      <c r="BS288" s="71">
        <v>3</v>
      </c>
      <c r="BT288" s="71">
        <v>0</v>
      </c>
      <c r="BU288"/>
      <c r="BV288" s="70">
        <v>37.241</v>
      </c>
      <c r="BW288" s="70">
        <v>0</v>
      </c>
      <c r="BX288" s="70">
        <v>0</v>
      </c>
      <c r="BY288" s="70">
        <v>0</v>
      </c>
      <c r="BZ288" s="70">
        <v>0</v>
      </c>
      <c r="CA288" s="70">
        <v>0</v>
      </c>
      <c r="CB288" s="70">
        <v>0</v>
      </c>
      <c r="CC288" s="70">
        <v>0</v>
      </c>
      <c r="CD288" s="70">
        <v>0</v>
      </c>
    </row>
    <row r="289" spans="1:82">
      <c r="A289" s="70" t="s">
        <v>1952</v>
      </c>
      <c r="B289" s="70">
        <v>76</v>
      </c>
      <c r="C289" s="70">
        <v>8</v>
      </c>
      <c r="D289" s="70">
        <v>5</v>
      </c>
      <c r="E289" s="70">
        <v>2011</v>
      </c>
      <c r="F289" s="70" t="s">
        <v>178</v>
      </c>
      <c r="G289" s="70" t="s">
        <v>1944</v>
      </c>
      <c r="H289" s="70" t="s">
        <v>1945</v>
      </c>
      <c r="I289" s="148"/>
      <c r="J289" s="71">
        <v>105.3935989073146</v>
      </c>
      <c r="K289" s="71">
        <v>4.6078932100552654</v>
      </c>
      <c r="L289" s="71">
        <v>0</v>
      </c>
      <c r="M289" s="71">
        <v>100.8898127459393</v>
      </c>
      <c r="N289" s="71">
        <v>115.6557783477508</v>
      </c>
      <c r="O289" s="71">
        <v>36.486303585862871</v>
      </c>
      <c r="P289" s="71">
        <v>15.265992122325986</v>
      </c>
      <c r="Q289" s="71">
        <v>4.8424264155769299</v>
      </c>
      <c r="R289" s="71">
        <v>0</v>
      </c>
      <c r="S289" s="71">
        <v>9.9492518270111407</v>
      </c>
      <c r="T289" s="72"/>
      <c r="U289" s="71">
        <v>15041976</v>
      </c>
      <c r="V289" s="71">
        <v>1921</v>
      </c>
      <c r="W289" s="71">
        <v>0</v>
      </c>
      <c r="X289" s="71">
        <v>20352</v>
      </c>
      <c r="Y289" s="71">
        <v>33621</v>
      </c>
      <c r="Z289" s="71">
        <v>18933</v>
      </c>
      <c r="AA289" s="71">
        <v>3085</v>
      </c>
      <c r="AB289" s="71">
        <v>69003</v>
      </c>
      <c r="AC289" s="71">
        <v>0</v>
      </c>
      <c r="AD289" s="71">
        <v>9.9492518270111407</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20.113</v>
      </c>
      <c r="BK289" s="71">
        <v>0</v>
      </c>
      <c r="BL289" s="71">
        <v>12.295</v>
      </c>
      <c r="BM289" s="71">
        <v>0</v>
      </c>
      <c r="BN289" s="72"/>
      <c r="BO289" s="71">
        <v>0</v>
      </c>
      <c r="BP289" s="71">
        <v>0</v>
      </c>
      <c r="BQ289" s="71">
        <v>2</v>
      </c>
      <c r="BR289" s="71">
        <v>0</v>
      </c>
      <c r="BS289" s="71">
        <v>3</v>
      </c>
      <c r="BT289" s="71">
        <v>0</v>
      </c>
      <c r="BU289"/>
      <c r="BV289" s="70">
        <v>32.408000000000001</v>
      </c>
      <c r="BW289" s="70">
        <v>0</v>
      </c>
      <c r="BX289" s="70">
        <v>0</v>
      </c>
      <c r="BY289" s="70">
        <v>0</v>
      </c>
      <c r="BZ289" s="70">
        <v>0</v>
      </c>
      <c r="CA289" s="70">
        <v>0</v>
      </c>
      <c r="CB289" s="70">
        <v>0</v>
      </c>
      <c r="CC289" s="70">
        <v>0</v>
      </c>
      <c r="CD289" s="70">
        <v>0</v>
      </c>
    </row>
    <row r="290" spans="1:82">
      <c r="A290" s="70" t="s">
        <v>1953</v>
      </c>
      <c r="B290" s="70">
        <v>77</v>
      </c>
      <c r="C290" s="70">
        <v>9</v>
      </c>
      <c r="D290" s="70">
        <v>5</v>
      </c>
      <c r="E290" s="70">
        <v>2012</v>
      </c>
      <c r="F290" s="70" t="s">
        <v>179</v>
      </c>
      <c r="G290" s="70" t="s">
        <v>1944</v>
      </c>
      <c r="H290" s="70" t="s">
        <v>1945</v>
      </c>
      <c r="I290" s="148"/>
      <c r="J290" s="71">
        <v>89.323050342963271</v>
      </c>
      <c r="K290" s="71">
        <v>4.4933151163297884</v>
      </c>
      <c r="L290" s="71">
        <v>0</v>
      </c>
      <c r="M290" s="71">
        <v>104.29638371174001</v>
      </c>
      <c r="N290" s="71">
        <v>128.71475247974661</v>
      </c>
      <c r="O290" s="71">
        <v>36.661882214590769</v>
      </c>
      <c r="P290" s="71">
        <v>15.148806957661572</v>
      </c>
      <c r="Q290" s="71">
        <v>5.5080830854032499</v>
      </c>
      <c r="R290" s="71">
        <v>0</v>
      </c>
      <c r="S290" s="71">
        <v>11.15334732691433</v>
      </c>
      <c r="T290" s="72"/>
      <c r="U290" s="71">
        <v>12190757</v>
      </c>
      <c r="V290" s="71">
        <v>1921</v>
      </c>
      <c r="W290" s="71">
        <v>0</v>
      </c>
      <c r="X290" s="71">
        <v>20352</v>
      </c>
      <c r="Y290" s="71">
        <v>35546</v>
      </c>
      <c r="Z290" s="71">
        <v>19175</v>
      </c>
      <c r="AA290" s="71">
        <v>3044</v>
      </c>
      <c r="AB290" s="71">
        <v>72241</v>
      </c>
      <c r="AC290" s="71">
        <v>0</v>
      </c>
      <c r="AD290" s="71">
        <v>11.15334732691433</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23.062999999999999</v>
      </c>
      <c r="BK290" s="71">
        <v>0</v>
      </c>
      <c r="BL290" s="71">
        <v>16.242999999999999</v>
      </c>
      <c r="BM290" s="71">
        <v>0</v>
      </c>
      <c r="BN290" s="72"/>
      <c r="BO290" s="71">
        <v>0</v>
      </c>
      <c r="BP290" s="71">
        <v>0</v>
      </c>
      <c r="BQ290" s="71">
        <v>2</v>
      </c>
      <c r="BR290" s="71">
        <v>0</v>
      </c>
      <c r="BS290" s="71">
        <v>3</v>
      </c>
      <c r="BT290" s="71">
        <v>0</v>
      </c>
      <c r="BU290"/>
      <c r="BV290" s="70">
        <v>39.305999999999997</v>
      </c>
      <c r="BW290" s="70">
        <v>0</v>
      </c>
      <c r="BX290" s="70">
        <v>0</v>
      </c>
      <c r="BY290" s="70">
        <v>0</v>
      </c>
      <c r="BZ290" s="70">
        <v>0</v>
      </c>
      <c r="CA290" s="70">
        <v>0</v>
      </c>
      <c r="CB290" s="70">
        <v>0</v>
      </c>
      <c r="CC290" s="70">
        <v>0</v>
      </c>
      <c r="CD290" s="70">
        <v>0</v>
      </c>
    </row>
    <row r="291" spans="1:82">
      <c r="A291" s="70" t="s">
        <v>1954</v>
      </c>
      <c r="B291" s="70">
        <v>78</v>
      </c>
      <c r="C291" s="70">
        <v>10</v>
      </c>
      <c r="D291" s="70">
        <v>5</v>
      </c>
      <c r="E291" s="70">
        <v>2013</v>
      </c>
      <c r="F291" s="70" t="s">
        <v>180</v>
      </c>
      <c r="G291" s="70" t="s">
        <v>1944</v>
      </c>
      <c r="H291" s="70" t="s">
        <v>1945</v>
      </c>
      <c r="I291" s="148"/>
      <c r="J291" s="71">
        <v>91.849857514149505</v>
      </c>
      <c r="K291" s="71">
        <v>3.873432872897145</v>
      </c>
      <c r="L291" s="71">
        <v>0</v>
      </c>
      <c r="M291" s="71">
        <v>100.48112468273349</v>
      </c>
      <c r="N291" s="71">
        <v>129.20274091587299</v>
      </c>
      <c r="O291" s="71">
        <v>35.321907502111735</v>
      </c>
      <c r="P291" s="71">
        <v>15.320781142294441</v>
      </c>
      <c r="Q291" s="71">
        <v>5.5888137220118104</v>
      </c>
      <c r="R291" s="71">
        <v>0</v>
      </c>
      <c r="S291" s="71">
        <v>6.9595384780664578</v>
      </c>
      <c r="T291" s="72"/>
      <c r="U291" s="71">
        <v>11600098</v>
      </c>
      <c r="V291" s="71">
        <v>1921</v>
      </c>
      <c r="W291" s="71">
        <v>0</v>
      </c>
      <c r="X291" s="71">
        <v>20352</v>
      </c>
      <c r="Y291" s="71">
        <v>35728</v>
      </c>
      <c r="Z291" s="71">
        <v>19299</v>
      </c>
      <c r="AA291" s="71">
        <v>3067</v>
      </c>
      <c r="AB291" s="71">
        <v>72249</v>
      </c>
      <c r="AC291" s="71">
        <v>0</v>
      </c>
      <c r="AD291" s="71">
        <v>6.9595384780664578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25.125</v>
      </c>
      <c r="BK291" s="71">
        <v>0</v>
      </c>
      <c r="BL291" s="71">
        <v>18.673999999999999</v>
      </c>
      <c r="BM291" s="71">
        <v>0</v>
      </c>
      <c r="BN291" s="72"/>
      <c r="BO291" s="71">
        <v>0</v>
      </c>
      <c r="BP291" s="71">
        <v>0</v>
      </c>
      <c r="BQ291" s="71">
        <v>2</v>
      </c>
      <c r="BR291" s="71">
        <v>0</v>
      </c>
      <c r="BS291" s="71">
        <v>3</v>
      </c>
      <c r="BT291" s="71">
        <v>0</v>
      </c>
      <c r="BU291"/>
      <c r="BV291" s="70">
        <v>43.798999999999999</v>
      </c>
      <c r="BW291" s="70">
        <v>0</v>
      </c>
      <c r="BX291" s="70">
        <v>0</v>
      </c>
      <c r="BY291" s="70">
        <v>0</v>
      </c>
      <c r="BZ291" s="70">
        <v>0</v>
      </c>
      <c r="CA291" s="70">
        <v>0</v>
      </c>
      <c r="CB291" s="70">
        <v>0</v>
      </c>
      <c r="CC291" s="70">
        <v>0</v>
      </c>
      <c r="CD291" s="70">
        <v>0</v>
      </c>
    </row>
    <row r="292" spans="1:82">
      <c r="A292" s="70" t="s">
        <v>1955</v>
      </c>
      <c r="B292" s="70">
        <v>79</v>
      </c>
      <c r="C292" s="70">
        <v>11</v>
      </c>
      <c r="D292" s="70">
        <v>5</v>
      </c>
      <c r="E292" s="70">
        <v>2014</v>
      </c>
      <c r="F292" s="70" t="s">
        <v>181</v>
      </c>
      <c r="G292" s="1064" t="s">
        <v>1944</v>
      </c>
      <c r="H292" s="70" t="s">
        <v>1945</v>
      </c>
      <c r="I292" s="148"/>
      <c r="J292" s="71">
        <v>79.644862407875237</v>
      </c>
      <c r="K292" s="71">
        <v>3.5988500088005049</v>
      </c>
      <c r="L292" s="71">
        <v>0</v>
      </c>
      <c r="M292" s="71">
        <v>89.068616834049621</v>
      </c>
      <c r="N292" s="71">
        <v>113.11678072281519</v>
      </c>
      <c r="O292" s="71">
        <v>33.465735725171562</v>
      </c>
      <c r="P292" s="71">
        <v>15.224669705692518</v>
      </c>
      <c r="Q292" s="71">
        <v>5.3671806621466596</v>
      </c>
      <c r="R292" s="71">
        <v>0</v>
      </c>
      <c r="S292" s="71">
        <v>8.3735811331368382</v>
      </c>
      <c r="T292" s="72"/>
      <c r="U292" s="71">
        <v>11177670</v>
      </c>
      <c r="V292" s="71">
        <v>1570</v>
      </c>
      <c r="W292" s="71">
        <v>0</v>
      </c>
      <c r="X292" s="71">
        <v>19760</v>
      </c>
      <c r="Y292" s="71">
        <v>36003</v>
      </c>
      <c r="Z292" s="71">
        <v>19258</v>
      </c>
      <c r="AA292" s="71">
        <v>3032</v>
      </c>
      <c r="AB292" s="71">
        <v>72317</v>
      </c>
      <c r="AC292" s="71">
        <v>0</v>
      </c>
      <c r="AD292" s="71">
        <v>8.3735811331368382</v>
      </c>
      <c r="AE292" s="72"/>
      <c r="AF292" s="71"/>
      <c r="AG292" s="71"/>
      <c r="AH292" s="71"/>
      <c r="AI292" s="71"/>
      <c r="AJ292" s="71"/>
      <c r="AK292" s="71"/>
      <c r="AL292" s="71"/>
      <c r="AM292" s="71"/>
      <c r="AN292" s="71"/>
      <c r="AO292" s="71"/>
      <c r="AP292" s="71"/>
      <c r="AQ292" s="72"/>
      <c r="AR292" s="71">
        <v>466</v>
      </c>
      <c r="AS292" s="71">
        <v>35</v>
      </c>
      <c r="AT292" s="71">
        <v>0</v>
      </c>
      <c r="AU292" s="71">
        <v>0</v>
      </c>
      <c r="AV292" s="71">
        <v>0</v>
      </c>
      <c r="AW292" s="71">
        <v>0</v>
      </c>
      <c r="AX292" s="71"/>
      <c r="AY292" s="72"/>
      <c r="AZ292" s="71">
        <v>1795.1</v>
      </c>
      <c r="BA292" s="71">
        <v>453.6</v>
      </c>
      <c r="BB292" s="71">
        <v>0</v>
      </c>
      <c r="BC292" s="71">
        <v>0</v>
      </c>
      <c r="BD292" s="71">
        <v>0</v>
      </c>
      <c r="BE292" s="71">
        <v>0</v>
      </c>
      <c r="BF292" s="71"/>
      <c r="BG292" s="72"/>
      <c r="BH292" s="71">
        <v>0</v>
      </c>
      <c r="BI292" s="71">
        <v>0</v>
      </c>
      <c r="BJ292" s="71">
        <v>4.1790000000000003</v>
      </c>
      <c r="BK292" s="71">
        <v>0</v>
      </c>
      <c r="BL292" s="71">
        <v>18.62</v>
      </c>
      <c r="BM292" s="71">
        <v>0</v>
      </c>
      <c r="BN292" s="72"/>
      <c r="BO292" s="71">
        <v>0</v>
      </c>
      <c r="BP292" s="71">
        <v>0</v>
      </c>
      <c r="BQ292" s="71">
        <v>1</v>
      </c>
      <c r="BR292" s="71">
        <v>0</v>
      </c>
      <c r="BS292" s="71">
        <v>3</v>
      </c>
      <c r="BT292" s="71">
        <v>0</v>
      </c>
      <c r="BU292"/>
      <c r="BV292" s="70">
        <v>22.798999999999999</v>
      </c>
      <c r="BW292" s="70">
        <v>0</v>
      </c>
      <c r="BX292" s="70">
        <v>0</v>
      </c>
      <c r="BY292" s="70">
        <v>0</v>
      </c>
      <c r="BZ292" s="70">
        <v>0</v>
      </c>
      <c r="CA292" s="70">
        <v>0</v>
      </c>
      <c r="CB292" s="70">
        <v>0</v>
      </c>
      <c r="CC292" s="70">
        <v>0</v>
      </c>
      <c r="CD292" s="70">
        <v>0</v>
      </c>
    </row>
    <row r="293" spans="1:82">
      <c r="A293" s="70" t="s">
        <v>1956</v>
      </c>
      <c r="B293" s="70">
        <v>80</v>
      </c>
      <c r="C293" s="70">
        <v>12</v>
      </c>
      <c r="D293" s="70">
        <v>5</v>
      </c>
      <c r="E293" s="70">
        <v>2015</v>
      </c>
      <c r="F293" s="70" t="s">
        <v>182</v>
      </c>
      <c r="G293" s="1064" t="s">
        <v>1944</v>
      </c>
      <c r="H293" s="70" t="s">
        <v>1945</v>
      </c>
      <c r="I293" s="148"/>
      <c r="J293" s="71">
        <v>68.43983360011525</v>
      </c>
      <c r="K293" s="71">
        <v>3.4373625324639461</v>
      </c>
      <c r="L293" s="71">
        <v>0</v>
      </c>
      <c r="M293" s="71">
        <v>93.335955107073033</v>
      </c>
      <c r="N293" s="71">
        <v>115.0619129788258</v>
      </c>
      <c r="O293" s="71">
        <v>33.284429761465923</v>
      </c>
      <c r="P293" s="71">
        <v>15.191470418613633</v>
      </c>
      <c r="Q293" s="71">
        <v>5.3247437101413801</v>
      </c>
      <c r="R293" s="71">
        <v>0</v>
      </c>
      <c r="S293" s="71">
        <v>7.2534326555349287</v>
      </c>
      <c r="T293" s="72"/>
      <c r="U293" s="71">
        <v>10314759</v>
      </c>
      <c r="V293" s="71">
        <v>1570</v>
      </c>
      <c r="W293" s="71">
        <v>0</v>
      </c>
      <c r="X293" s="71">
        <v>19760</v>
      </c>
      <c r="Y293" s="71">
        <v>36973</v>
      </c>
      <c r="Z293" s="71">
        <v>19338</v>
      </c>
      <c r="AA293" s="71">
        <v>3023</v>
      </c>
      <c r="AB293" s="71">
        <v>73289</v>
      </c>
      <c r="AC293" s="71">
        <v>0</v>
      </c>
      <c r="AD293" s="71">
        <v>7.2534326555349287</v>
      </c>
      <c r="AE293" s="72"/>
      <c r="AF293" s="71">
        <v>78112337.76708746</v>
      </c>
      <c r="AG293" s="71">
        <v>2838766.9592104042</v>
      </c>
      <c r="AH293" s="71">
        <v>0</v>
      </c>
      <c r="AI293" s="71">
        <v>139732032.38159519</v>
      </c>
      <c r="AJ293" s="71">
        <v>173983234.45144939</v>
      </c>
      <c r="AK293" s="71">
        <v>0</v>
      </c>
      <c r="AL293" s="71">
        <v>0</v>
      </c>
      <c r="AM293" s="71">
        <v>10043950.014207879</v>
      </c>
      <c r="AN293" s="71">
        <v>0</v>
      </c>
      <c r="AO293" s="71">
        <v>0</v>
      </c>
      <c r="AP293" s="71">
        <v>404710321.57355034</v>
      </c>
      <c r="AQ293" s="72"/>
      <c r="AR293" s="71">
        <v>528</v>
      </c>
      <c r="AS293" s="71">
        <v>48</v>
      </c>
      <c r="AT293" s="71">
        <v>0</v>
      </c>
      <c r="AU293" s="71">
        <v>0</v>
      </c>
      <c r="AV293" s="71">
        <v>0</v>
      </c>
      <c r="AW293" s="71">
        <v>0</v>
      </c>
      <c r="AX293" s="71"/>
      <c r="AY293" s="72"/>
      <c r="AZ293" s="71">
        <v>2041.1</v>
      </c>
      <c r="BA293" s="71">
        <v>606.6</v>
      </c>
      <c r="BB293" s="71">
        <v>0</v>
      </c>
      <c r="BC293" s="71">
        <v>0</v>
      </c>
      <c r="BD293" s="71">
        <v>0</v>
      </c>
      <c r="BE293" s="71">
        <v>0</v>
      </c>
      <c r="BF293" s="71"/>
      <c r="BG293" s="72"/>
      <c r="BH293" s="71">
        <v>0</v>
      </c>
      <c r="BI293" s="71">
        <v>0</v>
      </c>
      <c r="BJ293" s="71">
        <v>23.091999999999999</v>
      </c>
      <c r="BK293" s="71">
        <v>0</v>
      </c>
      <c r="BL293" s="71">
        <v>16.831</v>
      </c>
      <c r="BM293" s="71">
        <v>0</v>
      </c>
      <c r="BN293" s="72"/>
      <c r="BO293" s="71">
        <v>0</v>
      </c>
      <c r="BP293" s="71">
        <v>0</v>
      </c>
      <c r="BQ293" s="71">
        <v>2</v>
      </c>
      <c r="BR293" s="71">
        <v>0</v>
      </c>
      <c r="BS293" s="71">
        <v>3</v>
      </c>
      <c r="BT293" s="71">
        <v>0</v>
      </c>
      <c r="BU293"/>
      <c r="BV293" s="70">
        <v>39.923000000000002</v>
      </c>
      <c r="BW293" s="70">
        <v>0</v>
      </c>
      <c r="BX293" s="70">
        <v>0</v>
      </c>
      <c r="BY293" s="70">
        <v>0</v>
      </c>
      <c r="BZ293" s="70">
        <v>0</v>
      </c>
      <c r="CA293" s="70">
        <v>0</v>
      </c>
      <c r="CB293" s="70">
        <v>0</v>
      </c>
      <c r="CC293" s="70">
        <v>0</v>
      </c>
      <c r="CD293" s="70">
        <v>0</v>
      </c>
    </row>
    <row r="294" spans="1:82">
      <c r="A294" s="70" t="s">
        <v>1957</v>
      </c>
      <c r="B294" s="70">
        <v>81</v>
      </c>
      <c r="C294" s="70">
        <v>13</v>
      </c>
      <c r="D294" s="70">
        <v>5</v>
      </c>
      <c r="E294" s="70">
        <v>2016</v>
      </c>
      <c r="F294" s="70" t="s">
        <v>155</v>
      </c>
      <c r="G294" s="70" t="s">
        <v>1944</v>
      </c>
      <c r="H294" s="70" t="s">
        <v>1945</v>
      </c>
      <c r="I294" s="148"/>
      <c r="J294" s="71">
        <v>55.446649692431649</v>
      </c>
      <c r="K294" s="71">
        <v>3.4332042602496471</v>
      </c>
      <c r="L294" s="71">
        <v>0</v>
      </c>
      <c r="M294" s="71">
        <v>81.684331231911642</v>
      </c>
      <c r="N294" s="71">
        <v>102.76170253735771</v>
      </c>
      <c r="O294" s="71">
        <v>33.082575628654617</v>
      </c>
      <c r="P294" s="71">
        <v>15.130060102665077</v>
      </c>
      <c r="Q294" s="71">
        <v>5.2197068582115191</v>
      </c>
      <c r="R294" s="71">
        <v>0</v>
      </c>
      <c r="S294" s="71">
        <v>7.7530715696025885</v>
      </c>
      <c r="T294" s="72"/>
      <c r="U294" s="71">
        <v>8736467</v>
      </c>
      <c r="V294" s="71">
        <v>1570</v>
      </c>
      <c r="W294" s="71">
        <v>0</v>
      </c>
      <c r="X294" s="71">
        <v>19760</v>
      </c>
      <c r="Y294" s="71">
        <v>37541</v>
      </c>
      <c r="Z294" s="71">
        <v>19457</v>
      </c>
      <c r="AA294" s="71">
        <v>3114</v>
      </c>
      <c r="AB294" s="71">
        <v>73900</v>
      </c>
      <c r="AC294" s="71">
        <v>0</v>
      </c>
      <c r="AD294" s="71">
        <v>7.7530715696025876</v>
      </c>
      <c r="AE294" s="72"/>
      <c r="AF294" s="71">
        <v>64484584.714726053</v>
      </c>
      <c r="AG294" s="71">
        <v>2729002.2280863179</v>
      </c>
      <c r="AH294" s="71">
        <v>0</v>
      </c>
      <c r="AI294" s="71">
        <v>130515908.01482411</v>
      </c>
      <c r="AJ294" s="71">
        <v>150603111.5050427</v>
      </c>
      <c r="AK294" s="71">
        <v>0</v>
      </c>
      <c r="AL294" s="71">
        <v>0</v>
      </c>
      <c r="AM294" s="71">
        <v>10135553.21868564</v>
      </c>
      <c r="AN294" s="71">
        <v>0</v>
      </c>
      <c r="AO294" s="71">
        <v>0</v>
      </c>
      <c r="AP294" s="71">
        <v>358468159.68136477</v>
      </c>
      <c r="AQ294" s="72"/>
      <c r="AR294" s="71">
        <v>586</v>
      </c>
      <c r="AS294" s="71">
        <v>58</v>
      </c>
      <c r="AT294" s="71">
        <v>0</v>
      </c>
      <c r="AU294" s="71">
        <v>0</v>
      </c>
      <c r="AV294" s="71">
        <v>0</v>
      </c>
      <c r="AW294" s="71">
        <v>0</v>
      </c>
      <c r="AX294" s="71"/>
      <c r="AY294" s="72"/>
      <c r="AZ294" s="71">
        <v>2285.5</v>
      </c>
      <c r="BA294" s="71">
        <v>774.8</v>
      </c>
      <c r="BB294" s="71">
        <v>0</v>
      </c>
      <c r="BC294" s="71">
        <v>0</v>
      </c>
      <c r="BD294" s="71">
        <v>0</v>
      </c>
      <c r="BE294" s="71">
        <v>0</v>
      </c>
      <c r="BF294" s="71"/>
      <c r="BG294" s="72"/>
      <c r="BH294" s="71">
        <v>0</v>
      </c>
      <c r="BI294" s="71">
        <v>0</v>
      </c>
      <c r="BJ294" s="71">
        <v>22.338000000000001</v>
      </c>
      <c r="BK294" s="71">
        <v>0</v>
      </c>
      <c r="BL294" s="71">
        <v>13.849999999999998</v>
      </c>
      <c r="BM294" s="71">
        <v>0</v>
      </c>
      <c r="BN294" s="72"/>
      <c r="BO294" s="71">
        <v>0</v>
      </c>
      <c r="BP294" s="71">
        <v>0</v>
      </c>
      <c r="BQ294" s="71">
        <v>2</v>
      </c>
      <c r="BR294" s="71">
        <v>0</v>
      </c>
      <c r="BS294" s="71">
        <v>3</v>
      </c>
      <c r="BT294" s="71">
        <v>0</v>
      </c>
      <c r="BU294"/>
      <c r="BV294" s="70">
        <v>36.188000000000002</v>
      </c>
      <c r="BW294" s="70">
        <v>0</v>
      </c>
      <c r="BX294" s="70">
        <v>0</v>
      </c>
      <c r="BY294" s="70">
        <v>0</v>
      </c>
      <c r="BZ294" s="70">
        <v>0</v>
      </c>
      <c r="CA294" s="70">
        <v>0</v>
      </c>
      <c r="CB294" s="70">
        <v>0</v>
      </c>
      <c r="CC294" s="70">
        <v>0</v>
      </c>
      <c r="CD294" s="70">
        <v>0</v>
      </c>
    </row>
    <row r="295" spans="1:82">
      <c r="A295" s="70" t="s">
        <v>1958</v>
      </c>
      <c r="B295" s="70">
        <v>82</v>
      </c>
      <c r="C295" s="70">
        <v>14</v>
      </c>
      <c r="D295" s="70">
        <v>5</v>
      </c>
      <c r="E295" s="70">
        <v>2017</v>
      </c>
      <c r="F295" s="70" t="s">
        <v>156</v>
      </c>
      <c r="G295" s="70" t="s">
        <v>1944</v>
      </c>
      <c r="H295" s="70" t="s">
        <v>1945</v>
      </c>
      <c r="I295" s="148"/>
      <c r="J295" s="71">
        <v>52.18536400336717</v>
      </c>
      <c r="K295" s="71">
        <v>3.5762210206257863</v>
      </c>
      <c r="L295" s="71">
        <v>0</v>
      </c>
      <c r="M295" s="71">
        <v>78.788121841809868</v>
      </c>
      <c r="N295" s="71">
        <v>113.26370214233553</v>
      </c>
      <c r="O295" s="71">
        <v>32.484207676980652</v>
      </c>
      <c r="P295" s="71">
        <v>15.058356292991885</v>
      </c>
      <c r="Q295" s="71">
        <v>5.09374537167957</v>
      </c>
      <c r="R295" s="71">
        <v>0</v>
      </c>
      <c r="S295" s="71">
        <v>9.0742679004333091</v>
      </c>
      <c r="T295" s="72"/>
      <c r="U295" s="71">
        <v>8937809</v>
      </c>
      <c r="V295" s="71">
        <v>1570</v>
      </c>
      <c r="W295" s="71">
        <v>0</v>
      </c>
      <c r="X295" s="71">
        <v>19760</v>
      </c>
      <c r="Y295" s="71">
        <v>38240</v>
      </c>
      <c r="Z295" s="71">
        <v>19422</v>
      </c>
      <c r="AA295" s="71">
        <v>3119</v>
      </c>
      <c r="AB295" s="71">
        <v>74576</v>
      </c>
      <c r="AC295" s="71">
        <v>0</v>
      </c>
      <c r="AD295" s="71">
        <v>9.0742679004333091</v>
      </c>
      <c r="AE295" s="72"/>
      <c r="AF295" s="71">
        <v>62176314.154144183</v>
      </c>
      <c r="AG295" s="71">
        <v>2831636.544953926</v>
      </c>
      <c r="AH295" s="71">
        <v>0</v>
      </c>
      <c r="AI295" s="71">
        <v>130820719.7365776</v>
      </c>
      <c r="AJ295" s="71">
        <v>166704206.16980401</v>
      </c>
      <c r="AK295" s="71">
        <v>0</v>
      </c>
      <c r="AL295" s="71">
        <v>0</v>
      </c>
      <c r="AM295" s="71">
        <v>10244272.605114801</v>
      </c>
      <c r="AN295" s="71">
        <v>0</v>
      </c>
      <c r="AO295" s="71">
        <v>0</v>
      </c>
      <c r="AP295" s="71">
        <v>372777149.21059453</v>
      </c>
      <c r="AQ295" s="72"/>
      <c r="AR295" s="71">
        <v>619</v>
      </c>
      <c r="AS295" s="71">
        <v>65</v>
      </c>
      <c r="AT295" s="71">
        <v>0</v>
      </c>
      <c r="AU295" s="71">
        <v>0</v>
      </c>
      <c r="AV295" s="71">
        <v>0</v>
      </c>
      <c r="AW295" s="71">
        <v>0</v>
      </c>
      <c r="AX295" s="71"/>
      <c r="AY295" s="72"/>
      <c r="AZ295" s="71">
        <v>2436.9</v>
      </c>
      <c r="BA295" s="71">
        <v>871.6</v>
      </c>
      <c r="BB295" s="71">
        <v>0</v>
      </c>
      <c r="BC295" s="71">
        <v>0</v>
      </c>
      <c r="BD295" s="71">
        <v>0</v>
      </c>
      <c r="BE295" s="71">
        <v>0</v>
      </c>
      <c r="BF295" s="71"/>
      <c r="BG295" s="72"/>
      <c r="BH295" s="71">
        <v>0</v>
      </c>
      <c r="BI295" s="71">
        <v>0</v>
      </c>
      <c r="BJ295" s="71">
        <v>21.414000000000001</v>
      </c>
      <c r="BK295" s="71">
        <v>0</v>
      </c>
      <c r="BL295" s="71">
        <v>12.911</v>
      </c>
      <c r="BM295" s="71">
        <v>0</v>
      </c>
      <c r="BN295" s="72"/>
      <c r="BO295" s="71">
        <v>0</v>
      </c>
      <c r="BP295" s="71">
        <v>0</v>
      </c>
      <c r="BQ295" s="71">
        <v>2</v>
      </c>
      <c r="BR295" s="71">
        <v>0</v>
      </c>
      <c r="BS295" s="71">
        <v>3</v>
      </c>
      <c r="BT295" s="71">
        <v>0</v>
      </c>
      <c r="BU295"/>
      <c r="BV295" s="70">
        <v>34.325000000000003</v>
      </c>
      <c r="BW295" s="70">
        <v>0</v>
      </c>
      <c r="BX295" s="70">
        <v>0</v>
      </c>
      <c r="BY295" s="70">
        <v>0</v>
      </c>
      <c r="BZ295" s="70">
        <v>0</v>
      </c>
      <c r="CA295" s="70">
        <v>0</v>
      </c>
      <c r="CB295" s="70">
        <v>0</v>
      </c>
      <c r="CC295" s="70">
        <v>0</v>
      </c>
      <c r="CD295" s="70">
        <v>0</v>
      </c>
    </row>
    <row r="296" spans="1:82">
      <c r="A296" s="70" t="s">
        <v>1959</v>
      </c>
      <c r="B296" s="70">
        <v>83</v>
      </c>
      <c r="C296" s="70">
        <v>15</v>
      </c>
      <c r="D296" s="70">
        <v>5</v>
      </c>
      <c r="E296" s="70">
        <v>2018</v>
      </c>
      <c r="F296" s="70" t="s">
        <v>183</v>
      </c>
      <c r="G296" s="70" t="s">
        <v>1944</v>
      </c>
      <c r="H296" s="70" t="s">
        <v>1945</v>
      </c>
      <c r="I296" s="148"/>
      <c r="J296" s="71">
        <v>50.90378881521854</v>
      </c>
      <c r="K296" s="71">
        <v>3.3625559063846566</v>
      </c>
      <c r="L296" s="71">
        <v>0</v>
      </c>
      <c r="M296" s="71">
        <v>77.895744685379299</v>
      </c>
      <c r="N296" s="71">
        <v>108.76874084215733</v>
      </c>
      <c r="O296" s="71">
        <v>31.827948852120013</v>
      </c>
      <c r="P296" s="71">
        <v>14.808084251710268</v>
      </c>
      <c r="Q296" s="71">
        <v>4.7701049010271701</v>
      </c>
      <c r="R296" s="71">
        <v>0</v>
      </c>
      <c r="S296" s="71">
        <v>8.9576479321545648</v>
      </c>
      <c r="T296" s="72"/>
      <c r="U296" s="71">
        <v>9275993</v>
      </c>
      <c r="V296" s="71">
        <v>1570</v>
      </c>
      <c r="W296" s="71">
        <v>0</v>
      </c>
      <c r="X296" s="71">
        <v>19760</v>
      </c>
      <c r="Y296" s="71">
        <v>38973</v>
      </c>
      <c r="Z296" s="71">
        <v>19394</v>
      </c>
      <c r="AA296" s="71">
        <v>3098</v>
      </c>
      <c r="AB296" s="71">
        <v>75261</v>
      </c>
      <c r="AC296" s="71">
        <v>0</v>
      </c>
      <c r="AD296" s="71">
        <v>8.9576479321545648</v>
      </c>
      <c r="AE296" s="72"/>
      <c r="AF296" s="71">
        <v>61744125.659753457</v>
      </c>
      <c r="AG296" s="71">
        <v>2557136.6390577299</v>
      </c>
      <c r="AH296" s="71">
        <v>0</v>
      </c>
      <c r="AI296" s="71">
        <v>127481767.56266171</v>
      </c>
      <c r="AJ296" s="71">
        <v>170751681.4632079</v>
      </c>
      <c r="AK296" s="71">
        <v>0</v>
      </c>
      <c r="AL296" s="71">
        <v>0</v>
      </c>
      <c r="AM296" s="71">
        <v>10359760.243269401</v>
      </c>
      <c r="AN296" s="71">
        <v>0</v>
      </c>
      <c r="AO296" s="71">
        <v>0</v>
      </c>
      <c r="AP296" s="71">
        <v>372894471.56795019</v>
      </c>
      <c r="AQ296" s="72"/>
      <c r="AR296" s="71">
        <v>662</v>
      </c>
      <c r="AS296" s="71">
        <v>72</v>
      </c>
      <c r="AT296" s="71">
        <v>0</v>
      </c>
      <c r="AU296" s="71">
        <v>0</v>
      </c>
      <c r="AV296" s="71">
        <v>0</v>
      </c>
      <c r="AW296" s="71">
        <v>0</v>
      </c>
      <c r="AX296" s="71"/>
      <c r="AY296" s="72"/>
      <c r="AZ296" s="71">
        <v>2619.2999999999997</v>
      </c>
      <c r="BA296" s="71">
        <v>959</v>
      </c>
      <c r="BB296" s="71">
        <v>0</v>
      </c>
      <c r="BC296" s="71">
        <v>0</v>
      </c>
      <c r="BD296" s="71">
        <v>0</v>
      </c>
      <c r="BE296" s="71">
        <v>0</v>
      </c>
      <c r="BF296" s="71"/>
      <c r="BG296" s="72"/>
      <c r="BH296" s="71">
        <v>0</v>
      </c>
      <c r="BI296" s="71">
        <v>0</v>
      </c>
      <c r="BJ296" s="71">
        <v>30.509</v>
      </c>
      <c r="BK296" s="71">
        <v>0</v>
      </c>
      <c r="BL296" s="71">
        <v>12.234999999999999</v>
      </c>
      <c r="BM296" s="71">
        <v>0</v>
      </c>
      <c r="BN296" s="72"/>
      <c r="BO296" s="71">
        <v>0</v>
      </c>
      <c r="BP296" s="71">
        <v>0</v>
      </c>
      <c r="BQ296" s="71">
        <v>1</v>
      </c>
      <c r="BR296" s="71">
        <v>0</v>
      </c>
      <c r="BS296" s="71">
        <v>3</v>
      </c>
      <c r="BT296" s="71">
        <v>0</v>
      </c>
      <c r="BU296"/>
      <c r="BV296" s="70">
        <v>42.744</v>
      </c>
      <c r="BW296" s="70">
        <v>0</v>
      </c>
      <c r="BX296" s="70">
        <v>0</v>
      </c>
      <c r="BY296" s="70">
        <v>0</v>
      </c>
      <c r="BZ296" s="70">
        <v>0</v>
      </c>
      <c r="CA296" s="70">
        <v>0</v>
      </c>
      <c r="CB296" s="70">
        <v>0</v>
      </c>
      <c r="CC296" s="70">
        <v>0</v>
      </c>
      <c r="CD296" s="70">
        <v>0</v>
      </c>
    </row>
    <row r="297" spans="1:82">
      <c r="A297" s="70" t="s">
        <v>1960</v>
      </c>
      <c r="B297" s="70">
        <v>84</v>
      </c>
      <c r="C297" s="70">
        <v>16</v>
      </c>
      <c r="D297" s="70">
        <v>5</v>
      </c>
      <c r="E297" s="70">
        <v>2019</v>
      </c>
      <c r="F297" s="70" t="s">
        <v>158</v>
      </c>
      <c r="G297" s="70" t="s">
        <v>1944</v>
      </c>
      <c r="H297" s="70" t="s">
        <v>1945</v>
      </c>
      <c r="I297" s="148"/>
      <c r="J297" s="71">
        <v>48.991307681385464</v>
      </c>
      <c r="K297" s="71">
        <v>2.968586432444472</v>
      </c>
      <c r="L297" s="71">
        <v>0</v>
      </c>
      <c r="M297" s="71">
        <v>73.755821005145961</v>
      </c>
      <c r="N297" s="71">
        <v>95.987526202582956</v>
      </c>
      <c r="O297" s="71">
        <v>30.89765081751079</v>
      </c>
      <c r="P297" s="71">
        <v>14.231081313624328</v>
      </c>
      <c r="Q297" s="71">
        <v>4.6701677048684402</v>
      </c>
      <c r="R297" s="71">
        <v>0</v>
      </c>
      <c r="S297" s="71">
        <v>7.8349421596278734</v>
      </c>
      <c r="T297" s="72"/>
      <c r="U297" s="71">
        <v>9330261</v>
      </c>
      <c r="V297" s="71">
        <v>1570</v>
      </c>
      <c r="W297" s="71">
        <v>0</v>
      </c>
      <c r="X297" s="71">
        <v>19760</v>
      </c>
      <c r="Y297" s="71">
        <v>39563</v>
      </c>
      <c r="Z297" s="71">
        <v>19344</v>
      </c>
      <c r="AA297" s="71">
        <v>2955</v>
      </c>
      <c r="AB297" s="71">
        <v>75679</v>
      </c>
      <c r="AC297" s="71">
        <v>0</v>
      </c>
      <c r="AD297" s="71">
        <v>7.8349421596278734</v>
      </c>
      <c r="AE297" s="72"/>
      <c r="AF297" s="71">
        <v>60747783.96525833</v>
      </c>
      <c r="AG297" s="71">
        <v>2387933.6446413952</v>
      </c>
      <c r="AH297" s="71">
        <v>0</v>
      </c>
      <c r="AI297" s="71">
        <v>125741059.55281471</v>
      </c>
      <c r="AJ297" s="71">
        <v>152435685.75461891</v>
      </c>
      <c r="AK297" s="71">
        <v>0</v>
      </c>
      <c r="AL297" s="71">
        <v>0</v>
      </c>
      <c r="AM297" s="71">
        <v>10306910.088793021</v>
      </c>
      <c r="AN297" s="71">
        <v>0</v>
      </c>
      <c r="AO297" s="71">
        <v>0</v>
      </c>
      <c r="AP297" s="71">
        <v>351619373.0061264</v>
      </c>
      <c r="AQ297" s="72"/>
      <c r="AR297" s="71">
        <v>698</v>
      </c>
      <c r="AS297" s="71">
        <v>77</v>
      </c>
      <c r="AT297" s="71">
        <v>0</v>
      </c>
      <c r="AU297" s="71">
        <v>0</v>
      </c>
      <c r="AV297" s="71">
        <v>0</v>
      </c>
      <c r="AW297" s="71">
        <v>0</v>
      </c>
      <c r="AX297" s="71"/>
      <c r="AY297" s="72"/>
      <c r="AZ297" s="71">
        <v>2754.6</v>
      </c>
      <c r="BA297" s="71">
        <v>1051.9000000000001</v>
      </c>
      <c r="BB297" s="71">
        <v>0</v>
      </c>
      <c r="BC297" s="71">
        <v>0</v>
      </c>
      <c r="BD297" s="71">
        <v>0</v>
      </c>
      <c r="BE297" s="71">
        <v>0</v>
      </c>
      <c r="BF297" s="71"/>
      <c r="BG297" s="72"/>
      <c r="BH297" s="71">
        <v>0</v>
      </c>
      <c r="BI297" s="71">
        <v>0</v>
      </c>
      <c r="BJ297" s="71">
        <v>16.538</v>
      </c>
      <c r="BK297" s="71">
        <v>0</v>
      </c>
      <c r="BL297" s="71">
        <v>12.105</v>
      </c>
      <c r="BM297" s="71">
        <v>0</v>
      </c>
      <c r="BN297" s="72"/>
      <c r="BO297" s="71">
        <v>0</v>
      </c>
      <c r="BP297" s="71">
        <v>0</v>
      </c>
      <c r="BQ297" s="71">
        <v>1</v>
      </c>
      <c r="BR297" s="71">
        <v>0</v>
      </c>
      <c r="BS297" s="71">
        <v>3</v>
      </c>
      <c r="BT297" s="71">
        <v>0</v>
      </c>
      <c r="BU297"/>
      <c r="BV297" s="70">
        <v>28.643000000000001</v>
      </c>
      <c r="BW297" s="70">
        <v>0</v>
      </c>
      <c r="BX297" s="70">
        <v>0</v>
      </c>
      <c r="BY297" s="70">
        <v>0</v>
      </c>
      <c r="BZ297" s="70">
        <v>0</v>
      </c>
      <c r="CA297" s="70">
        <v>0</v>
      </c>
      <c r="CB297" s="70">
        <v>0</v>
      </c>
      <c r="CC297" s="70">
        <v>0</v>
      </c>
      <c r="CD297" s="70">
        <v>0</v>
      </c>
    </row>
    <row r="298" spans="1:82">
      <c r="A298" s="70" t="s">
        <v>1961</v>
      </c>
      <c r="B298" s="70">
        <v>85</v>
      </c>
      <c r="C298" s="70">
        <v>17</v>
      </c>
      <c r="D298" s="70">
        <v>5</v>
      </c>
      <c r="E298" s="70">
        <v>2020</v>
      </c>
      <c r="F298" s="70" t="s">
        <v>159</v>
      </c>
      <c r="G298" s="70" t="s">
        <v>1944</v>
      </c>
      <c r="H298" s="70" t="s">
        <v>1945</v>
      </c>
      <c r="I298" s="148"/>
      <c r="J298" s="71">
        <v>73.840585131375235</v>
      </c>
      <c r="K298" s="71">
        <v>3.0629588447230223</v>
      </c>
      <c r="L298" s="71">
        <v>0</v>
      </c>
      <c r="M298" s="71">
        <v>60.820151445601219</v>
      </c>
      <c r="N298" s="71">
        <v>101.20894733423522</v>
      </c>
      <c r="O298" s="71">
        <v>27.296019885186823</v>
      </c>
      <c r="P298" s="71">
        <v>13.597409640859526</v>
      </c>
      <c r="Q298" s="71">
        <v>4.4662158367447802</v>
      </c>
      <c r="R298" s="71">
        <v>0</v>
      </c>
      <c r="S298" s="71">
        <v>8.7461468248659138</v>
      </c>
      <c r="T298" s="72"/>
      <c r="U298" s="71">
        <v>13219743</v>
      </c>
      <c r="V298" s="71">
        <v>1479</v>
      </c>
      <c r="W298" s="71">
        <v>0</v>
      </c>
      <c r="X298" s="71">
        <v>17984</v>
      </c>
      <c r="Y298" s="71">
        <v>40058</v>
      </c>
      <c r="Z298" s="71">
        <v>19505</v>
      </c>
      <c r="AA298" s="71">
        <v>3001</v>
      </c>
      <c r="AB298" s="71">
        <v>75749</v>
      </c>
      <c r="AC298" s="71">
        <v>0</v>
      </c>
      <c r="AD298" s="71">
        <v>8.7461468248659138</v>
      </c>
      <c r="AE298" s="72"/>
      <c r="AF298" s="71">
        <v>92650101.766449362</v>
      </c>
      <c r="AG298" s="71">
        <v>2336060.8291893005</v>
      </c>
      <c r="AH298" s="71">
        <v>0</v>
      </c>
      <c r="AI298" s="71">
        <v>103843313.83151051</v>
      </c>
      <c r="AJ298" s="71">
        <v>174160908.37763801</v>
      </c>
      <c r="AK298" s="71"/>
      <c r="AL298" s="71"/>
      <c r="AM298" s="71">
        <v>9886086.0889430605</v>
      </c>
      <c r="AN298" s="71"/>
      <c r="AO298" s="71"/>
      <c r="AP298" s="71">
        <v>382876470.89373022</v>
      </c>
      <c r="AQ298" s="72"/>
      <c r="AR298" s="71">
        <v>731</v>
      </c>
      <c r="AS298" s="71">
        <v>78</v>
      </c>
      <c r="AT298" s="71">
        <v>0</v>
      </c>
      <c r="AU298" s="71">
        <v>0</v>
      </c>
      <c r="AV298" s="71">
        <v>0</v>
      </c>
      <c r="AW298" s="71">
        <v>0</v>
      </c>
      <c r="AX298" s="71"/>
      <c r="AY298" s="72"/>
      <c r="AZ298" s="71">
        <v>2922.7000000000012</v>
      </c>
      <c r="BA298" s="71">
        <v>1068.4000000000001</v>
      </c>
      <c r="BB298" s="71">
        <v>0</v>
      </c>
      <c r="BC298" s="71">
        <v>0</v>
      </c>
      <c r="BD298" s="71">
        <v>0</v>
      </c>
      <c r="BE298" s="71">
        <v>0</v>
      </c>
      <c r="BF298" s="71"/>
      <c r="BG298" s="72"/>
      <c r="BH298" s="71">
        <v>0</v>
      </c>
      <c r="BI298" s="71">
        <v>0</v>
      </c>
      <c r="BJ298" s="71">
        <v>15.03</v>
      </c>
      <c r="BK298" s="71">
        <v>0</v>
      </c>
      <c r="BL298" s="71">
        <v>7.3019999999999996</v>
      </c>
      <c r="BM298" s="71">
        <v>0</v>
      </c>
      <c r="BN298" s="72"/>
      <c r="BO298" s="71">
        <v>0</v>
      </c>
      <c r="BP298" s="71">
        <v>0</v>
      </c>
      <c r="BQ298" s="71">
        <v>1</v>
      </c>
      <c r="BR298" s="71">
        <v>0</v>
      </c>
      <c r="BS298" s="71">
        <v>2</v>
      </c>
      <c r="BT298" s="71">
        <v>0</v>
      </c>
      <c r="BU298"/>
      <c r="BV298" s="70">
        <v>22.332000000000001</v>
      </c>
      <c r="BW298" s="70">
        <v>0</v>
      </c>
      <c r="BX298" s="70">
        <v>0</v>
      </c>
      <c r="BY298" s="70">
        <v>0</v>
      </c>
      <c r="BZ298" s="70">
        <v>0</v>
      </c>
      <c r="CA298" s="70">
        <v>0</v>
      </c>
      <c r="CB298" s="70">
        <v>0</v>
      </c>
      <c r="CC298" s="70">
        <v>0</v>
      </c>
      <c r="CD298" s="70">
        <v>0</v>
      </c>
    </row>
    <row r="299" spans="1:82">
      <c r="A299" s="70" t="s">
        <v>1962</v>
      </c>
      <c r="B299" s="70">
        <v>85</v>
      </c>
      <c r="C299" s="70">
        <v>18</v>
      </c>
      <c r="D299" s="70">
        <v>5</v>
      </c>
      <c r="E299" s="70">
        <v>2021</v>
      </c>
      <c r="F299" s="70" t="s">
        <v>160</v>
      </c>
      <c r="G299" s="70" t="s">
        <v>1944</v>
      </c>
      <c r="H299" s="70" t="s">
        <v>1945</v>
      </c>
      <c r="I299" s="148"/>
      <c r="J299" s="71">
        <v>66.683867719259169</v>
      </c>
      <c r="K299" s="71">
        <v>3.4104240454292003</v>
      </c>
      <c r="L299" s="71">
        <v>0</v>
      </c>
      <c r="M299" s="71">
        <v>68.941011082444703</v>
      </c>
      <c r="N299" s="71">
        <v>99.951500483682452</v>
      </c>
      <c r="O299" s="71">
        <v>26.606439822039953</v>
      </c>
      <c r="P299" s="71">
        <v>14.358024596030354</v>
      </c>
      <c r="Q299" s="71">
        <v>4.4018624138001003</v>
      </c>
      <c r="R299" s="71">
        <v>0</v>
      </c>
      <c r="S299" s="71">
        <v>7.7837478774442053</v>
      </c>
      <c r="T299" s="72"/>
      <c r="U299" s="71">
        <v>13791996</v>
      </c>
      <c r="V299" s="71">
        <v>1479</v>
      </c>
      <c r="W299" s="71">
        <v>0</v>
      </c>
      <c r="X299" s="71">
        <v>17984</v>
      </c>
      <c r="Y299" s="71">
        <v>40117</v>
      </c>
      <c r="Z299" s="71">
        <v>19576</v>
      </c>
      <c r="AA299" s="71">
        <v>3090</v>
      </c>
      <c r="AB299" s="71">
        <v>75391</v>
      </c>
      <c r="AC299" s="71">
        <v>0</v>
      </c>
      <c r="AD299" s="71">
        <v>7.7837478774442053</v>
      </c>
      <c r="AE299" s="72"/>
      <c r="AF299" s="71">
        <v>84273802.469093636</v>
      </c>
      <c r="AG299" s="71">
        <v>2629497.134173864</v>
      </c>
      <c r="AH299" s="71">
        <v>0</v>
      </c>
      <c r="AI299" s="71">
        <v>116280608.60867678</v>
      </c>
      <c r="AJ299" s="71">
        <v>153118495.3953498</v>
      </c>
      <c r="AK299" s="71">
        <v>0</v>
      </c>
      <c r="AL299" s="71">
        <v>0</v>
      </c>
      <c r="AM299" s="71">
        <v>9896115.7657180708</v>
      </c>
      <c r="AN299" s="71">
        <v>0</v>
      </c>
      <c r="AO299" s="71">
        <v>0</v>
      </c>
      <c r="AP299" s="71">
        <v>366198519.37301213</v>
      </c>
      <c r="AQ299" s="72"/>
      <c r="AR299" s="71">
        <v>789</v>
      </c>
      <c r="AS299" s="71">
        <v>78</v>
      </c>
      <c r="AT299" s="71">
        <v>0</v>
      </c>
      <c r="AU299" s="71">
        <v>0</v>
      </c>
      <c r="AV299" s="71">
        <v>0</v>
      </c>
      <c r="AW299" s="71">
        <v>0</v>
      </c>
      <c r="AX299" s="71"/>
      <c r="AY299" s="72"/>
      <c r="AZ299" s="71">
        <v>3173.2</v>
      </c>
      <c r="BA299" s="71">
        <v>1068.4000000000001</v>
      </c>
      <c r="BB299" s="71">
        <v>0</v>
      </c>
      <c r="BC299" s="71">
        <v>0</v>
      </c>
      <c r="BD299" s="71">
        <v>0</v>
      </c>
      <c r="BE299" s="71">
        <v>0</v>
      </c>
      <c r="BF299" s="71"/>
      <c r="BG299" s="72"/>
      <c r="BH299" s="71">
        <v>0</v>
      </c>
      <c r="BI299" s="71">
        <v>0</v>
      </c>
      <c r="BJ299" s="71">
        <v>14.44</v>
      </c>
      <c r="BK299" s="71">
        <v>0</v>
      </c>
      <c r="BL299" s="71">
        <v>8.0310000000000006</v>
      </c>
      <c r="BM299" s="71">
        <v>0</v>
      </c>
      <c r="BN299" s="72"/>
      <c r="BO299" s="71">
        <v>0</v>
      </c>
      <c r="BP299" s="71">
        <v>0</v>
      </c>
      <c r="BQ299" s="71">
        <v>1</v>
      </c>
      <c r="BR299" s="71">
        <v>0</v>
      </c>
      <c r="BS299" s="71">
        <v>2</v>
      </c>
      <c r="BT299" s="71">
        <v>0</v>
      </c>
      <c r="BU299"/>
      <c r="BV299" s="70">
        <v>22.471</v>
      </c>
      <c r="BW299" s="70">
        <v>0</v>
      </c>
      <c r="BX299" s="70">
        <v>0</v>
      </c>
      <c r="BY299" s="70">
        <v>0</v>
      </c>
      <c r="BZ299" s="70">
        <v>0</v>
      </c>
      <c r="CA299" s="70">
        <v>0</v>
      </c>
      <c r="CB299" s="70">
        <v>0</v>
      </c>
      <c r="CC299" s="70">
        <v>0</v>
      </c>
      <c r="CD299" s="70">
        <v>0</v>
      </c>
    </row>
    <row r="300" spans="1:82">
      <c r="A300" s="70" t="s">
        <v>1963</v>
      </c>
      <c r="B300" s="70">
        <v>85</v>
      </c>
      <c r="C300" s="70">
        <v>19</v>
      </c>
      <c r="D300" s="70">
        <v>5</v>
      </c>
      <c r="E300" s="70">
        <v>2022</v>
      </c>
      <c r="F300" s="70" t="s">
        <v>161</v>
      </c>
      <c r="G300" s="70" t="s">
        <v>1944</v>
      </c>
      <c r="H300" s="70" t="s">
        <v>1945</v>
      </c>
      <c r="I300" s="148"/>
      <c r="J300" s="71">
        <v>61.27421915827221</v>
      </c>
      <c r="K300" s="71">
        <v>3.2929204442468238</v>
      </c>
      <c r="L300" s="71">
        <v>0</v>
      </c>
      <c r="M300" s="71">
        <v>66.402897814427675</v>
      </c>
      <c r="N300" s="71">
        <v>101.8612574183427</v>
      </c>
      <c r="O300" s="71">
        <v>28.089429673791066</v>
      </c>
      <c r="P300" s="71">
        <v>14.229391348508065</v>
      </c>
      <c r="Q300" s="71">
        <v>4.4318394836183179</v>
      </c>
      <c r="R300" s="71">
        <v>0</v>
      </c>
      <c r="S300" s="71">
        <v>7.4259759558215066</v>
      </c>
      <c r="T300" s="72"/>
      <c r="U300" s="71">
        <v>13644225</v>
      </c>
      <c r="V300" s="71">
        <v>1479</v>
      </c>
      <c r="W300" s="71">
        <v>0</v>
      </c>
      <c r="X300" s="71">
        <v>17984</v>
      </c>
      <c r="Y300" s="71">
        <v>40389</v>
      </c>
      <c r="Z300" s="71">
        <v>19636</v>
      </c>
      <c r="AA300" s="71">
        <v>3109</v>
      </c>
      <c r="AB300" s="71">
        <v>75282</v>
      </c>
      <c r="AC300" s="71">
        <v>0</v>
      </c>
      <c r="AD300" s="71">
        <v>7.4259759558215066</v>
      </c>
      <c r="AE300" s="72"/>
      <c r="AF300" s="71">
        <v>75841800.512770668</v>
      </c>
      <c r="AG300" s="71">
        <v>2637048.3476123558</v>
      </c>
      <c r="AH300" s="71">
        <v>0</v>
      </c>
      <c r="AI300" s="71">
        <v>109978946.42913951</v>
      </c>
      <c r="AJ300" s="71">
        <v>169454607.24938947</v>
      </c>
      <c r="AK300" s="71">
        <v>0</v>
      </c>
      <c r="AL300" s="71">
        <v>0</v>
      </c>
      <c r="AM300" s="71">
        <v>9720960.9775564726</v>
      </c>
      <c r="AN300" s="71">
        <v>0</v>
      </c>
      <c r="AO300" s="71">
        <v>0</v>
      </c>
      <c r="AP300" s="71">
        <v>367633363.51646847</v>
      </c>
      <c r="AQ300" s="72"/>
      <c r="AR300" s="71">
        <v>857</v>
      </c>
      <c r="AS300" s="71">
        <v>78</v>
      </c>
      <c r="AT300" s="71">
        <v>0</v>
      </c>
      <c r="AU300" s="71">
        <v>0</v>
      </c>
      <c r="AV300" s="71">
        <v>0</v>
      </c>
      <c r="AW300" s="71">
        <v>0</v>
      </c>
      <c r="AX300" s="71"/>
      <c r="AY300" s="72"/>
      <c r="AZ300" s="71">
        <v>3437.1999999999971</v>
      </c>
      <c r="BA300" s="71">
        <v>1068.3999999999999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1964</v>
      </c>
      <c r="B301" s="70">
        <v>85</v>
      </c>
      <c r="C301" s="70">
        <v>20</v>
      </c>
      <c r="D301" s="70">
        <v>5</v>
      </c>
      <c r="E301" s="70">
        <v>2023</v>
      </c>
      <c r="F301" s="70" t="s">
        <v>1539</v>
      </c>
      <c r="G301" s="70" t="s">
        <v>1944</v>
      </c>
      <c r="H301" s="70" t="s">
        <v>1945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968</v>
      </c>
      <c r="AS301" s="71">
        <v>78</v>
      </c>
      <c r="AT301" s="71">
        <v>0</v>
      </c>
      <c r="AU301" s="71">
        <v>0</v>
      </c>
      <c r="AV301" s="71">
        <v>0</v>
      </c>
      <c r="AW301" s="71">
        <v>0</v>
      </c>
      <c r="AX301" s="71"/>
      <c r="AY301" s="72"/>
      <c r="AZ301" s="71">
        <v>3749.9999999999941</v>
      </c>
      <c r="BA301" s="71">
        <v>1068.3999999999999</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1965</v>
      </c>
      <c r="B302" s="70">
        <v>85</v>
      </c>
      <c r="C302" s="70">
        <v>21</v>
      </c>
      <c r="D302" s="70">
        <v>5</v>
      </c>
      <c r="E302" s="70">
        <v>2024</v>
      </c>
      <c r="F302" s="70" t="s">
        <v>1554</v>
      </c>
      <c r="G302" s="70" t="s">
        <v>1944</v>
      </c>
      <c r="H302" s="70" t="s">
        <v>1945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1966</v>
      </c>
      <c r="B303" s="70">
        <v>426</v>
      </c>
      <c r="C303" s="70">
        <v>1</v>
      </c>
      <c r="D303" s="70">
        <v>26</v>
      </c>
      <c r="E303" s="70">
        <v>1990</v>
      </c>
      <c r="F303" s="70" t="s">
        <v>787</v>
      </c>
      <c r="G303" s="70" t="s">
        <v>1570</v>
      </c>
      <c r="H303" s="70" t="s">
        <v>1571</v>
      </c>
      <c r="I303" s="148"/>
      <c r="J303" s="71">
        <v>202.8995702977688</v>
      </c>
      <c r="K303" s="71">
        <v>24.24439836868266</v>
      </c>
      <c r="L303" s="71">
        <v>29.495961206650051</v>
      </c>
      <c r="M303" s="71">
        <v>86.894601794634283</v>
      </c>
      <c r="N303" s="71">
        <v>151.81867898958379</v>
      </c>
      <c r="O303" s="71">
        <v>72.494899740703701</v>
      </c>
      <c r="P303" s="71">
        <v>72.047779011587537</v>
      </c>
      <c r="Q303" s="71">
        <v>5.7470131624006502</v>
      </c>
      <c r="R303" s="71">
        <v>0</v>
      </c>
      <c r="S303" s="71">
        <v>4.679864368724691</v>
      </c>
      <c r="T303" s="72"/>
      <c r="U303" s="71">
        <v>5696700</v>
      </c>
      <c r="V303" s="71">
        <v>4436</v>
      </c>
      <c r="W303" s="71">
        <v>345</v>
      </c>
      <c r="X303" s="71">
        <v>29138</v>
      </c>
      <c r="Y303" s="71">
        <v>32478</v>
      </c>
      <c r="Z303" s="71">
        <v>29818</v>
      </c>
      <c r="AA303" s="71">
        <v>17494</v>
      </c>
      <c r="AB303" s="71">
        <v>93312</v>
      </c>
      <c r="AC303" s="71">
        <v>0</v>
      </c>
      <c r="AD303" s="71">
        <v>4.679864368724691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1967</v>
      </c>
      <c r="B304" s="70">
        <v>427</v>
      </c>
      <c r="C304" s="70">
        <v>2</v>
      </c>
      <c r="D304" s="70">
        <v>26</v>
      </c>
      <c r="E304" s="70">
        <v>2005</v>
      </c>
      <c r="F304" s="70" t="s">
        <v>789</v>
      </c>
      <c r="G304" s="70" t="s">
        <v>1570</v>
      </c>
      <c r="H304" s="70" t="s">
        <v>1571</v>
      </c>
      <c r="I304" s="148"/>
      <c r="J304" s="71">
        <v>197.26173949414769</v>
      </c>
      <c r="K304" s="71">
        <v>10.17582042237845</v>
      </c>
      <c r="L304" s="71">
        <v>61.599893249939129</v>
      </c>
      <c r="M304" s="71">
        <v>136.1046328680346</v>
      </c>
      <c r="N304" s="71">
        <v>202.94944347596081</v>
      </c>
      <c r="O304" s="71">
        <v>98.975545735509272</v>
      </c>
      <c r="P304" s="71">
        <v>72.176407330815181</v>
      </c>
      <c r="Q304" s="71">
        <v>5.5126126361204202</v>
      </c>
      <c r="R304" s="71">
        <v>0</v>
      </c>
      <c r="S304" s="71">
        <v>1.42618774</v>
      </c>
      <c r="T304" s="72"/>
      <c r="U304" s="71">
        <v>6092503</v>
      </c>
      <c r="V304" s="71">
        <v>3104</v>
      </c>
      <c r="W304" s="71">
        <v>547</v>
      </c>
      <c r="X304" s="71">
        <v>22103</v>
      </c>
      <c r="Y304" s="71">
        <v>41377</v>
      </c>
      <c r="Z304" s="71">
        <v>47109</v>
      </c>
      <c r="AA304" s="71">
        <v>14353</v>
      </c>
      <c r="AB304" s="71">
        <v>93570</v>
      </c>
      <c r="AC304" s="71">
        <v>0</v>
      </c>
      <c r="AD304" s="71">
        <v>1.42618774</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1968</v>
      </c>
      <c r="B305" s="70">
        <v>428</v>
      </c>
      <c r="C305" s="70">
        <v>3</v>
      </c>
      <c r="D305" s="70">
        <v>26</v>
      </c>
      <c r="E305" s="70">
        <v>2006</v>
      </c>
      <c r="F305" s="70" t="s">
        <v>790</v>
      </c>
      <c r="G305" s="70" t="s">
        <v>1570</v>
      </c>
      <c r="H305" s="70" t="s">
        <v>1571</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1969</v>
      </c>
      <c r="B306" s="70">
        <v>429</v>
      </c>
      <c r="C306" s="70">
        <v>4</v>
      </c>
      <c r="D306" s="70">
        <v>26</v>
      </c>
      <c r="E306" s="70">
        <v>2007</v>
      </c>
      <c r="F306" s="70" t="s">
        <v>791</v>
      </c>
      <c r="G306" s="70" t="s">
        <v>1570</v>
      </c>
      <c r="H306" s="70" t="s">
        <v>1571</v>
      </c>
      <c r="I306" s="148"/>
      <c r="J306" s="71">
        <v>206.50507721747601</v>
      </c>
      <c r="K306" s="71">
        <v>8.8754393700652088</v>
      </c>
      <c r="L306" s="71">
        <v>45.794399648895698</v>
      </c>
      <c r="M306" s="71">
        <v>137.81488211610369</v>
      </c>
      <c r="N306" s="71">
        <v>203.9871136282583</v>
      </c>
      <c r="O306" s="71">
        <v>94.759147750505008</v>
      </c>
      <c r="P306" s="71">
        <v>69.877365299746444</v>
      </c>
      <c r="Q306" s="71">
        <v>5.71744625038514</v>
      </c>
      <c r="R306" s="71">
        <v>0</v>
      </c>
      <c r="S306" s="71">
        <v>1.5514798700000001</v>
      </c>
      <c r="T306" s="72"/>
      <c r="U306" s="71">
        <v>6781671</v>
      </c>
      <c r="V306" s="71">
        <v>2953</v>
      </c>
      <c r="W306" s="71">
        <v>558</v>
      </c>
      <c r="X306" s="71">
        <v>28033</v>
      </c>
      <c r="Y306" s="71">
        <v>41698</v>
      </c>
      <c r="Z306" s="71">
        <v>46886</v>
      </c>
      <c r="AA306" s="71">
        <v>13684</v>
      </c>
      <c r="AB306" s="71">
        <v>91915</v>
      </c>
      <c r="AC306" s="71">
        <v>0</v>
      </c>
      <c r="AD306" s="71">
        <v>1.5514798700000001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1970</v>
      </c>
      <c r="B307" s="70">
        <v>430</v>
      </c>
      <c r="C307" s="70">
        <v>5</v>
      </c>
      <c r="D307" s="70">
        <v>26</v>
      </c>
      <c r="E307" s="70">
        <v>2008</v>
      </c>
      <c r="F307" s="70" t="s">
        <v>792</v>
      </c>
      <c r="G307" s="70" t="s">
        <v>1570</v>
      </c>
      <c r="H307" s="70" t="s">
        <v>1571</v>
      </c>
      <c r="I307" s="148"/>
      <c r="J307" s="71">
        <v>191.5529538386327</v>
      </c>
      <c r="K307" s="71">
        <v>7.7895957019863387</v>
      </c>
      <c r="L307" s="71">
        <v>39.541735727815578</v>
      </c>
      <c r="M307" s="71">
        <v>161.25675744543659</v>
      </c>
      <c r="N307" s="71">
        <v>208.1705494606426</v>
      </c>
      <c r="O307" s="71">
        <v>91.102819148525938</v>
      </c>
      <c r="P307" s="71">
        <v>68.400142886526979</v>
      </c>
      <c r="Q307" s="71">
        <v>5.58062150265296</v>
      </c>
      <c r="R307" s="71">
        <v>0</v>
      </c>
      <c r="S307" s="71">
        <v>1.39498115</v>
      </c>
      <c r="T307" s="72"/>
      <c r="U307" s="71">
        <v>6609511</v>
      </c>
      <c r="V307" s="71">
        <v>2953</v>
      </c>
      <c r="W307" s="71">
        <v>558</v>
      </c>
      <c r="X307" s="71">
        <v>28033</v>
      </c>
      <c r="Y307" s="71">
        <v>41988</v>
      </c>
      <c r="Z307" s="71">
        <v>46659</v>
      </c>
      <c r="AA307" s="71">
        <v>13410</v>
      </c>
      <c r="AB307" s="71">
        <v>91191</v>
      </c>
      <c r="AC307" s="71">
        <v>0</v>
      </c>
      <c r="AD307" s="71">
        <v>1.39498115</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1971</v>
      </c>
      <c r="B308" s="70">
        <v>431</v>
      </c>
      <c r="C308" s="70">
        <v>6</v>
      </c>
      <c r="D308" s="70">
        <v>26</v>
      </c>
      <c r="E308" s="70">
        <v>2009</v>
      </c>
      <c r="F308" s="70" t="s">
        <v>176</v>
      </c>
      <c r="G308" s="70" t="s">
        <v>1570</v>
      </c>
      <c r="H308" s="70" t="s">
        <v>1571</v>
      </c>
      <c r="I308" s="148"/>
      <c r="J308" s="71">
        <v>166.40434231912471</v>
      </c>
      <c r="K308" s="71">
        <v>6.2890176201085666</v>
      </c>
      <c r="L308" s="71">
        <v>68.765519508418805</v>
      </c>
      <c r="M308" s="71">
        <v>129.74134957843279</v>
      </c>
      <c r="N308" s="71">
        <v>179.8343117526737</v>
      </c>
      <c r="O308" s="71">
        <v>92.327883235732074</v>
      </c>
      <c r="P308" s="71">
        <v>65.782369069737598</v>
      </c>
      <c r="Q308" s="71">
        <v>5.2790006912646996</v>
      </c>
      <c r="R308" s="71">
        <v>0</v>
      </c>
      <c r="S308" s="71">
        <v>1.3134714000000001</v>
      </c>
      <c r="T308" s="72"/>
      <c r="U308" s="71">
        <v>5798373</v>
      </c>
      <c r="V308" s="71">
        <v>2920</v>
      </c>
      <c r="W308" s="71">
        <v>1112</v>
      </c>
      <c r="X308" s="71">
        <v>28484</v>
      </c>
      <c r="Y308" s="71">
        <v>42230</v>
      </c>
      <c r="Z308" s="71">
        <v>46674</v>
      </c>
      <c r="AA308" s="71">
        <v>13240</v>
      </c>
      <c r="AB308" s="71">
        <v>90553</v>
      </c>
      <c r="AC308" s="71">
        <v>0</v>
      </c>
      <c r="AD308" s="71">
        <v>1.3134714000000001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45.387</v>
      </c>
      <c r="BK308" s="71">
        <v>0</v>
      </c>
      <c r="BL308" s="71">
        <v>3.7280000000000002</v>
      </c>
      <c r="BM308" s="71">
        <v>0</v>
      </c>
      <c r="BN308" s="72"/>
      <c r="BO308" s="71">
        <v>0</v>
      </c>
      <c r="BP308" s="71">
        <v>0</v>
      </c>
      <c r="BQ308" s="71">
        <v>6</v>
      </c>
      <c r="BR308" s="71">
        <v>0</v>
      </c>
      <c r="BS308" s="71">
        <v>1</v>
      </c>
      <c r="BT308" s="71">
        <v>0</v>
      </c>
      <c r="BU308"/>
      <c r="BV308" s="70">
        <v>49.115000000000002</v>
      </c>
      <c r="BW308" s="70">
        <v>0</v>
      </c>
      <c r="BX308" s="70">
        <v>0</v>
      </c>
      <c r="BY308" s="70">
        <v>0</v>
      </c>
      <c r="BZ308" s="70">
        <v>0</v>
      </c>
      <c r="CA308" s="70">
        <v>0</v>
      </c>
      <c r="CB308" s="70">
        <v>0</v>
      </c>
      <c r="CC308" s="70">
        <v>0</v>
      </c>
      <c r="CD308" s="70">
        <v>0</v>
      </c>
    </row>
    <row r="309" spans="1:82">
      <c r="A309" s="70" t="s">
        <v>1972</v>
      </c>
      <c r="B309" s="70">
        <v>432</v>
      </c>
      <c r="C309" s="70">
        <v>7</v>
      </c>
      <c r="D309" s="70">
        <v>26</v>
      </c>
      <c r="E309" s="70">
        <v>2010</v>
      </c>
      <c r="F309" s="70" t="s">
        <v>177</v>
      </c>
      <c r="G309" s="70" t="s">
        <v>1570</v>
      </c>
      <c r="H309" s="70" t="s">
        <v>1571</v>
      </c>
      <c r="I309" s="148"/>
      <c r="J309" s="71">
        <v>148.77981344182891</v>
      </c>
      <c r="K309" s="71">
        <v>6.5588556227201211</v>
      </c>
      <c r="L309" s="71">
        <v>62.604283897028878</v>
      </c>
      <c r="M309" s="71">
        <v>116.1366026186668</v>
      </c>
      <c r="N309" s="71">
        <v>177.0572043047446</v>
      </c>
      <c r="O309" s="71">
        <v>92.278885361933675</v>
      </c>
      <c r="P309" s="71">
        <v>67.059618613087807</v>
      </c>
      <c r="Q309" s="71">
        <v>5.4615139958672501</v>
      </c>
      <c r="R309" s="71">
        <v>0</v>
      </c>
      <c r="S309" s="71">
        <v>1.24593475</v>
      </c>
      <c r="T309" s="72"/>
      <c r="U309" s="71">
        <v>5803331</v>
      </c>
      <c r="V309" s="71">
        <v>2920</v>
      </c>
      <c r="W309" s="71">
        <v>1112</v>
      </c>
      <c r="X309" s="71">
        <v>28484</v>
      </c>
      <c r="Y309" s="71">
        <v>42286</v>
      </c>
      <c r="Z309" s="71">
        <v>46866</v>
      </c>
      <c r="AA309" s="71">
        <v>13160</v>
      </c>
      <c r="AB309" s="71">
        <v>89770</v>
      </c>
      <c r="AC309" s="71">
        <v>0</v>
      </c>
      <c r="AD309" s="71">
        <v>1.24593475</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38.822000000000003</v>
      </c>
      <c r="BK309" s="71">
        <v>0</v>
      </c>
      <c r="BL309" s="71">
        <v>2.6989999999999998</v>
      </c>
      <c r="BM309" s="71">
        <v>0</v>
      </c>
      <c r="BN309" s="72"/>
      <c r="BO309" s="71">
        <v>0</v>
      </c>
      <c r="BP309" s="71">
        <v>0</v>
      </c>
      <c r="BQ309" s="71">
        <v>6</v>
      </c>
      <c r="BR309" s="71">
        <v>0</v>
      </c>
      <c r="BS309" s="71">
        <v>1</v>
      </c>
      <c r="BT309" s="71">
        <v>0</v>
      </c>
      <c r="BU309"/>
      <c r="BV309" s="70">
        <v>41.521000000000001</v>
      </c>
      <c r="BW309" s="70">
        <v>0</v>
      </c>
      <c r="BX309" s="70">
        <v>0</v>
      </c>
      <c r="BY309" s="70">
        <v>0</v>
      </c>
      <c r="BZ309" s="70">
        <v>0</v>
      </c>
      <c r="CA309" s="70">
        <v>0</v>
      </c>
      <c r="CB309" s="70">
        <v>0</v>
      </c>
      <c r="CC309" s="70">
        <v>0</v>
      </c>
      <c r="CD309" s="70">
        <v>0</v>
      </c>
    </row>
    <row r="310" spans="1:82">
      <c r="A310" s="70" t="s">
        <v>1973</v>
      </c>
      <c r="B310" s="70">
        <v>433</v>
      </c>
      <c r="C310" s="70">
        <v>8</v>
      </c>
      <c r="D310" s="70">
        <v>26</v>
      </c>
      <c r="E310" s="70">
        <v>2011</v>
      </c>
      <c r="F310" s="70" t="s">
        <v>178</v>
      </c>
      <c r="G310" s="70" t="s">
        <v>1570</v>
      </c>
      <c r="H310" s="70" t="s">
        <v>1571</v>
      </c>
      <c r="I310" s="148"/>
      <c r="J310" s="71">
        <v>164.62884908522639</v>
      </c>
      <c r="K310" s="71">
        <v>9.190176717680675</v>
      </c>
      <c r="L310" s="71">
        <v>58.414358527126808</v>
      </c>
      <c r="M310" s="71">
        <v>146.71318027037049</v>
      </c>
      <c r="N310" s="71">
        <v>213.5635152405051</v>
      </c>
      <c r="O310" s="71">
        <v>90.698325250359161</v>
      </c>
      <c r="P310" s="71">
        <v>64.70603338461413</v>
      </c>
      <c r="Q310" s="71">
        <v>6.2473707924859099</v>
      </c>
      <c r="R310" s="71">
        <v>0</v>
      </c>
      <c r="S310" s="71">
        <v>1.2165912400000001</v>
      </c>
      <c r="T310" s="72"/>
      <c r="U310" s="71">
        <v>6047784</v>
      </c>
      <c r="V310" s="71">
        <v>2920</v>
      </c>
      <c r="W310" s="71">
        <v>1112</v>
      </c>
      <c r="X310" s="71">
        <v>28484</v>
      </c>
      <c r="Y310" s="71">
        <v>42374</v>
      </c>
      <c r="Z310" s="71">
        <v>47064</v>
      </c>
      <c r="AA310" s="71">
        <v>13076</v>
      </c>
      <c r="AB310" s="71">
        <v>89023</v>
      </c>
      <c r="AC310" s="71">
        <v>0</v>
      </c>
      <c r="AD310" s="71">
        <v>1.2165912400000001</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36.109000000000002</v>
      </c>
      <c r="BK310" s="71">
        <v>0</v>
      </c>
      <c r="BL310" s="71">
        <v>6.1180000000000003</v>
      </c>
      <c r="BM310" s="71">
        <v>0</v>
      </c>
      <c r="BN310" s="72"/>
      <c r="BO310" s="71">
        <v>0</v>
      </c>
      <c r="BP310" s="71">
        <v>0</v>
      </c>
      <c r="BQ310" s="71">
        <v>6</v>
      </c>
      <c r="BR310" s="71">
        <v>0</v>
      </c>
      <c r="BS310" s="71">
        <v>2</v>
      </c>
      <c r="BT310" s="71">
        <v>0</v>
      </c>
      <c r="BU310"/>
      <c r="BV310" s="70">
        <v>42.226999999999997</v>
      </c>
      <c r="BW310" s="70">
        <v>0</v>
      </c>
      <c r="BX310" s="70">
        <v>0</v>
      </c>
      <c r="BY310" s="70">
        <v>0</v>
      </c>
      <c r="BZ310" s="70">
        <v>0</v>
      </c>
      <c r="CA310" s="70">
        <v>0</v>
      </c>
      <c r="CB310" s="70">
        <v>0</v>
      </c>
      <c r="CC310" s="70">
        <v>0</v>
      </c>
      <c r="CD310" s="70">
        <v>0</v>
      </c>
    </row>
    <row r="311" spans="1:82">
      <c r="A311" s="70" t="s">
        <v>1974</v>
      </c>
      <c r="B311" s="70">
        <v>434</v>
      </c>
      <c r="C311" s="70">
        <v>9</v>
      </c>
      <c r="D311" s="70">
        <v>26</v>
      </c>
      <c r="E311" s="70">
        <v>2012</v>
      </c>
      <c r="F311" s="70" t="s">
        <v>179</v>
      </c>
      <c r="G311" s="1064" t="s">
        <v>1570</v>
      </c>
      <c r="H311" s="70" t="s">
        <v>1571</v>
      </c>
      <c r="I311" s="148"/>
      <c r="J311" s="71">
        <v>150.81053078690621</v>
      </c>
      <c r="K311" s="71">
        <v>10.353089511972399</v>
      </c>
      <c r="L311" s="71">
        <v>58.938350756548353</v>
      </c>
      <c r="M311" s="71">
        <v>182.21730373859489</v>
      </c>
      <c r="N311" s="71">
        <v>234.9171778487102</v>
      </c>
      <c r="O311" s="71">
        <v>90.032405298715233</v>
      </c>
      <c r="P311" s="71">
        <v>64.546657766383248</v>
      </c>
      <c r="Q311" s="71">
        <v>6.7078129804603597</v>
      </c>
      <c r="R311" s="71">
        <v>0</v>
      </c>
      <c r="S311" s="71">
        <v>1.2911144400000001</v>
      </c>
      <c r="T311" s="72"/>
      <c r="U311" s="71">
        <v>5308226</v>
      </c>
      <c r="V311" s="71">
        <v>2920</v>
      </c>
      <c r="W311" s="71">
        <v>1112</v>
      </c>
      <c r="X311" s="71">
        <v>28484</v>
      </c>
      <c r="Y311" s="71">
        <v>42431</v>
      </c>
      <c r="Z311" s="71">
        <v>47089</v>
      </c>
      <c r="AA311" s="71">
        <v>12970</v>
      </c>
      <c r="AB311" s="71">
        <v>87976</v>
      </c>
      <c r="AC311" s="71">
        <v>0</v>
      </c>
      <c r="AD311" s="71">
        <v>1.2911144400000001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40.319000000000003</v>
      </c>
      <c r="BK311" s="71">
        <v>0</v>
      </c>
      <c r="BL311" s="71">
        <v>6.8389999999999995</v>
      </c>
      <c r="BM311" s="71">
        <v>0</v>
      </c>
      <c r="BN311" s="72"/>
      <c r="BO311" s="71">
        <v>0</v>
      </c>
      <c r="BP311" s="71">
        <v>0</v>
      </c>
      <c r="BQ311" s="71">
        <v>6</v>
      </c>
      <c r="BR311" s="71">
        <v>0</v>
      </c>
      <c r="BS311" s="71">
        <v>2</v>
      </c>
      <c r="BT311" s="71">
        <v>0</v>
      </c>
      <c r="BU311"/>
      <c r="BV311" s="70">
        <v>47.158000000000001</v>
      </c>
      <c r="BW311" s="70">
        <v>0</v>
      </c>
      <c r="BX311" s="70">
        <v>0</v>
      </c>
      <c r="BY311" s="70">
        <v>0</v>
      </c>
      <c r="BZ311" s="70">
        <v>0</v>
      </c>
      <c r="CA311" s="70">
        <v>0</v>
      </c>
      <c r="CB311" s="70">
        <v>0</v>
      </c>
      <c r="CC311" s="70">
        <v>0</v>
      </c>
      <c r="CD311" s="70">
        <v>0</v>
      </c>
    </row>
    <row r="312" spans="1:82">
      <c r="A312" s="70" t="s">
        <v>1975</v>
      </c>
      <c r="B312" s="70">
        <v>435</v>
      </c>
      <c r="C312" s="70">
        <v>10</v>
      </c>
      <c r="D312" s="70">
        <v>26</v>
      </c>
      <c r="E312" s="70">
        <v>2013</v>
      </c>
      <c r="F312" s="70" t="s">
        <v>180</v>
      </c>
      <c r="G312" s="1064" t="s">
        <v>1570</v>
      </c>
      <c r="H312" s="70" t="s">
        <v>1571</v>
      </c>
      <c r="I312" s="148"/>
      <c r="J312" s="71">
        <v>193.74783561849429</v>
      </c>
      <c r="K312" s="71">
        <v>8.5568637956876437</v>
      </c>
      <c r="L312" s="71">
        <v>52.047211102576242</v>
      </c>
      <c r="M312" s="71">
        <v>169.4664489648442</v>
      </c>
      <c r="N312" s="71">
        <v>227.61233602509</v>
      </c>
      <c r="O312" s="71">
        <v>86.773768411970551</v>
      </c>
      <c r="P312" s="71">
        <v>64.814846860538111</v>
      </c>
      <c r="Q312" s="71">
        <v>6.7518445502647602</v>
      </c>
      <c r="R312" s="71">
        <v>0</v>
      </c>
      <c r="S312" s="71">
        <v>1.3069506200000001</v>
      </c>
      <c r="T312" s="72"/>
      <c r="U312" s="71">
        <v>6943685</v>
      </c>
      <c r="V312" s="71">
        <v>2920</v>
      </c>
      <c r="W312" s="71">
        <v>1112</v>
      </c>
      <c r="X312" s="71">
        <v>28484</v>
      </c>
      <c r="Y312" s="71">
        <v>42421</v>
      </c>
      <c r="Z312" s="71">
        <v>47411</v>
      </c>
      <c r="AA312" s="71">
        <v>12975</v>
      </c>
      <c r="AB312" s="71">
        <v>87284</v>
      </c>
      <c r="AC312" s="71">
        <v>0</v>
      </c>
      <c r="AD312" s="71">
        <v>1.3069506200000001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48.345999999999997</v>
      </c>
      <c r="BK312" s="71">
        <v>0</v>
      </c>
      <c r="BL312" s="71">
        <v>8.5019999999999989</v>
      </c>
      <c r="BM312" s="71">
        <v>0</v>
      </c>
      <c r="BN312" s="72"/>
      <c r="BO312" s="71">
        <v>0</v>
      </c>
      <c r="BP312" s="71">
        <v>0</v>
      </c>
      <c r="BQ312" s="71">
        <v>6</v>
      </c>
      <c r="BR312" s="71">
        <v>0</v>
      </c>
      <c r="BS312" s="71">
        <v>2</v>
      </c>
      <c r="BT312" s="71">
        <v>0</v>
      </c>
      <c r="BU312"/>
      <c r="BV312" s="70">
        <v>56.847999999999999</v>
      </c>
      <c r="BW312" s="70">
        <v>0</v>
      </c>
      <c r="BX312" s="70">
        <v>0</v>
      </c>
      <c r="BY312" s="70">
        <v>0</v>
      </c>
      <c r="BZ312" s="70">
        <v>0</v>
      </c>
      <c r="CA312" s="70">
        <v>0</v>
      </c>
      <c r="CB312" s="70">
        <v>0</v>
      </c>
      <c r="CC312" s="70">
        <v>0</v>
      </c>
      <c r="CD312" s="70">
        <v>0</v>
      </c>
    </row>
    <row r="313" spans="1:82">
      <c r="A313" s="70" t="s">
        <v>1976</v>
      </c>
      <c r="B313" s="70">
        <v>436</v>
      </c>
      <c r="C313" s="70">
        <v>11</v>
      </c>
      <c r="D313" s="70">
        <v>26</v>
      </c>
      <c r="E313" s="70">
        <v>2014</v>
      </c>
      <c r="F313" s="70" t="s">
        <v>181</v>
      </c>
      <c r="G313" s="70" t="s">
        <v>1570</v>
      </c>
      <c r="H313" s="70" t="s">
        <v>1571</v>
      </c>
      <c r="I313" s="148"/>
      <c r="J313" s="71">
        <v>181.61383869101351</v>
      </c>
      <c r="K313" s="71">
        <v>9.0758596169587982</v>
      </c>
      <c r="L313" s="71">
        <v>36.911714855745778</v>
      </c>
      <c r="M313" s="71">
        <v>172.10248256723241</v>
      </c>
      <c r="N313" s="71">
        <v>240.00078718233951</v>
      </c>
      <c r="O313" s="71">
        <v>82.428793664336268</v>
      </c>
      <c r="P313" s="71">
        <v>64.694803591075967</v>
      </c>
      <c r="Q313" s="71">
        <v>6.3867052657102503</v>
      </c>
      <c r="R313" s="71">
        <v>0</v>
      </c>
      <c r="S313" s="71">
        <v>1.09688835</v>
      </c>
      <c r="T313" s="72"/>
      <c r="U313" s="71">
        <v>7228798</v>
      </c>
      <c r="V313" s="71">
        <v>2691</v>
      </c>
      <c r="W313" s="71">
        <v>805</v>
      </c>
      <c r="X313" s="71">
        <v>27501</v>
      </c>
      <c r="Y313" s="71">
        <v>42243</v>
      </c>
      <c r="Z313" s="71">
        <v>47434</v>
      </c>
      <c r="AA313" s="71">
        <v>12884</v>
      </c>
      <c r="AB313" s="71">
        <v>86054</v>
      </c>
      <c r="AC313" s="71">
        <v>0</v>
      </c>
      <c r="AD313" s="71">
        <v>1.09688835</v>
      </c>
      <c r="AE313" s="72"/>
      <c r="AF313" s="71"/>
      <c r="AG313" s="71"/>
      <c r="AH313" s="71"/>
      <c r="AI313" s="71"/>
      <c r="AJ313" s="71"/>
      <c r="AK313" s="71"/>
      <c r="AL313" s="71"/>
      <c r="AM313" s="71"/>
      <c r="AN313" s="71"/>
      <c r="AO313" s="71"/>
      <c r="AP313" s="71"/>
      <c r="AQ313" s="72"/>
      <c r="AR313" s="71">
        <v>271</v>
      </c>
      <c r="AS313" s="71">
        <v>25</v>
      </c>
      <c r="AT313" s="71">
        <v>0</v>
      </c>
      <c r="AU313" s="71">
        <v>0</v>
      </c>
      <c r="AV313" s="71">
        <v>0</v>
      </c>
      <c r="AW313" s="71">
        <v>0</v>
      </c>
      <c r="AX313" s="71"/>
      <c r="AY313" s="72"/>
      <c r="AZ313" s="71">
        <v>1236.048</v>
      </c>
      <c r="BA313" s="71">
        <v>2435.5</v>
      </c>
      <c r="BB313" s="71">
        <v>0</v>
      </c>
      <c r="BC313" s="71">
        <v>0</v>
      </c>
      <c r="BD313" s="71">
        <v>0</v>
      </c>
      <c r="BE313" s="71">
        <v>0</v>
      </c>
      <c r="BF313" s="71"/>
      <c r="BG313" s="72"/>
      <c r="BH313" s="71">
        <v>0</v>
      </c>
      <c r="BI313" s="71">
        <v>0</v>
      </c>
      <c r="BJ313" s="71">
        <v>46.179000000000002</v>
      </c>
      <c r="BK313" s="71">
        <v>0</v>
      </c>
      <c r="BL313" s="71">
        <v>5.2569999999999997</v>
      </c>
      <c r="BM313" s="71">
        <v>0</v>
      </c>
      <c r="BN313" s="72"/>
      <c r="BO313" s="71">
        <v>0</v>
      </c>
      <c r="BP313" s="71">
        <v>0</v>
      </c>
      <c r="BQ313" s="71">
        <v>6</v>
      </c>
      <c r="BR313" s="71">
        <v>0</v>
      </c>
      <c r="BS313" s="71">
        <v>1</v>
      </c>
      <c r="BT313" s="71">
        <v>0</v>
      </c>
      <c r="BU313"/>
      <c r="BV313" s="70">
        <v>51.436</v>
      </c>
      <c r="BW313" s="70">
        <v>0</v>
      </c>
      <c r="BX313" s="70">
        <v>0</v>
      </c>
      <c r="BY313" s="70">
        <v>0</v>
      </c>
      <c r="BZ313" s="70">
        <v>0</v>
      </c>
      <c r="CA313" s="70">
        <v>0</v>
      </c>
      <c r="CB313" s="70">
        <v>0</v>
      </c>
      <c r="CC313" s="70">
        <v>0</v>
      </c>
      <c r="CD313" s="70">
        <v>0</v>
      </c>
    </row>
    <row r="314" spans="1:82">
      <c r="A314" s="70" t="s">
        <v>1977</v>
      </c>
      <c r="B314" s="70">
        <v>437</v>
      </c>
      <c r="C314" s="70">
        <v>12</v>
      </c>
      <c r="D314" s="70">
        <v>26</v>
      </c>
      <c r="E314" s="70">
        <v>2015</v>
      </c>
      <c r="F314" s="70" t="s">
        <v>182</v>
      </c>
      <c r="G314" s="70" t="s">
        <v>1570</v>
      </c>
      <c r="H314" s="70" t="s">
        <v>1571</v>
      </c>
      <c r="I314" s="148"/>
      <c r="J314" s="71">
        <v>185.0315261483891</v>
      </c>
      <c r="K314" s="71">
        <v>8.7028059117529235</v>
      </c>
      <c r="L314" s="71">
        <v>38.853430653560501</v>
      </c>
      <c r="M314" s="71">
        <v>166.52168810216889</v>
      </c>
      <c r="N314" s="71">
        <v>219.66769010550101</v>
      </c>
      <c r="O314" s="71">
        <v>81.565613919025168</v>
      </c>
      <c r="P314" s="71">
        <v>64.027298909545578</v>
      </c>
      <c r="Q314" s="71">
        <v>6.1617185295662402</v>
      </c>
      <c r="R314" s="71">
        <v>0</v>
      </c>
      <c r="S314" s="71">
        <v>7.4448226675199987</v>
      </c>
      <c r="T314" s="72"/>
      <c r="U314" s="71">
        <v>7384059</v>
      </c>
      <c r="V314" s="71">
        <v>2691</v>
      </c>
      <c r="W314" s="71">
        <v>805</v>
      </c>
      <c r="X314" s="71">
        <v>27501</v>
      </c>
      <c r="Y314" s="71">
        <v>42008</v>
      </c>
      <c r="Z314" s="71">
        <v>47389</v>
      </c>
      <c r="AA314" s="71">
        <v>12741</v>
      </c>
      <c r="AB314" s="71">
        <v>84809</v>
      </c>
      <c r="AC314" s="71">
        <v>0</v>
      </c>
      <c r="AD314" s="71">
        <v>7.4448226675199987</v>
      </c>
      <c r="AE314" s="72"/>
      <c r="AF314" s="71">
        <v>56985002.716292024</v>
      </c>
      <c r="AG314" s="71">
        <v>5797982.2039710153</v>
      </c>
      <c r="AH314" s="71">
        <v>5023821.0212752949</v>
      </c>
      <c r="AI314" s="71">
        <v>174908592.0972524</v>
      </c>
      <c r="AJ314" s="71">
        <v>186055432.50922361</v>
      </c>
      <c r="AK314" s="71">
        <v>0</v>
      </c>
      <c r="AL314" s="71">
        <v>0</v>
      </c>
      <c r="AM314" s="71">
        <v>11622717.689625399</v>
      </c>
      <c r="AN314" s="71">
        <v>0</v>
      </c>
      <c r="AO314" s="71">
        <v>0</v>
      </c>
      <c r="AP314" s="71">
        <v>440393548.23763973</v>
      </c>
      <c r="AQ314" s="72"/>
      <c r="AR314" s="71">
        <v>286</v>
      </c>
      <c r="AS314" s="71">
        <v>33</v>
      </c>
      <c r="AT314" s="71">
        <v>0</v>
      </c>
      <c r="AU314" s="71">
        <v>0</v>
      </c>
      <c r="AV314" s="71">
        <v>0</v>
      </c>
      <c r="AW314" s="71">
        <v>1</v>
      </c>
      <c r="AX314" s="71"/>
      <c r="AY314" s="72"/>
      <c r="AZ314" s="71">
        <v>1310.183</v>
      </c>
      <c r="BA314" s="71">
        <v>12252.1</v>
      </c>
      <c r="BB314" s="71">
        <v>0</v>
      </c>
      <c r="BC314" s="71">
        <v>0</v>
      </c>
      <c r="BD314" s="71">
        <v>0</v>
      </c>
      <c r="BE314" s="71">
        <v>672</v>
      </c>
      <c r="BF314" s="71"/>
      <c r="BG314" s="72"/>
      <c r="BH314" s="71">
        <v>0</v>
      </c>
      <c r="BI314" s="71">
        <v>0</v>
      </c>
      <c r="BJ314" s="71">
        <v>45.512999999999998</v>
      </c>
      <c r="BK314" s="71">
        <v>0</v>
      </c>
      <c r="BL314" s="71">
        <v>4.9880000000000004</v>
      </c>
      <c r="BM314" s="71">
        <v>0</v>
      </c>
      <c r="BN314" s="72"/>
      <c r="BO314" s="71">
        <v>0</v>
      </c>
      <c r="BP314" s="71">
        <v>0</v>
      </c>
      <c r="BQ314" s="71">
        <v>6</v>
      </c>
      <c r="BR314" s="71">
        <v>0</v>
      </c>
      <c r="BS314" s="71">
        <v>1</v>
      </c>
      <c r="BT314" s="71">
        <v>0</v>
      </c>
      <c r="BU314"/>
      <c r="BV314" s="70">
        <v>50.500999999999998</v>
      </c>
      <c r="BW314" s="70">
        <v>0</v>
      </c>
      <c r="BX314" s="70">
        <v>0</v>
      </c>
      <c r="BY314" s="70">
        <v>0</v>
      </c>
      <c r="BZ314" s="70">
        <v>0</v>
      </c>
      <c r="CA314" s="70">
        <v>0</v>
      </c>
      <c r="CB314" s="70">
        <v>0</v>
      </c>
      <c r="CC314" s="70">
        <v>0</v>
      </c>
      <c r="CD314" s="70">
        <v>0</v>
      </c>
    </row>
    <row r="315" spans="1:82">
      <c r="A315" s="70" t="s">
        <v>1978</v>
      </c>
      <c r="B315" s="70">
        <v>438</v>
      </c>
      <c r="C315" s="70">
        <v>13</v>
      </c>
      <c r="D315" s="70">
        <v>26</v>
      </c>
      <c r="E315" s="70">
        <v>2016</v>
      </c>
      <c r="F315" s="70" t="s">
        <v>155</v>
      </c>
      <c r="G315" s="70" t="s">
        <v>1570</v>
      </c>
      <c r="H315" s="70" t="s">
        <v>1571</v>
      </c>
      <c r="I315" s="148"/>
      <c r="J315" s="71">
        <v>213.1082703784856</v>
      </c>
      <c r="K315" s="71">
        <v>8.2091658603090938</v>
      </c>
      <c r="L315" s="71">
        <v>41.78096570453161</v>
      </c>
      <c r="M315" s="71">
        <v>142.77303541043656</v>
      </c>
      <c r="N315" s="71">
        <v>223.22799565336018</v>
      </c>
      <c r="O315" s="71">
        <v>80.67033975954763</v>
      </c>
      <c r="P315" s="71">
        <v>67.507082551839616</v>
      </c>
      <c r="Q315" s="71">
        <v>5.9289936818943341</v>
      </c>
      <c r="R315" s="71">
        <v>0</v>
      </c>
      <c r="S315" s="71">
        <v>9.0013115790800029</v>
      </c>
      <c r="T315" s="72"/>
      <c r="U315" s="71">
        <v>8095153</v>
      </c>
      <c r="V315" s="71">
        <v>2691</v>
      </c>
      <c r="W315" s="71">
        <v>805</v>
      </c>
      <c r="X315" s="71">
        <v>27501</v>
      </c>
      <c r="Y315" s="71">
        <v>41978</v>
      </c>
      <c r="Z315" s="71">
        <v>47445</v>
      </c>
      <c r="AA315" s="71">
        <v>13894</v>
      </c>
      <c r="AB315" s="71">
        <v>83942</v>
      </c>
      <c r="AC315" s="71">
        <v>0</v>
      </c>
      <c r="AD315" s="71">
        <v>9.0013115790800029</v>
      </c>
      <c r="AE315" s="72"/>
      <c r="AF315" s="71">
        <v>66780931.441336788</v>
      </c>
      <c r="AG315" s="71">
        <v>5526662.7900410593</v>
      </c>
      <c r="AH315" s="71">
        <v>4257935.8673405964</v>
      </c>
      <c r="AI315" s="71">
        <v>174593647.7576659</v>
      </c>
      <c r="AJ315" s="71">
        <v>184675087.0676102</v>
      </c>
      <c r="AK315" s="71">
        <v>0</v>
      </c>
      <c r="AL315" s="71">
        <v>0</v>
      </c>
      <c r="AM315" s="71">
        <v>11512836.377305949</v>
      </c>
      <c r="AN315" s="71">
        <v>0</v>
      </c>
      <c r="AO315" s="71">
        <v>0</v>
      </c>
      <c r="AP315" s="71">
        <v>447347101.30130047</v>
      </c>
      <c r="AQ315" s="72"/>
      <c r="AR315" s="71">
        <v>307</v>
      </c>
      <c r="AS315" s="71">
        <v>33</v>
      </c>
      <c r="AT315" s="71">
        <v>0</v>
      </c>
      <c r="AU315" s="71">
        <v>0</v>
      </c>
      <c r="AV315" s="71">
        <v>0</v>
      </c>
      <c r="AW315" s="71">
        <v>1</v>
      </c>
      <c r="AX315" s="71"/>
      <c r="AY315" s="72"/>
      <c r="AZ315" s="71">
        <v>1433.2829999999999</v>
      </c>
      <c r="BA315" s="71">
        <v>12252.1</v>
      </c>
      <c r="BB315" s="71">
        <v>0</v>
      </c>
      <c r="BC315" s="71">
        <v>0</v>
      </c>
      <c r="BD315" s="71">
        <v>0</v>
      </c>
      <c r="BE315" s="71">
        <v>672</v>
      </c>
      <c r="BF315" s="71"/>
      <c r="BG315" s="72"/>
      <c r="BH315" s="71">
        <v>0</v>
      </c>
      <c r="BI315" s="71">
        <v>0</v>
      </c>
      <c r="BJ315" s="71">
        <v>52.445999999999998</v>
      </c>
      <c r="BK315" s="71">
        <v>0</v>
      </c>
      <c r="BL315" s="71">
        <v>5.0129999999999999</v>
      </c>
      <c r="BM315" s="71">
        <v>0</v>
      </c>
      <c r="BN315" s="72"/>
      <c r="BO315" s="71">
        <v>0</v>
      </c>
      <c r="BP315" s="71">
        <v>0</v>
      </c>
      <c r="BQ315" s="71">
        <v>7</v>
      </c>
      <c r="BR315" s="71">
        <v>0</v>
      </c>
      <c r="BS315" s="71">
        <v>1</v>
      </c>
      <c r="BT315" s="71">
        <v>0</v>
      </c>
      <c r="BU315"/>
      <c r="BV315" s="70">
        <v>57.459000000000003</v>
      </c>
      <c r="BW315" s="70">
        <v>0</v>
      </c>
      <c r="BX315" s="70">
        <v>0</v>
      </c>
      <c r="BY315" s="70">
        <v>0</v>
      </c>
      <c r="BZ315" s="70">
        <v>0</v>
      </c>
      <c r="CA315" s="70">
        <v>0</v>
      </c>
      <c r="CB315" s="70">
        <v>0</v>
      </c>
      <c r="CC315" s="70">
        <v>0</v>
      </c>
      <c r="CD315" s="70">
        <v>0</v>
      </c>
    </row>
    <row r="316" spans="1:82">
      <c r="A316" s="70" t="s">
        <v>1979</v>
      </c>
      <c r="B316" s="70">
        <v>439</v>
      </c>
      <c r="C316" s="70">
        <v>14</v>
      </c>
      <c r="D316" s="70">
        <v>26</v>
      </c>
      <c r="E316" s="70">
        <v>2017</v>
      </c>
      <c r="F316" s="70" t="s">
        <v>156</v>
      </c>
      <c r="G316" s="70" t="s">
        <v>1570</v>
      </c>
      <c r="H316" s="70" t="s">
        <v>1571</v>
      </c>
      <c r="I316" s="148"/>
      <c r="J316" s="71">
        <v>213.10147083310875</v>
      </c>
      <c r="K316" s="71">
        <v>8.3885383671188016</v>
      </c>
      <c r="L316" s="71">
        <v>37.716097851376432</v>
      </c>
      <c r="M316" s="71">
        <v>143.15709066190905</v>
      </c>
      <c r="N316" s="71">
        <v>217.54123766936164</v>
      </c>
      <c r="O316" s="71">
        <v>79.285417604757043</v>
      </c>
      <c r="P316" s="71">
        <v>67.238771430746382</v>
      </c>
      <c r="Q316" s="71">
        <v>5.6570380942745304</v>
      </c>
      <c r="R316" s="71">
        <v>0</v>
      </c>
      <c r="S316" s="71">
        <v>9.9674240145000006</v>
      </c>
      <c r="T316" s="72"/>
      <c r="U316" s="71">
        <v>7965225</v>
      </c>
      <c r="V316" s="71">
        <v>2691</v>
      </c>
      <c r="W316" s="71">
        <v>805</v>
      </c>
      <c r="X316" s="71">
        <v>27501</v>
      </c>
      <c r="Y316" s="71">
        <v>41805</v>
      </c>
      <c r="Z316" s="71">
        <v>47404</v>
      </c>
      <c r="AA316" s="71">
        <v>13927</v>
      </c>
      <c r="AB316" s="71">
        <v>82823</v>
      </c>
      <c r="AC316" s="71">
        <v>0</v>
      </c>
      <c r="AD316" s="71">
        <v>9.9674240145000006</v>
      </c>
      <c r="AE316" s="72"/>
      <c r="AF316" s="71">
        <v>64568291.443055212</v>
      </c>
      <c r="AG316" s="71">
        <v>5542720.7749775182</v>
      </c>
      <c r="AH316" s="71">
        <v>5201519.1650866875</v>
      </c>
      <c r="AI316" s="71">
        <v>170274091.0117642</v>
      </c>
      <c r="AJ316" s="71">
        <v>166773253.38447559</v>
      </c>
      <c r="AK316" s="71">
        <v>0</v>
      </c>
      <c r="AL316" s="71">
        <v>0</v>
      </c>
      <c r="AM316" s="71">
        <v>11377137.28241556</v>
      </c>
      <c r="AN316" s="71">
        <v>0</v>
      </c>
      <c r="AO316" s="71">
        <v>0</v>
      </c>
      <c r="AP316" s="71">
        <v>423737013.06177479</v>
      </c>
      <c r="AQ316" s="72"/>
      <c r="AR316" s="71">
        <v>324</v>
      </c>
      <c r="AS316" s="71">
        <v>35</v>
      </c>
      <c r="AT316" s="71">
        <v>0</v>
      </c>
      <c r="AU316" s="71">
        <v>0</v>
      </c>
      <c r="AV316" s="71">
        <v>0</v>
      </c>
      <c r="AW316" s="71">
        <v>1</v>
      </c>
      <c r="AX316" s="71"/>
      <c r="AY316" s="72"/>
      <c r="AZ316" s="71">
        <v>1543.9829999999999</v>
      </c>
      <c r="BA316" s="71">
        <v>12591.1</v>
      </c>
      <c r="BB316" s="71">
        <v>0</v>
      </c>
      <c r="BC316" s="71">
        <v>0</v>
      </c>
      <c r="BD316" s="71">
        <v>0</v>
      </c>
      <c r="BE316" s="71">
        <v>672.00000000000011</v>
      </c>
      <c r="BF316" s="71"/>
      <c r="BG316" s="72"/>
      <c r="BH316" s="71">
        <v>0</v>
      </c>
      <c r="BI316" s="71">
        <v>0</v>
      </c>
      <c r="BJ316" s="71">
        <v>52.634</v>
      </c>
      <c r="BK316" s="71">
        <v>0</v>
      </c>
      <c r="BL316" s="71">
        <v>4.75</v>
      </c>
      <c r="BM316" s="71">
        <v>0</v>
      </c>
      <c r="BN316" s="72"/>
      <c r="BO316" s="71">
        <v>0</v>
      </c>
      <c r="BP316" s="71">
        <v>0</v>
      </c>
      <c r="BQ316" s="71">
        <v>7</v>
      </c>
      <c r="BR316" s="71">
        <v>0</v>
      </c>
      <c r="BS316" s="71">
        <v>1</v>
      </c>
      <c r="BT316" s="71">
        <v>0</v>
      </c>
      <c r="BU316"/>
      <c r="BV316" s="70">
        <v>57.384</v>
      </c>
      <c r="BW316" s="70">
        <v>0</v>
      </c>
      <c r="BX316" s="70">
        <v>0</v>
      </c>
      <c r="BY316" s="70">
        <v>0</v>
      </c>
      <c r="BZ316" s="70">
        <v>0</v>
      </c>
      <c r="CA316" s="70">
        <v>0</v>
      </c>
      <c r="CB316" s="70">
        <v>0</v>
      </c>
      <c r="CC316" s="70">
        <v>0</v>
      </c>
      <c r="CD316" s="70">
        <v>0</v>
      </c>
    </row>
    <row r="317" spans="1:82">
      <c r="A317" s="70" t="s">
        <v>1980</v>
      </c>
      <c r="B317" s="70">
        <v>440</v>
      </c>
      <c r="C317" s="70">
        <v>15</v>
      </c>
      <c r="D317" s="70">
        <v>26</v>
      </c>
      <c r="E317" s="70">
        <v>2018</v>
      </c>
      <c r="F317" s="70" t="s">
        <v>183</v>
      </c>
      <c r="G317" s="70" t="s">
        <v>1570</v>
      </c>
      <c r="H317" s="70" t="s">
        <v>1571</v>
      </c>
      <c r="I317" s="148"/>
      <c r="J317" s="71">
        <v>204.23616013150868</v>
      </c>
      <c r="K317" s="71">
        <v>7.8074571496535974</v>
      </c>
      <c r="L317" s="71">
        <v>34.599661812345175</v>
      </c>
      <c r="M317" s="71">
        <v>143.86315236740688</v>
      </c>
      <c r="N317" s="71">
        <v>200.10448602240297</v>
      </c>
      <c r="O317" s="71">
        <v>77.754789556800773</v>
      </c>
      <c r="P317" s="71">
        <v>66.679398099211824</v>
      </c>
      <c r="Q317" s="71">
        <v>5.1831577921659298</v>
      </c>
      <c r="R317" s="71">
        <v>0</v>
      </c>
      <c r="S317" s="71">
        <v>8.284205022930001</v>
      </c>
      <c r="T317" s="72"/>
      <c r="U317" s="71">
        <v>7976482.0000000009</v>
      </c>
      <c r="V317" s="71">
        <v>2691</v>
      </c>
      <c r="W317" s="71">
        <v>805</v>
      </c>
      <c r="X317" s="71">
        <v>27501</v>
      </c>
      <c r="Y317" s="71">
        <v>41767</v>
      </c>
      <c r="Z317" s="71">
        <v>47379</v>
      </c>
      <c r="AA317" s="71">
        <v>13950</v>
      </c>
      <c r="AB317" s="71">
        <v>81778</v>
      </c>
      <c r="AC317" s="71">
        <v>0</v>
      </c>
      <c r="AD317" s="71">
        <v>8.284205022930001</v>
      </c>
      <c r="AE317" s="72"/>
      <c r="AF317" s="71">
        <v>64906816.855486229</v>
      </c>
      <c r="AG317" s="71">
        <v>5014836.3613319565</v>
      </c>
      <c r="AH317" s="71">
        <v>4902432.4531126888</v>
      </c>
      <c r="AI317" s="71">
        <v>174054901.96962991</v>
      </c>
      <c r="AJ317" s="71">
        <v>154781235.93308851</v>
      </c>
      <c r="AK317" s="71">
        <v>0</v>
      </c>
      <c r="AL317" s="71">
        <v>0</v>
      </c>
      <c r="AM317" s="71">
        <v>11256832.53177722</v>
      </c>
      <c r="AN317" s="71">
        <v>0</v>
      </c>
      <c r="AO317" s="71">
        <v>0</v>
      </c>
      <c r="AP317" s="71">
        <v>414917056.1044265</v>
      </c>
      <c r="AQ317" s="72"/>
      <c r="AR317" s="71">
        <v>343</v>
      </c>
      <c r="AS317" s="71">
        <v>40</v>
      </c>
      <c r="AT317" s="71">
        <v>0</v>
      </c>
      <c r="AU317" s="71">
        <v>0</v>
      </c>
      <c r="AV317" s="71">
        <v>0</v>
      </c>
      <c r="AW317" s="71">
        <v>1</v>
      </c>
      <c r="AX317" s="71"/>
      <c r="AY317" s="72"/>
      <c r="AZ317" s="71">
        <v>1666.1089999999999</v>
      </c>
      <c r="BA317" s="71">
        <v>12837</v>
      </c>
      <c r="BB317" s="71">
        <v>0</v>
      </c>
      <c r="BC317" s="71">
        <v>0</v>
      </c>
      <c r="BD317" s="71">
        <v>0</v>
      </c>
      <c r="BE317" s="71">
        <v>676</v>
      </c>
      <c r="BF317" s="71"/>
      <c r="BG317" s="72"/>
      <c r="BH317" s="71">
        <v>0</v>
      </c>
      <c r="BI317" s="71">
        <v>0</v>
      </c>
      <c r="BJ317" s="71">
        <v>52.179000000000002</v>
      </c>
      <c r="BK317" s="71">
        <v>0</v>
      </c>
      <c r="BL317" s="71">
        <v>4.8150000000000004</v>
      </c>
      <c r="BM317" s="71">
        <v>0</v>
      </c>
      <c r="BN317" s="72"/>
      <c r="BO317" s="71">
        <v>0</v>
      </c>
      <c r="BP317" s="71">
        <v>0</v>
      </c>
      <c r="BQ317" s="71">
        <v>7</v>
      </c>
      <c r="BR317" s="71">
        <v>0</v>
      </c>
      <c r="BS317" s="71">
        <v>1</v>
      </c>
      <c r="BT317" s="71">
        <v>0</v>
      </c>
      <c r="BU317"/>
      <c r="BV317" s="70">
        <v>56.994</v>
      </c>
      <c r="BW317" s="70">
        <v>0</v>
      </c>
      <c r="BX317" s="70">
        <v>0</v>
      </c>
      <c r="BY317" s="70">
        <v>0</v>
      </c>
      <c r="BZ317" s="70">
        <v>0</v>
      </c>
      <c r="CA317" s="70">
        <v>0</v>
      </c>
      <c r="CB317" s="70">
        <v>0</v>
      </c>
      <c r="CC317" s="70">
        <v>0</v>
      </c>
      <c r="CD317" s="70">
        <v>0</v>
      </c>
    </row>
    <row r="318" spans="1:82">
      <c r="A318" s="70" t="s">
        <v>1981</v>
      </c>
      <c r="B318" s="70">
        <v>441</v>
      </c>
      <c r="C318" s="70">
        <v>16</v>
      </c>
      <c r="D318" s="70">
        <v>26</v>
      </c>
      <c r="E318" s="70">
        <v>2019</v>
      </c>
      <c r="F318" s="70" t="s">
        <v>158</v>
      </c>
      <c r="G318" s="70" t="s">
        <v>1570</v>
      </c>
      <c r="H318" s="70" t="s">
        <v>1571</v>
      </c>
      <c r="I318" s="148"/>
      <c r="J318" s="71">
        <v>202.44550392075567</v>
      </c>
      <c r="K318" s="71">
        <v>7.2447453310865875</v>
      </c>
      <c r="L318" s="71">
        <v>34.754680103051562</v>
      </c>
      <c r="M318" s="71">
        <v>129.05831087209432</v>
      </c>
      <c r="N318" s="71">
        <v>201.56211825864844</v>
      </c>
      <c r="O318" s="71">
        <v>75.108572911073708</v>
      </c>
      <c r="P318" s="71">
        <v>61.123818623526233</v>
      </c>
      <c r="Q318" s="71">
        <v>4.9621187535309801</v>
      </c>
      <c r="R318" s="71">
        <v>0</v>
      </c>
      <c r="S318" s="71">
        <v>9.7236821282999983</v>
      </c>
      <c r="T318" s="72"/>
      <c r="U318" s="71">
        <v>8317291</v>
      </c>
      <c r="V318" s="71">
        <v>2691</v>
      </c>
      <c r="W318" s="71">
        <v>805</v>
      </c>
      <c r="X318" s="71">
        <v>27501</v>
      </c>
      <c r="Y318" s="71">
        <v>41558</v>
      </c>
      <c r="Z318" s="71">
        <v>47023</v>
      </c>
      <c r="AA318" s="71">
        <v>12692</v>
      </c>
      <c r="AB318" s="71">
        <v>80410</v>
      </c>
      <c r="AC318" s="71">
        <v>0</v>
      </c>
      <c r="AD318" s="71">
        <v>9.7236821282999983</v>
      </c>
      <c r="AE318" s="72"/>
      <c r="AF318" s="71">
        <v>66412155.580171213</v>
      </c>
      <c r="AG318" s="71">
        <v>5013351.3275451139</v>
      </c>
      <c r="AH318" s="71">
        <v>5293162.6822423832</v>
      </c>
      <c r="AI318" s="71">
        <v>170559354.72244161</v>
      </c>
      <c r="AJ318" s="71">
        <v>162453238.75558159</v>
      </c>
      <c r="AK318" s="71">
        <v>0</v>
      </c>
      <c r="AL318" s="71">
        <v>0</v>
      </c>
      <c r="AM318" s="71">
        <v>10951236.67384409</v>
      </c>
      <c r="AN318" s="71">
        <v>0</v>
      </c>
      <c r="AO318" s="71">
        <v>0</v>
      </c>
      <c r="AP318" s="71">
        <v>420682499.74182606</v>
      </c>
      <c r="AQ318" s="72"/>
      <c r="AR318" s="71">
        <v>358</v>
      </c>
      <c r="AS318" s="71">
        <v>46</v>
      </c>
      <c r="AT318" s="71">
        <v>0</v>
      </c>
      <c r="AU318" s="71">
        <v>0</v>
      </c>
      <c r="AV318" s="71">
        <v>0</v>
      </c>
      <c r="AW318" s="71">
        <v>1</v>
      </c>
      <c r="AX318" s="71"/>
      <c r="AY318" s="72"/>
      <c r="AZ318" s="71">
        <v>1756.893</v>
      </c>
      <c r="BA318" s="71">
        <v>13279.9</v>
      </c>
      <c r="BB318" s="71">
        <v>0</v>
      </c>
      <c r="BC318" s="71">
        <v>0</v>
      </c>
      <c r="BD318" s="71">
        <v>0</v>
      </c>
      <c r="BE318" s="71">
        <v>675.50400000000002</v>
      </c>
      <c r="BF318" s="71"/>
      <c r="BG318" s="72"/>
      <c r="BH318" s="71">
        <v>0</v>
      </c>
      <c r="BI318" s="71">
        <v>0</v>
      </c>
      <c r="BJ318" s="71">
        <v>51.421999999999997</v>
      </c>
      <c r="BK318" s="71">
        <v>0</v>
      </c>
      <c r="BL318" s="71">
        <v>4.7610000000000001</v>
      </c>
      <c r="BM318" s="71">
        <v>0</v>
      </c>
      <c r="BN318" s="72"/>
      <c r="BO318" s="71">
        <v>0</v>
      </c>
      <c r="BP318" s="71">
        <v>0</v>
      </c>
      <c r="BQ318" s="71">
        <v>7</v>
      </c>
      <c r="BR318" s="71">
        <v>0</v>
      </c>
      <c r="BS318" s="71">
        <v>1</v>
      </c>
      <c r="BT318" s="71">
        <v>0</v>
      </c>
      <c r="BU318"/>
      <c r="BV318" s="70">
        <v>56.183</v>
      </c>
      <c r="BW318" s="70">
        <v>0</v>
      </c>
      <c r="BX318" s="70">
        <v>0</v>
      </c>
      <c r="BY318" s="70">
        <v>0</v>
      </c>
      <c r="BZ318" s="70">
        <v>0</v>
      </c>
      <c r="CA318" s="70">
        <v>0</v>
      </c>
      <c r="CB318" s="70">
        <v>0</v>
      </c>
      <c r="CC318" s="70">
        <v>0</v>
      </c>
      <c r="CD318" s="70">
        <v>0</v>
      </c>
    </row>
    <row r="319" spans="1:82">
      <c r="A319" s="70" t="s">
        <v>1982</v>
      </c>
      <c r="B319" s="70">
        <v>442</v>
      </c>
      <c r="C319" s="70">
        <v>17</v>
      </c>
      <c r="D319" s="70">
        <v>26</v>
      </c>
      <c r="E319" s="70">
        <v>2020</v>
      </c>
      <c r="F319" s="70" t="s">
        <v>159</v>
      </c>
      <c r="G319" s="70" t="s">
        <v>1570</v>
      </c>
      <c r="H319" s="70" t="s">
        <v>1571</v>
      </c>
      <c r="I319" s="148"/>
      <c r="J319" s="71">
        <v>174.72045474564379</v>
      </c>
      <c r="K319" s="71">
        <v>7.8887615324799221</v>
      </c>
      <c r="L319" s="71">
        <v>44.943725477669382</v>
      </c>
      <c r="M319" s="71">
        <v>117.91830134924673</v>
      </c>
      <c r="N319" s="71">
        <v>184.45410825796023</v>
      </c>
      <c r="O319" s="71">
        <v>65.238956934511123</v>
      </c>
      <c r="P319" s="71">
        <v>57.556779296180792</v>
      </c>
      <c r="Q319" s="71">
        <v>4.6786513231510902</v>
      </c>
      <c r="R319" s="71">
        <v>0</v>
      </c>
      <c r="S319" s="71">
        <v>11.308694194079999</v>
      </c>
      <c r="T319" s="72"/>
      <c r="U319" s="71">
        <v>8137159</v>
      </c>
      <c r="V319" s="71">
        <v>2711</v>
      </c>
      <c r="W319" s="71">
        <v>925</v>
      </c>
      <c r="X319" s="71">
        <v>26423</v>
      </c>
      <c r="Y319" s="71">
        <v>41493</v>
      </c>
      <c r="Z319" s="71">
        <v>46618</v>
      </c>
      <c r="AA319" s="71">
        <v>12703</v>
      </c>
      <c r="AB319" s="71">
        <v>79352</v>
      </c>
      <c r="AC319" s="71">
        <v>0</v>
      </c>
      <c r="AD319" s="71">
        <v>11.308694194079999</v>
      </c>
      <c r="AE319" s="72"/>
      <c r="AF319" s="71">
        <v>63534184.249346912</v>
      </c>
      <c r="AG319" s="71">
        <v>5054334.2150777271</v>
      </c>
      <c r="AH319" s="71">
        <v>6590920.4012497682</v>
      </c>
      <c r="AI319" s="71">
        <v>151712454.45103377</v>
      </c>
      <c r="AJ319" s="71">
        <v>170390499.1383152</v>
      </c>
      <c r="AK319" s="71"/>
      <c r="AL319" s="71"/>
      <c r="AM319" s="71">
        <v>10356317.619107971</v>
      </c>
      <c r="AN319" s="71"/>
      <c r="AO319" s="71"/>
      <c r="AP319" s="71">
        <v>407638710.07413137</v>
      </c>
      <c r="AQ319" s="72"/>
      <c r="AR319" s="71">
        <v>382</v>
      </c>
      <c r="AS319" s="71">
        <v>54</v>
      </c>
      <c r="AT319" s="71">
        <v>0</v>
      </c>
      <c r="AU319" s="71">
        <v>0</v>
      </c>
      <c r="AV319" s="71">
        <v>0</v>
      </c>
      <c r="AW319" s="71">
        <v>1</v>
      </c>
      <c r="AX319" s="71"/>
      <c r="AY319" s="72"/>
      <c r="AZ319" s="71">
        <v>1913.9250000000011</v>
      </c>
      <c r="BA319" s="71">
        <v>16724.8</v>
      </c>
      <c r="BB319" s="71">
        <v>0</v>
      </c>
      <c r="BC319" s="71">
        <v>0</v>
      </c>
      <c r="BD319" s="71">
        <v>0</v>
      </c>
      <c r="BE319" s="71">
        <v>675.50400000000002</v>
      </c>
      <c r="BF319" s="71"/>
      <c r="BG319" s="72"/>
      <c r="BH319" s="71">
        <v>0</v>
      </c>
      <c r="BI319" s="71">
        <v>0</v>
      </c>
      <c r="BJ319" s="71">
        <v>45.091000000000001</v>
      </c>
      <c r="BK319" s="71">
        <v>0</v>
      </c>
      <c r="BL319" s="71">
        <v>4.5529999999999999</v>
      </c>
      <c r="BM319" s="71">
        <v>0</v>
      </c>
      <c r="BN319" s="72"/>
      <c r="BO319" s="71">
        <v>0</v>
      </c>
      <c r="BP319" s="71">
        <v>0</v>
      </c>
      <c r="BQ319" s="71">
        <v>7</v>
      </c>
      <c r="BR319" s="71">
        <v>0</v>
      </c>
      <c r="BS319" s="71">
        <v>1</v>
      </c>
      <c r="BT319" s="71">
        <v>0</v>
      </c>
      <c r="BU319"/>
      <c r="BV319" s="70">
        <v>49.643999999999998</v>
      </c>
      <c r="BW319" s="70">
        <v>0</v>
      </c>
      <c r="BX319" s="70">
        <v>0</v>
      </c>
      <c r="BY319" s="70">
        <v>0</v>
      </c>
      <c r="BZ319" s="70">
        <v>0</v>
      </c>
      <c r="CA319" s="70">
        <v>0</v>
      </c>
      <c r="CB319" s="70">
        <v>0</v>
      </c>
      <c r="CC319" s="70">
        <v>0</v>
      </c>
      <c r="CD319" s="70">
        <v>0</v>
      </c>
    </row>
    <row r="320" spans="1:82">
      <c r="A320" s="70" t="s">
        <v>1983</v>
      </c>
      <c r="B320" s="70">
        <v>442</v>
      </c>
      <c r="C320" s="70">
        <v>18</v>
      </c>
      <c r="D320" s="70">
        <v>26</v>
      </c>
      <c r="E320" s="70">
        <v>2021</v>
      </c>
      <c r="F320" s="70" t="s">
        <v>160</v>
      </c>
      <c r="G320" s="70" t="s">
        <v>1570</v>
      </c>
      <c r="H320" s="70" t="s">
        <v>1571</v>
      </c>
      <c r="I320" s="148"/>
      <c r="J320" s="71">
        <v>181.35839756143787</v>
      </c>
      <c r="K320" s="71">
        <v>7.5990671413453432</v>
      </c>
      <c r="L320" s="71">
        <v>41.015146962025575</v>
      </c>
      <c r="M320" s="71">
        <v>119.75977176909804</v>
      </c>
      <c r="N320" s="71">
        <v>181.21839376054993</v>
      </c>
      <c r="O320" s="71">
        <v>63.032634839944166</v>
      </c>
      <c r="P320" s="71">
        <v>59.221043196248175</v>
      </c>
      <c r="Q320" s="71">
        <v>4.5607337330285196</v>
      </c>
      <c r="R320" s="71">
        <v>0</v>
      </c>
      <c r="S320" s="71">
        <v>12.230452432</v>
      </c>
      <c r="T320" s="72"/>
      <c r="U320" s="71">
        <v>8673775</v>
      </c>
      <c r="V320" s="71">
        <v>2711</v>
      </c>
      <c r="W320" s="71">
        <v>925</v>
      </c>
      <c r="X320" s="71">
        <v>26423</v>
      </c>
      <c r="Y320" s="71">
        <v>41262</v>
      </c>
      <c r="Z320" s="71">
        <v>46377</v>
      </c>
      <c r="AA320" s="71">
        <v>12745</v>
      </c>
      <c r="AB320" s="71">
        <v>78112</v>
      </c>
      <c r="AC320" s="71">
        <v>0</v>
      </c>
      <c r="AD320" s="71">
        <v>12.230452432</v>
      </c>
      <c r="AE320" s="72"/>
      <c r="AF320" s="71">
        <v>66437382.998795345</v>
      </c>
      <c r="AG320" s="71">
        <v>5141614.6333633736</v>
      </c>
      <c r="AH320" s="71">
        <v>5909143.7074345928</v>
      </c>
      <c r="AI320" s="71">
        <v>166473534.79876366</v>
      </c>
      <c r="AJ320" s="71">
        <v>165056411.58564201</v>
      </c>
      <c r="AK320" s="71">
        <v>0</v>
      </c>
      <c r="AL320" s="71">
        <v>0</v>
      </c>
      <c r="AM320" s="71">
        <v>10253284.8044431</v>
      </c>
      <c r="AN320" s="71">
        <v>0</v>
      </c>
      <c r="AO320" s="71">
        <v>0</v>
      </c>
      <c r="AP320" s="71">
        <v>419271372.52844214</v>
      </c>
      <c r="AQ320" s="72"/>
      <c r="AR320" s="71">
        <v>423</v>
      </c>
      <c r="AS320" s="71">
        <v>60</v>
      </c>
      <c r="AT320" s="71">
        <v>0</v>
      </c>
      <c r="AU320" s="71">
        <v>0</v>
      </c>
      <c r="AV320" s="71">
        <v>0</v>
      </c>
      <c r="AW320" s="71">
        <v>1</v>
      </c>
      <c r="AX320" s="71"/>
      <c r="AY320" s="72"/>
      <c r="AZ320" s="71">
        <v>2191.3750000000009</v>
      </c>
      <c r="BA320" s="71">
        <v>17923.8</v>
      </c>
      <c r="BB320" s="71">
        <v>0</v>
      </c>
      <c r="BC320" s="71">
        <v>0</v>
      </c>
      <c r="BD320" s="71">
        <v>0</v>
      </c>
      <c r="BE320" s="71">
        <v>675.50400000000002</v>
      </c>
      <c r="BF320" s="71"/>
      <c r="BG320" s="72"/>
      <c r="BH320" s="71">
        <v>0</v>
      </c>
      <c r="BI320" s="71">
        <v>0</v>
      </c>
      <c r="BJ320" s="71">
        <v>46.512999999999998</v>
      </c>
      <c r="BK320" s="71">
        <v>0</v>
      </c>
      <c r="BL320" s="71">
        <v>4.577</v>
      </c>
      <c r="BM320" s="71">
        <v>0</v>
      </c>
      <c r="BN320" s="72"/>
      <c r="BO320" s="71">
        <v>0</v>
      </c>
      <c r="BP320" s="71">
        <v>0</v>
      </c>
      <c r="BQ320" s="71">
        <v>7</v>
      </c>
      <c r="BR320" s="71">
        <v>0</v>
      </c>
      <c r="BS320" s="71">
        <v>1</v>
      </c>
      <c r="BT320" s="71">
        <v>0</v>
      </c>
      <c r="BU320"/>
      <c r="BV320" s="70">
        <v>51.09</v>
      </c>
      <c r="BW320" s="70">
        <v>0</v>
      </c>
      <c r="BX320" s="70">
        <v>0</v>
      </c>
      <c r="BY320" s="70">
        <v>0</v>
      </c>
      <c r="BZ320" s="70">
        <v>0</v>
      </c>
      <c r="CA320" s="70">
        <v>0</v>
      </c>
      <c r="CB320" s="70">
        <v>0</v>
      </c>
      <c r="CC320" s="70">
        <v>0</v>
      </c>
      <c r="CD320" s="70">
        <v>0</v>
      </c>
    </row>
    <row r="321" spans="1:82">
      <c r="A321" s="70" t="s">
        <v>1574</v>
      </c>
      <c r="B321" s="70">
        <v>442</v>
      </c>
      <c r="C321" s="70">
        <v>19</v>
      </c>
      <c r="D321" s="70">
        <v>26</v>
      </c>
      <c r="E321" s="70">
        <v>2022</v>
      </c>
      <c r="F321" s="70" t="s">
        <v>161</v>
      </c>
      <c r="G321" s="70" t="s">
        <v>1570</v>
      </c>
      <c r="H321" s="70" t="s">
        <v>1571</v>
      </c>
      <c r="I321" s="148"/>
      <c r="J321" s="71">
        <v>141.99839341583214</v>
      </c>
      <c r="K321" s="71">
        <v>7.2689186566205262</v>
      </c>
      <c r="L321" s="71">
        <v>36.775494548353109</v>
      </c>
      <c r="M321" s="71">
        <v>122.10136652391012</v>
      </c>
      <c r="N321" s="71">
        <v>177.42816309596589</v>
      </c>
      <c r="O321" s="71">
        <v>66.229599462068592</v>
      </c>
      <c r="P321" s="71">
        <v>58.656764079279299</v>
      </c>
      <c r="Q321" s="71">
        <v>4.5184370219462391</v>
      </c>
      <c r="R321" s="71">
        <v>0</v>
      </c>
      <c r="S321" s="71">
        <v>12.33945818928</v>
      </c>
      <c r="T321" s="72"/>
      <c r="U321" s="71">
        <v>8352741</v>
      </c>
      <c r="V321" s="71">
        <v>2711</v>
      </c>
      <c r="W321" s="71">
        <v>925</v>
      </c>
      <c r="X321" s="71">
        <v>26423</v>
      </c>
      <c r="Y321" s="71">
        <v>41021</v>
      </c>
      <c r="Z321" s="71">
        <v>46298</v>
      </c>
      <c r="AA321" s="71">
        <v>12816</v>
      </c>
      <c r="AB321" s="71">
        <v>76753</v>
      </c>
      <c r="AC321" s="71">
        <v>0</v>
      </c>
      <c r="AD321" s="71">
        <v>12.33945818928</v>
      </c>
      <c r="AE321" s="72"/>
      <c r="AF321" s="71">
        <v>57036907.350241631</v>
      </c>
      <c r="AG321" s="71">
        <v>5186781.5159810167</v>
      </c>
      <c r="AH321" s="71">
        <v>6559203.8390757674</v>
      </c>
      <c r="AI321" s="71">
        <v>165328925.27434838</v>
      </c>
      <c r="AJ321" s="71">
        <v>167031961.1943216</v>
      </c>
      <c r="AK321" s="71">
        <v>0</v>
      </c>
      <c r="AL321" s="71">
        <v>0</v>
      </c>
      <c r="AM321" s="71">
        <v>9910907.2276293412</v>
      </c>
      <c r="AN321" s="71">
        <v>0</v>
      </c>
      <c r="AO321" s="71">
        <v>0</v>
      </c>
      <c r="AP321" s="71">
        <v>411054686.4015978</v>
      </c>
      <c r="AQ321" s="72"/>
      <c r="AR321" s="71">
        <v>470</v>
      </c>
      <c r="AS321" s="71">
        <v>68</v>
      </c>
      <c r="AT321" s="71">
        <v>0</v>
      </c>
      <c r="AU321" s="71">
        <v>0</v>
      </c>
      <c r="AV321" s="71">
        <v>0</v>
      </c>
      <c r="AW321" s="71">
        <v>1</v>
      </c>
      <c r="AX321" s="71"/>
      <c r="AY321" s="72"/>
      <c r="AZ321" s="71">
        <v>2509.8750000000023</v>
      </c>
      <c r="BA321" s="71">
        <v>18727.000000000004</v>
      </c>
      <c r="BB321" s="71">
        <v>0</v>
      </c>
      <c r="BC321" s="71">
        <v>0</v>
      </c>
      <c r="BD321" s="71">
        <v>0</v>
      </c>
      <c r="BE321" s="71">
        <v>675.50400000000002</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1984</v>
      </c>
      <c r="B322" s="70">
        <v>442</v>
      </c>
      <c r="C322" s="70">
        <v>20</v>
      </c>
      <c r="D322" s="70">
        <v>26</v>
      </c>
      <c r="E322" s="70">
        <v>2023</v>
      </c>
      <c r="F322" s="70" t="s">
        <v>1539</v>
      </c>
      <c r="G322" s="70" t="s">
        <v>1570</v>
      </c>
      <c r="H322" s="70" t="s">
        <v>1571</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511</v>
      </c>
      <c r="AS322" s="71">
        <v>70</v>
      </c>
      <c r="AT322" s="71">
        <v>0</v>
      </c>
      <c r="AU322" s="71">
        <v>0</v>
      </c>
      <c r="AV322" s="71">
        <v>0</v>
      </c>
      <c r="AW322" s="71">
        <v>1</v>
      </c>
      <c r="AX322" s="71"/>
      <c r="AY322" s="72"/>
      <c r="AZ322" s="71">
        <v>2789.8750000000036</v>
      </c>
      <c r="BA322" s="71">
        <v>18826.000000000004</v>
      </c>
      <c r="BB322" s="71">
        <v>0</v>
      </c>
      <c r="BC322" s="71">
        <v>0</v>
      </c>
      <c r="BD322" s="71">
        <v>0</v>
      </c>
      <c r="BE322" s="71">
        <v>675.50400000000002</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1569</v>
      </c>
      <c r="B323" s="70">
        <v>442</v>
      </c>
      <c r="C323" s="70">
        <v>21</v>
      </c>
      <c r="D323" s="70">
        <v>26</v>
      </c>
      <c r="E323" s="70">
        <v>2024</v>
      </c>
      <c r="F323" s="70" t="s">
        <v>1554</v>
      </c>
      <c r="G323" s="70" t="s">
        <v>1570</v>
      </c>
      <c r="H323" s="70" t="s">
        <v>1571</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1985</v>
      </c>
      <c r="B324" s="70">
        <v>290</v>
      </c>
      <c r="C324" s="70">
        <v>1</v>
      </c>
      <c r="D324" s="70">
        <v>18</v>
      </c>
      <c r="E324" s="70">
        <v>1990</v>
      </c>
      <c r="F324" s="70" t="s">
        <v>787</v>
      </c>
      <c r="G324" s="70" t="s">
        <v>1986</v>
      </c>
      <c r="H324" s="70" t="s">
        <v>1987</v>
      </c>
      <c r="I324" s="148"/>
      <c r="J324" s="71">
        <v>359.2871241660477</v>
      </c>
      <c r="K324" s="71">
        <v>4.6221214761197249</v>
      </c>
      <c r="L324" s="71">
        <v>13.940382936856009</v>
      </c>
      <c r="M324" s="71">
        <v>38.150204775144047</v>
      </c>
      <c r="N324" s="71">
        <v>51.912630192158836</v>
      </c>
      <c r="O324" s="71">
        <v>46.076978331404398</v>
      </c>
      <c r="P324" s="71">
        <v>38.787354677668432</v>
      </c>
      <c r="Q324" s="71">
        <v>3.5252436920169798</v>
      </c>
      <c r="R324" s="71">
        <v>0</v>
      </c>
      <c r="S324" s="71">
        <v>3.4363097148853829</v>
      </c>
      <c r="T324" s="72"/>
      <c r="U324" s="71">
        <v>15159473</v>
      </c>
      <c r="V324" s="71">
        <v>1635</v>
      </c>
      <c r="W324" s="71">
        <v>148</v>
      </c>
      <c r="X324" s="71">
        <v>13642</v>
      </c>
      <c r="Y324" s="71">
        <v>17121</v>
      </c>
      <c r="Z324" s="71">
        <v>18952</v>
      </c>
      <c r="AA324" s="71">
        <v>9418</v>
      </c>
      <c r="AB324" s="71">
        <v>57238</v>
      </c>
      <c r="AC324" s="71">
        <v>0</v>
      </c>
      <c r="AD324" s="71">
        <v>3.4363097148853829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1988</v>
      </c>
      <c r="B325" s="70">
        <v>291</v>
      </c>
      <c r="C325" s="70">
        <v>2</v>
      </c>
      <c r="D325" s="70">
        <v>18</v>
      </c>
      <c r="E325" s="70">
        <v>2005</v>
      </c>
      <c r="F325" s="70" t="s">
        <v>789</v>
      </c>
      <c r="G325" s="70" t="s">
        <v>1986</v>
      </c>
      <c r="H325" s="70" t="s">
        <v>1987</v>
      </c>
      <c r="I325" s="148"/>
      <c r="J325" s="71">
        <v>434.0092181977887</v>
      </c>
      <c r="K325" s="71">
        <v>3.4356678482266538</v>
      </c>
      <c r="L325" s="71">
        <v>6.9260874412326308</v>
      </c>
      <c r="M325" s="71">
        <v>98.661458879933349</v>
      </c>
      <c r="N325" s="71">
        <v>105.69942075211929</v>
      </c>
      <c r="O325" s="71">
        <v>87.579775074501782</v>
      </c>
      <c r="P325" s="71">
        <v>47.485669506367152</v>
      </c>
      <c r="Q325" s="71">
        <v>4.6557038962211799</v>
      </c>
      <c r="R325" s="71">
        <v>0</v>
      </c>
      <c r="S325" s="71">
        <v>11.426236873406101</v>
      </c>
      <c r="T325" s="72"/>
      <c r="U325" s="71">
        <v>19158945</v>
      </c>
      <c r="V325" s="71">
        <v>1559</v>
      </c>
      <c r="W325" s="71">
        <v>83</v>
      </c>
      <c r="X325" s="71">
        <v>16594</v>
      </c>
      <c r="Y325" s="71">
        <v>28542</v>
      </c>
      <c r="Z325" s="71">
        <v>41685</v>
      </c>
      <c r="AA325" s="71">
        <v>9443</v>
      </c>
      <c r="AB325" s="71">
        <v>79025</v>
      </c>
      <c r="AC325" s="71">
        <v>0</v>
      </c>
      <c r="AD325" s="71">
        <v>11.426236873406101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1989</v>
      </c>
      <c r="B326" s="70">
        <v>292</v>
      </c>
      <c r="C326" s="70">
        <v>3</v>
      </c>
      <c r="D326" s="70">
        <v>18</v>
      </c>
      <c r="E326" s="70">
        <v>2006</v>
      </c>
      <c r="F326" s="70" t="s">
        <v>790</v>
      </c>
      <c r="G326" s="70" t="s">
        <v>1986</v>
      </c>
      <c r="H326" s="70" t="s">
        <v>1987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1990</v>
      </c>
      <c r="B327" s="70">
        <v>293</v>
      </c>
      <c r="C327" s="70">
        <v>4</v>
      </c>
      <c r="D327" s="70">
        <v>18</v>
      </c>
      <c r="E327" s="70">
        <v>2007</v>
      </c>
      <c r="F327" s="70" t="s">
        <v>791</v>
      </c>
      <c r="G327" s="70" t="s">
        <v>1986</v>
      </c>
      <c r="H327" s="70" t="s">
        <v>1987</v>
      </c>
      <c r="I327" s="148"/>
      <c r="J327" s="71">
        <v>473.08781959499868</v>
      </c>
      <c r="K327" s="71">
        <v>3.712261869763438</v>
      </c>
      <c r="L327" s="71">
        <v>7.5041091464002383</v>
      </c>
      <c r="M327" s="71">
        <v>97.14652281615767</v>
      </c>
      <c r="N327" s="71">
        <v>110.62847078719631</v>
      </c>
      <c r="O327" s="71">
        <v>87.818847588937928</v>
      </c>
      <c r="P327" s="71">
        <v>48.26665133098534</v>
      </c>
      <c r="Q327" s="71">
        <v>4.9264649467905404</v>
      </c>
      <c r="R327" s="71">
        <v>0</v>
      </c>
      <c r="S327" s="71">
        <v>9.9893260691585013</v>
      </c>
      <c r="T327" s="72"/>
      <c r="U327" s="71">
        <v>23223618</v>
      </c>
      <c r="V327" s="71">
        <v>1568</v>
      </c>
      <c r="W327" s="71">
        <v>88</v>
      </c>
      <c r="X327" s="71">
        <v>19748</v>
      </c>
      <c r="Y327" s="71">
        <v>29350</v>
      </c>
      <c r="Z327" s="71">
        <v>43452</v>
      </c>
      <c r="AA327" s="71">
        <v>9452</v>
      </c>
      <c r="AB327" s="71">
        <v>79199</v>
      </c>
      <c r="AC327" s="71">
        <v>0</v>
      </c>
      <c r="AD327" s="71">
        <v>9.9893260691585013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1991</v>
      </c>
      <c r="B328" s="70">
        <v>294</v>
      </c>
      <c r="C328" s="70">
        <v>5</v>
      </c>
      <c r="D328" s="70">
        <v>18</v>
      </c>
      <c r="E328" s="70">
        <v>2008</v>
      </c>
      <c r="F328" s="70" t="s">
        <v>792</v>
      </c>
      <c r="G328" s="70" t="s">
        <v>1986</v>
      </c>
      <c r="H328" s="70" t="s">
        <v>1987</v>
      </c>
      <c r="I328" s="148"/>
      <c r="J328" s="71">
        <v>471.57895182492467</v>
      </c>
      <c r="K328" s="71">
        <v>2.785854003227676</v>
      </c>
      <c r="L328" s="71">
        <v>6.7065415347935389</v>
      </c>
      <c r="M328" s="71">
        <v>100.17988739814911</v>
      </c>
      <c r="N328" s="71">
        <v>109.0316626118185</v>
      </c>
      <c r="O328" s="71">
        <v>86.194173713788928</v>
      </c>
      <c r="P328" s="71">
        <v>46.97217866085213</v>
      </c>
      <c r="Q328" s="71">
        <v>4.8487046120417201</v>
      </c>
      <c r="R328" s="71">
        <v>0</v>
      </c>
      <c r="S328" s="71">
        <v>10.75352273235119</v>
      </c>
      <c r="T328" s="72"/>
      <c r="U328" s="71">
        <v>24266799</v>
      </c>
      <c r="V328" s="71">
        <v>1568</v>
      </c>
      <c r="W328" s="71">
        <v>88</v>
      </c>
      <c r="X328" s="71">
        <v>19748</v>
      </c>
      <c r="Y328" s="71">
        <v>29742</v>
      </c>
      <c r="Z328" s="71">
        <v>44145</v>
      </c>
      <c r="AA328" s="71">
        <v>9209</v>
      </c>
      <c r="AB328" s="71">
        <v>79231</v>
      </c>
      <c r="AC328" s="71">
        <v>0</v>
      </c>
      <c r="AD328" s="71">
        <v>10.75352273235119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1992</v>
      </c>
      <c r="B329" s="70">
        <v>295</v>
      </c>
      <c r="C329" s="70">
        <v>6</v>
      </c>
      <c r="D329" s="70">
        <v>18</v>
      </c>
      <c r="E329" s="70">
        <v>2009</v>
      </c>
      <c r="F329" s="70" t="s">
        <v>176</v>
      </c>
      <c r="G329" s="1064" t="s">
        <v>1986</v>
      </c>
      <c r="H329" s="70" t="s">
        <v>1987</v>
      </c>
      <c r="I329" s="148"/>
      <c r="J329" s="71">
        <v>466.88051191502819</v>
      </c>
      <c r="K329" s="71">
        <v>3.0400459185198629</v>
      </c>
      <c r="L329" s="71">
        <v>6.6630362641411169</v>
      </c>
      <c r="M329" s="71">
        <v>101.4970582395589</v>
      </c>
      <c r="N329" s="71">
        <v>95.19780786604727</v>
      </c>
      <c r="O329" s="71">
        <v>88.053114506409173</v>
      </c>
      <c r="P329" s="71">
        <v>45.42163278214057</v>
      </c>
      <c r="Q329" s="71">
        <v>4.6235051939031502</v>
      </c>
      <c r="R329" s="71">
        <v>0</v>
      </c>
      <c r="S329" s="71">
        <v>12.250129172858159</v>
      </c>
      <c r="T329" s="72"/>
      <c r="U329" s="71">
        <v>20966280</v>
      </c>
      <c r="V329" s="71">
        <v>1883</v>
      </c>
      <c r="W329" s="71">
        <v>136</v>
      </c>
      <c r="X329" s="71">
        <v>21673</v>
      </c>
      <c r="Y329" s="71">
        <v>30086</v>
      </c>
      <c r="Z329" s="71">
        <v>44513</v>
      </c>
      <c r="AA329" s="71">
        <v>9142</v>
      </c>
      <c r="AB329" s="71">
        <v>79309</v>
      </c>
      <c r="AC329" s="71">
        <v>0</v>
      </c>
      <c r="AD329" s="71">
        <v>12.250129172858159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40.527000000000001</v>
      </c>
      <c r="BK329" s="71">
        <v>0</v>
      </c>
      <c r="BL329" s="71">
        <v>36.151000000000003</v>
      </c>
      <c r="BM329" s="71">
        <v>0</v>
      </c>
      <c r="BN329" s="72"/>
      <c r="BO329" s="71">
        <v>0</v>
      </c>
      <c r="BP329" s="71">
        <v>0</v>
      </c>
      <c r="BQ329" s="71">
        <v>6</v>
      </c>
      <c r="BR329" s="71">
        <v>0</v>
      </c>
      <c r="BS329" s="71">
        <v>2</v>
      </c>
      <c r="BT329" s="71">
        <v>0</v>
      </c>
      <c r="BU329"/>
      <c r="BV329" s="70">
        <v>48.088999999999999</v>
      </c>
      <c r="BW329" s="70">
        <v>0</v>
      </c>
      <c r="BX329" s="70">
        <v>28.588999999999999</v>
      </c>
      <c r="BY329" s="70">
        <v>0</v>
      </c>
      <c r="BZ329" s="70">
        <v>0</v>
      </c>
      <c r="CA329" s="70">
        <v>0</v>
      </c>
      <c r="CB329" s="70">
        <v>0</v>
      </c>
      <c r="CC329" s="70">
        <v>0</v>
      </c>
      <c r="CD329" s="70">
        <v>0</v>
      </c>
    </row>
    <row r="330" spans="1:82">
      <c r="A330" s="70" t="s">
        <v>1993</v>
      </c>
      <c r="B330" s="70">
        <v>296</v>
      </c>
      <c r="C330" s="70">
        <v>7</v>
      </c>
      <c r="D330" s="70">
        <v>18</v>
      </c>
      <c r="E330" s="70">
        <v>2010</v>
      </c>
      <c r="F330" s="70" t="s">
        <v>177</v>
      </c>
      <c r="G330" s="1064" t="s">
        <v>1986</v>
      </c>
      <c r="H330" s="70" t="s">
        <v>1987</v>
      </c>
      <c r="I330" s="148"/>
      <c r="J330" s="71">
        <v>437.5940008455766</v>
      </c>
      <c r="K330" s="71">
        <v>3.2553190284988589</v>
      </c>
      <c r="L330" s="71">
        <v>6.3991841464555774</v>
      </c>
      <c r="M330" s="71">
        <v>97.10184684293624</v>
      </c>
      <c r="N330" s="71">
        <v>107.2665240284968</v>
      </c>
      <c r="O330" s="71">
        <v>88.244416106895855</v>
      </c>
      <c r="P330" s="71">
        <v>45.805388428043038</v>
      </c>
      <c r="Q330" s="71">
        <v>4.8226440117901399</v>
      </c>
      <c r="R330" s="71">
        <v>0</v>
      </c>
      <c r="S330" s="71">
        <v>10.606049397323631</v>
      </c>
      <c r="T330" s="72"/>
      <c r="U330" s="71">
        <v>21463960</v>
      </c>
      <c r="V330" s="71">
        <v>1883</v>
      </c>
      <c r="W330" s="71">
        <v>136</v>
      </c>
      <c r="X330" s="71">
        <v>21673</v>
      </c>
      <c r="Y330" s="71">
        <v>30470</v>
      </c>
      <c r="Z330" s="71">
        <v>44817</v>
      </c>
      <c r="AA330" s="71">
        <v>8989</v>
      </c>
      <c r="AB330" s="71">
        <v>79269</v>
      </c>
      <c r="AC330" s="71">
        <v>0</v>
      </c>
      <c r="AD330" s="71">
        <v>10.606049397323631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38.709000000000003</v>
      </c>
      <c r="BK330" s="71">
        <v>0</v>
      </c>
      <c r="BL330" s="71">
        <v>32.665999999999997</v>
      </c>
      <c r="BM330" s="71">
        <v>0</v>
      </c>
      <c r="BN330" s="72"/>
      <c r="BO330" s="71">
        <v>0</v>
      </c>
      <c r="BP330" s="71">
        <v>0</v>
      </c>
      <c r="BQ330" s="71">
        <v>6</v>
      </c>
      <c r="BR330" s="71">
        <v>0</v>
      </c>
      <c r="BS330" s="71">
        <v>2</v>
      </c>
      <c r="BT330" s="71">
        <v>0</v>
      </c>
      <c r="BU330"/>
      <c r="BV330" s="70">
        <v>46.046999999999997</v>
      </c>
      <c r="BW330" s="70">
        <v>0</v>
      </c>
      <c r="BX330" s="70">
        <v>25.327999999999999</v>
      </c>
      <c r="BY330" s="70">
        <v>0</v>
      </c>
      <c r="BZ330" s="70">
        <v>0</v>
      </c>
      <c r="CA330" s="70">
        <v>0</v>
      </c>
      <c r="CB330" s="70">
        <v>0</v>
      </c>
      <c r="CC330" s="70">
        <v>0</v>
      </c>
      <c r="CD330" s="70">
        <v>0</v>
      </c>
    </row>
    <row r="331" spans="1:82">
      <c r="A331" s="70" t="s">
        <v>1994</v>
      </c>
      <c r="B331" s="70">
        <v>297</v>
      </c>
      <c r="C331" s="70">
        <v>8</v>
      </c>
      <c r="D331" s="70">
        <v>18</v>
      </c>
      <c r="E331" s="70">
        <v>2011</v>
      </c>
      <c r="F331" s="70" t="s">
        <v>178</v>
      </c>
      <c r="G331" s="70" t="s">
        <v>1986</v>
      </c>
      <c r="H331" s="70" t="s">
        <v>1987</v>
      </c>
      <c r="I331" s="148"/>
      <c r="J331" s="71">
        <v>382.94703607191377</v>
      </c>
      <c r="K331" s="71">
        <v>4.6747432542226166</v>
      </c>
      <c r="L331" s="71">
        <v>6.8181912942915117</v>
      </c>
      <c r="M331" s="71">
        <v>118.2160453020947</v>
      </c>
      <c r="N331" s="71">
        <v>115.8404801967788</v>
      </c>
      <c r="O331" s="71">
        <v>87.875083568993873</v>
      </c>
      <c r="P331" s="71">
        <v>44.63014034076437</v>
      </c>
      <c r="Q331" s="71">
        <v>5.5345124018444896</v>
      </c>
      <c r="R331" s="71">
        <v>0</v>
      </c>
      <c r="S331" s="71">
        <v>7.6584153773771666</v>
      </c>
      <c r="T331" s="72"/>
      <c r="U331" s="71">
        <v>17422525</v>
      </c>
      <c r="V331" s="71">
        <v>1883</v>
      </c>
      <c r="W331" s="71">
        <v>136</v>
      </c>
      <c r="X331" s="71">
        <v>21673</v>
      </c>
      <c r="Y331" s="71">
        <v>30781</v>
      </c>
      <c r="Z331" s="71">
        <v>45599</v>
      </c>
      <c r="AA331" s="71">
        <v>9019</v>
      </c>
      <c r="AB331" s="71">
        <v>78865</v>
      </c>
      <c r="AC331" s="71">
        <v>0</v>
      </c>
      <c r="AD331" s="71">
        <v>7.6584153773771666</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39.857999999999997</v>
      </c>
      <c r="BK331" s="71">
        <v>0</v>
      </c>
      <c r="BL331" s="71">
        <v>9.3979999999999997</v>
      </c>
      <c r="BM331" s="71">
        <v>0</v>
      </c>
      <c r="BN331" s="72"/>
      <c r="BO331" s="71">
        <v>0</v>
      </c>
      <c r="BP331" s="71">
        <v>0</v>
      </c>
      <c r="BQ331" s="71">
        <v>6</v>
      </c>
      <c r="BR331" s="71">
        <v>0</v>
      </c>
      <c r="BS331" s="71">
        <v>3</v>
      </c>
      <c r="BT331" s="71">
        <v>0</v>
      </c>
      <c r="BU331"/>
      <c r="BV331" s="70">
        <v>49.256</v>
      </c>
      <c r="BW331" s="70">
        <v>0</v>
      </c>
      <c r="BX331" s="70">
        <v>0</v>
      </c>
      <c r="BY331" s="70">
        <v>0</v>
      </c>
      <c r="BZ331" s="70">
        <v>0</v>
      </c>
      <c r="CA331" s="70">
        <v>0</v>
      </c>
      <c r="CB331" s="70">
        <v>0</v>
      </c>
      <c r="CC331" s="70">
        <v>0</v>
      </c>
      <c r="CD331" s="70">
        <v>0</v>
      </c>
    </row>
    <row r="332" spans="1:82">
      <c r="A332" s="70" t="s">
        <v>1995</v>
      </c>
      <c r="B332" s="70">
        <v>298</v>
      </c>
      <c r="C332" s="70">
        <v>9</v>
      </c>
      <c r="D332" s="70">
        <v>18</v>
      </c>
      <c r="E332" s="70">
        <v>2012</v>
      </c>
      <c r="F332" s="70" t="s">
        <v>179</v>
      </c>
      <c r="G332" s="70" t="s">
        <v>1986</v>
      </c>
      <c r="H332" s="70" t="s">
        <v>1987</v>
      </c>
      <c r="I332" s="148"/>
      <c r="J332" s="71">
        <v>493.88453799619163</v>
      </c>
      <c r="K332" s="71">
        <v>4.4295796877660623</v>
      </c>
      <c r="L332" s="71">
        <v>6.8318353618960597</v>
      </c>
      <c r="M332" s="71">
        <v>129.2358255973937</v>
      </c>
      <c r="N332" s="71">
        <v>130.10365969716401</v>
      </c>
      <c r="O332" s="71">
        <v>88.868020095654714</v>
      </c>
      <c r="P332" s="71">
        <v>44.53570087520152</v>
      </c>
      <c r="Q332" s="71">
        <v>6.0677282986043402</v>
      </c>
      <c r="R332" s="71">
        <v>0</v>
      </c>
      <c r="S332" s="71">
        <v>10.001852054589399</v>
      </c>
      <c r="T332" s="72"/>
      <c r="U332" s="71">
        <v>22041163</v>
      </c>
      <c r="V332" s="71">
        <v>1883</v>
      </c>
      <c r="W332" s="71">
        <v>136</v>
      </c>
      <c r="X332" s="71">
        <v>21673</v>
      </c>
      <c r="Y332" s="71">
        <v>31658</v>
      </c>
      <c r="Z332" s="71">
        <v>46480</v>
      </c>
      <c r="AA332" s="71">
        <v>8949</v>
      </c>
      <c r="AB332" s="71">
        <v>79581</v>
      </c>
      <c r="AC332" s="71">
        <v>0</v>
      </c>
      <c r="AD332" s="71">
        <v>10.001852054589399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47.375999999999998</v>
      </c>
      <c r="BK332" s="71">
        <v>0</v>
      </c>
      <c r="BL332" s="71">
        <v>10.395</v>
      </c>
      <c r="BM332" s="71">
        <v>0</v>
      </c>
      <c r="BN332" s="72"/>
      <c r="BO332" s="71">
        <v>0</v>
      </c>
      <c r="BP332" s="71">
        <v>0</v>
      </c>
      <c r="BQ332" s="71">
        <v>7</v>
      </c>
      <c r="BR332" s="71">
        <v>0</v>
      </c>
      <c r="BS332" s="71">
        <v>3</v>
      </c>
      <c r="BT332" s="71">
        <v>0</v>
      </c>
      <c r="BU332"/>
      <c r="BV332" s="70">
        <v>57.771000000000001</v>
      </c>
      <c r="BW332" s="70">
        <v>0</v>
      </c>
      <c r="BX332" s="70">
        <v>0</v>
      </c>
      <c r="BY332" s="70">
        <v>0</v>
      </c>
      <c r="BZ332" s="70">
        <v>0</v>
      </c>
      <c r="CA332" s="70">
        <v>0</v>
      </c>
      <c r="CB332" s="70">
        <v>0</v>
      </c>
      <c r="CC332" s="70">
        <v>0</v>
      </c>
      <c r="CD332" s="70">
        <v>0</v>
      </c>
    </row>
    <row r="333" spans="1:82">
      <c r="A333" s="70" t="s">
        <v>1996</v>
      </c>
      <c r="B333" s="70">
        <v>299</v>
      </c>
      <c r="C333" s="70">
        <v>10</v>
      </c>
      <c r="D333" s="70">
        <v>18</v>
      </c>
      <c r="E333" s="70">
        <v>2013</v>
      </c>
      <c r="F333" s="70" t="s">
        <v>180</v>
      </c>
      <c r="G333" s="70" t="s">
        <v>1986</v>
      </c>
      <c r="H333" s="70" t="s">
        <v>1987</v>
      </c>
      <c r="I333" s="148"/>
      <c r="J333" s="71">
        <v>509.56482388902111</v>
      </c>
      <c r="K333" s="71">
        <v>3.9493905211679401</v>
      </c>
      <c r="L333" s="71">
        <v>6.5555154370156137</v>
      </c>
      <c r="M333" s="71">
        <v>126.1338490940234</v>
      </c>
      <c r="N333" s="71">
        <v>129.95788208722581</v>
      </c>
      <c r="O333" s="71">
        <v>85.939176473478241</v>
      </c>
      <c r="P333" s="71">
        <v>44.298887241560841</v>
      </c>
      <c r="Q333" s="71">
        <v>6.1485537335341398</v>
      </c>
      <c r="R333" s="71">
        <v>0</v>
      </c>
      <c r="S333" s="71">
        <v>11.37753993904143</v>
      </c>
      <c r="T333" s="72"/>
      <c r="U333" s="71">
        <v>21309784</v>
      </c>
      <c r="V333" s="71">
        <v>1883</v>
      </c>
      <c r="W333" s="71">
        <v>136</v>
      </c>
      <c r="X333" s="71">
        <v>21673</v>
      </c>
      <c r="Y333" s="71">
        <v>31994</v>
      </c>
      <c r="Z333" s="71">
        <v>46955</v>
      </c>
      <c r="AA333" s="71">
        <v>8868</v>
      </c>
      <c r="AB333" s="71">
        <v>79485</v>
      </c>
      <c r="AC333" s="71">
        <v>0</v>
      </c>
      <c r="AD333" s="71">
        <v>11.37753993904143</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49.814</v>
      </c>
      <c r="BK333" s="71">
        <v>0</v>
      </c>
      <c r="BL333" s="71">
        <v>6.0350000000000001</v>
      </c>
      <c r="BM333" s="71">
        <v>0</v>
      </c>
      <c r="BN333" s="72"/>
      <c r="BO333" s="71">
        <v>0</v>
      </c>
      <c r="BP333" s="71">
        <v>0</v>
      </c>
      <c r="BQ333" s="71">
        <v>7</v>
      </c>
      <c r="BR333" s="71">
        <v>0</v>
      </c>
      <c r="BS333" s="71">
        <v>2</v>
      </c>
      <c r="BT333" s="71">
        <v>0</v>
      </c>
      <c r="BU333"/>
      <c r="BV333" s="70">
        <v>55.848999999999997</v>
      </c>
      <c r="BW333" s="70">
        <v>0</v>
      </c>
      <c r="BX333" s="70">
        <v>0</v>
      </c>
      <c r="BY333" s="70">
        <v>0</v>
      </c>
      <c r="BZ333" s="70">
        <v>0</v>
      </c>
      <c r="CA333" s="70">
        <v>0</v>
      </c>
      <c r="CB333" s="70">
        <v>0</v>
      </c>
      <c r="CC333" s="70">
        <v>0</v>
      </c>
      <c r="CD333" s="70">
        <v>0</v>
      </c>
    </row>
    <row r="334" spans="1:82">
      <c r="A334" s="70" t="s">
        <v>1997</v>
      </c>
      <c r="B334" s="70">
        <v>300</v>
      </c>
      <c r="C334" s="70">
        <v>11</v>
      </c>
      <c r="D334" s="70">
        <v>18</v>
      </c>
      <c r="E334" s="70">
        <v>2014</v>
      </c>
      <c r="F334" s="70" t="s">
        <v>181</v>
      </c>
      <c r="G334" s="70" t="s">
        <v>1986</v>
      </c>
      <c r="H334" s="70" t="s">
        <v>1987</v>
      </c>
      <c r="I334" s="148"/>
      <c r="J334" s="71">
        <v>548.35776422170431</v>
      </c>
      <c r="K334" s="71">
        <v>3.8083742543875072</v>
      </c>
      <c r="L334" s="71">
        <v>14.227431948119291</v>
      </c>
      <c r="M334" s="71">
        <v>118.39888606645491</v>
      </c>
      <c r="N334" s="71">
        <v>127.820342478019</v>
      </c>
      <c r="O334" s="71">
        <v>82.202885177251815</v>
      </c>
      <c r="P334" s="71">
        <v>44.016970527737669</v>
      </c>
      <c r="Q334" s="71">
        <v>5.8724528104367497</v>
      </c>
      <c r="R334" s="71">
        <v>0</v>
      </c>
      <c r="S334" s="71">
        <v>8.6977501813608455</v>
      </c>
      <c r="T334" s="72"/>
      <c r="U334" s="71">
        <v>25490329</v>
      </c>
      <c r="V334" s="71">
        <v>1572</v>
      </c>
      <c r="W334" s="71">
        <v>250</v>
      </c>
      <c r="X334" s="71">
        <v>21002</v>
      </c>
      <c r="Y334" s="71">
        <v>32407</v>
      </c>
      <c r="Z334" s="71">
        <v>47304</v>
      </c>
      <c r="AA334" s="71">
        <v>8766</v>
      </c>
      <c r="AB334" s="71">
        <v>79125</v>
      </c>
      <c r="AC334" s="71">
        <v>0</v>
      </c>
      <c r="AD334" s="71">
        <v>8.6977501813608455</v>
      </c>
      <c r="AE334" s="72"/>
      <c r="AF334" s="71"/>
      <c r="AG334" s="71"/>
      <c r="AH334" s="71"/>
      <c r="AI334" s="71"/>
      <c r="AJ334" s="71"/>
      <c r="AK334" s="71"/>
      <c r="AL334" s="71"/>
      <c r="AM334" s="71"/>
      <c r="AN334" s="71"/>
      <c r="AO334" s="71"/>
      <c r="AP334" s="71"/>
      <c r="AQ334" s="72"/>
      <c r="AR334" s="71">
        <v>1548</v>
      </c>
      <c r="AS334" s="71">
        <v>202</v>
      </c>
      <c r="AT334" s="71">
        <v>0</v>
      </c>
      <c r="AU334" s="71">
        <v>0</v>
      </c>
      <c r="AV334" s="71">
        <v>0</v>
      </c>
      <c r="AW334" s="71">
        <v>0</v>
      </c>
      <c r="AX334" s="71"/>
      <c r="AY334" s="72"/>
      <c r="AZ334" s="71">
        <v>5908.7000000000007</v>
      </c>
      <c r="BA334" s="71">
        <v>14528.1</v>
      </c>
      <c r="BB334" s="71">
        <v>0</v>
      </c>
      <c r="BC334" s="71">
        <v>0</v>
      </c>
      <c r="BD334" s="71">
        <v>0</v>
      </c>
      <c r="BE334" s="71">
        <v>0</v>
      </c>
      <c r="BF334" s="71"/>
      <c r="BG334" s="72"/>
      <c r="BH334" s="71">
        <v>0</v>
      </c>
      <c r="BI334" s="71">
        <v>0</v>
      </c>
      <c r="BJ334" s="71">
        <v>56.857999999999997</v>
      </c>
      <c r="BK334" s="71">
        <v>0</v>
      </c>
      <c r="BL334" s="71">
        <v>26.937999999999999</v>
      </c>
      <c r="BM334" s="71">
        <v>0</v>
      </c>
      <c r="BN334" s="72"/>
      <c r="BO334" s="71">
        <v>0</v>
      </c>
      <c r="BP334" s="71">
        <v>0</v>
      </c>
      <c r="BQ334" s="71">
        <v>8</v>
      </c>
      <c r="BR334" s="71">
        <v>0</v>
      </c>
      <c r="BS334" s="71">
        <v>3</v>
      </c>
      <c r="BT334" s="71">
        <v>0</v>
      </c>
      <c r="BU334"/>
      <c r="BV334" s="70">
        <v>67.367000000000004</v>
      </c>
      <c r="BW334" s="70">
        <v>0</v>
      </c>
      <c r="BX334" s="70">
        <v>16.428999999999998</v>
      </c>
      <c r="BY334" s="70">
        <v>0</v>
      </c>
      <c r="BZ334" s="70">
        <v>0</v>
      </c>
      <c r="CA334" s="70">
        <v>0</v>
      </c>
      <c r="CB334" s="70">
        <v>0</v>
      </c>
      <c r="CC334" s="70">
        <v>0</v>
      </c>
      <c r="CD334" s="70">
        <v>0</v>
      </c>
    </row>
    <row r="335" spans="1:82">
      <c r="A335" s="70" t="s">
        <v>1998</v>
      </c>
      <c r="B335" s="70">
        <v>301</v>
      </c>
      <c r="C335" s="70">
        <v>12</v>
      </c>
      <c r="D335" s="70">
        <v>18</v>
      </c>
      <c r="E335" s="70">
        <v>2015</v>
      </c>
      <c r="F335" s="70" t="s">
        <v>182</v>
      </c>
      <c r="G335" s="70" t="s">
        <v>1986</v>
      </c>
      <c r="H335" s="70" t="s">
        <v>1987</v>
      </c>
      <c r="I335" s="148"/>
      <c r="J335" s="71">
        <v>462.79344575945862</v>
      </c>
      <c r="K335" s="71">
        <v>3.6438988158290568</v>
      </c>
      <c r="L335" s="71">
        <v>14.3266436217164</v>
      </c>
      <c r="M335" s="71">
        <v>131.74116234498831</v>
      </c>
      <c r="N335" s="71">
        <v>121.631136543297</v>
      </c>
      <c r="O335" s="71">
        <v>82.44342233656306</v>
      </c>
      <c r="P335" s="71">
        <v>43.890937028174484</v>
      </c>
      <c r="Q335" s="71">
        <v>5.7254308741281896</v>
      </c>
      <c r="R335" s="71">
        <v>0</v>
      </c>
      <c r="S335" s="71">
        <v>8.2209965873770976</v>
      </c>
      <c r="T335" s="72"/>
      <c r="U335" s="71">
        <v>24036027</v>
      </c>
      <c r="V335" s="71">
        <v>1572</v>
      </c>
      <c r="W335" s="71">
        <v>250</v>
      </c>
      <c r="X335" s="71">
        <v>21002</v>
      </c>
      <c r="Y335" s="71">
        <v>32696</v>
      </c>
      <c r="Z335" s="71">
        <v>47899</v>
      </c>
      <c r="AA335" s="71">
        <v>8734</v>
      </c>
      <c r="AB335" s="71">
        <v>78804</v>
      </c>
      <c r="AC335" s="71">
        <v>0</v>
      </c>
      <c r="AD335" s="71">
        <v>8.2209965873770976</v>
      </c>
      <c r="AE335" s="72"/>
      <c r="AF335" s="71">
        <v>259710053.0018861</v>
      </c>
      <c r="AG335" s="71">
        <v>2854754.051018625</v>
      </c>
      <c r="AH335" s="71">
        <v>2742205.3173806821</v>
      </c>
      <c r="AI335" s="71">
        <v>161078382.69344521</v>
      </c>
      <c r="AJ335" s="71">
        <v>179252663.56412381</v>
      </c>
      <c r="AK335" s="71">
        <v>0</v>
      </c>
      <c r="AL335" s="71">
        <v>0</v>
      </c>
      <c r="AM335" s="71">
        <v>10799757.62965299</v>
      </c>
      <c r="AN335" s="71">
        <v>0</v>
      </c>
      <c r="AO335" s="71">
        <v>0</v>
      </c>
      <c r="AP335" s="71">
        <v>616437816.25750732</v>
      </c>
      <c r="AQ335" s="72"/>
      <c r="AR335" s="71">
        <v>1685</v>
      </c>
      <c r="AS335" s="71">
        <v>312</v>
      </c>
      <c r="AT335" s="71">
        <v>0</v>
      </c>
      <c r="AU335" s="71">
        <v>0</v>
      </c>
      <c r="AV335" s="71">
        <v>0</v>
      </c>
      <c r="AW335" s="71">
        <v>0</v>
      </c>
      <c r="AX335" s="71"/>
      <c r="AY335" s="72"/>
      <c r="AZ335" s="71">
        <v>6600.5</v>
      </c>
      <c r="BA335" s="71">
        <v>18908.2</v>
      </c>
      <c r="BB335" s="71">
        <v>0</v>
      </c>
      <c r="BC335" s="71">
        <v>0</v>
      </c>
      <c r="BD335" s="71">
        <v>0</v>
      </c>
      <c r="BE335" s="71">
        <v>0</v>
      </c>
      <c r="BF335" s="71"/>
      <c r="BG335" s="72"/>
      <c r="BH335" s="71">
        <v>0</v>
      </c>
      <c r="BI335" s="71">
        <v>0</v>
      </c>
      <c r="BJ335" s="71">
        <v>52.871000000000002</v>
      </c>
      <c r="BK335" s="71">
        <v>0</v>
      </c>
      <c r="BL335" s="71">
        <v>27.228000000000002</v>
      </c>
      <c r="BM335" s="71">
        <v>0</v>
      </c>
      <c r="BN335" s="72"/>
      <c r="BO335" s="71">
        <v>0</v>
      </c>
      <c r="BP335" s="71">
        <v>0</v>
      </c>
      <c r="BQ335" s="71">
        <v>8</v>
      </c>
      <c r="BR335" s="71">
        <v>0</v>
      </c>
      <c r="BS335" s="71">
        <v>3</v>
      </c>
      <c r="BT335" s="71">
        <v>0</v>
      </c>
      <c r="BU335"/>
      <c r="BV335" s="70">
        <v>63.034999999999997</v>
      </c>
      <c r="BW335" s="70">
        <v>17.064</v>
      </c>
      <c r="BX335" s="70">
        <v>0</v>
      </c>
      <c r="BY335" s="70">
        <v>0</v>
      </c>
      <c r="BZ335" s="70">
        <v>0</v>
      </c>
      <c r="CA335" s="70">
        <v>0</v>
      </c>
      <c r="CB335" s="70">
        <v>0</v>
      </c>
      <c r="CC335" s="70">
        <v>0</v>
      </c>
      <c r="CD335" s="70">
        <v>0</v>
      </c>
    </row>
    <row r="336" spans="1:82">
      <c r="A336" s="70" t="s">
        <v>1999</v>
      </c>
      <c r="B336" s="70">
        <v>302</v>
      </c>
      <c r="C336" s="70">
        <v>13</v>
      </c>
      <c r="D336" s="70">
        <v>18</v>
      </c>
      <c r="E336" s="70">
        <v>2016</v>
      </c>
      <c r="F336" s="70" t="s">
        <v>155</v>
      </c>
      <c r="G336" s="70" t="s">
        <v>1986</v>
      </c>
      <c r="H336" s="70" t="s">
        <v>1987</v>
      </c>
      <c r="I336" s="148"/>
      <c r="J336" s="71">
        <v>566.39325024148309</v>
      </c>
      <c r="K336" s="71">
        <v>3.3851868821228353</v>
      </c>
      <c r="L336" s="71">
        <v>14.225809822536702</v>
      </c>
      <c r="M336" s="71">
        <v>96.365259180659564</v>
      </c>
      <c r="N336" s="71">
        <v>108.17040893947151</v>
      </c>
      <c r="O336" s="71">
        <v>81.860543950330296</v>
      </c>
      <c r="P336" s="71">
        <v>42.251445938591999</v>
      </c>
      <c r="Q336" s="71">
        <v>5.5297108284509013</v>
      </c>
      <c r="R336" s="71">
        <v>0</v>
      </c>
      <c r="S336" s="71">
        <v>8.7732976701511287</v>
      </c>
      <c r="T336" s="72"/>
      <c r="U336" s="71">
        <v>26508079</v>
      </c>
      <c r="V336" s="71">
        <v>1572</v>
      </c>
      <c r="W336" s="71">
        <v>250</v>
      </c>
      <c r="X336" s="71">
        <v>21002</v>
      </c>
      <c r="Y336" s="71">
        <v>33026</v>
      </c>
      <c r="Z336" s="71">
        <v>48145</v>
      </c>
      <c r="AA336" s="71">
        <v>8696</v>
      </c>
      <c r="AB336" s="71">
        <v>78289</v>
      </c>
      <c r="AC336" s="71">
        <v>0</v>
      </c>
      <c r="AD336" s="71">
        <v>8.7732976701511287</v>
      </c>
      <c r="AE336" s="72"/>
      <c r="AF336" s="71">
        <v>318376279.64717191</v>
      </c>
      <c r="AG336" s="71">
        <v>2545183.2717275098</v>
      </c>
      <c r="AH336" s="71">
        <v>2458942.088593367</v>
      </c>
      <c r="AI336" s="71">
        <v>149906651.7260527</v>
      </c>
      <c r="AJ336" s="71">
        <v>155421416.0422906</v>
      </c>
      <c r="AK336" s="71">
        <v>0</v>
      </c>
      <c r="AL336" s="71">
        <v>0</v>
      </c>
      <c r="AM336" s="71">
        <v>10737514.5593732</v>
      </c>
      <c r="AN336" s="71">
        <v>0</v>
      </c>
      <c r="AO336" s="71">
        <v>0</v>
      </c>
      <c r="AP336" s="71">
        <v>639445987.33520937</v>
      </c>
      <c r="AQ336" s="72"/>
      <c r="AR336" s="71">
        <v>1820</v>
      </c>
      <c r="AS336" s="71">
        <v>382</v>
      </c>
      <c r="AT336" s="71">
        <v>0</v>
      </c>
      <c r="AU336" s="71">
        <v>0</v>
      </c>
      <c r="AV336" s="71">
        <v>0</v>
      </c>
      <c r="AW336" s="71">
        <v>0</v>
      </c>
      <c r="AX336" s="71"/>
      <c r="AY336" s="72"/>
      <c r="AZ336" s="71">
        <v>7241.1</v>
      </c>
      <c r="BA336" s="71">
        <v>26625.1</v>
      </c>
      <c r="BB336" s="71">
        <v>0</v>
      </c>
      <c r="BC336" s="71">
        <v>0</v>
      </c>
      <c r="BD336" s="71">
        <v>0</v>
      </c>
      <c r="BE336" s="71">
        <v>0</v>
      </c>
      <c r="BF336" s="71"/>
      <c r="BG336" s="72"/>
      <c r="BH336" s="71">
        <v>0</v>
      </c>
      <c r="BI336" s="71">
        <v>0</v>
      </c>
      <c r="BJ336" s="71">
        <v>52.423999999999999</v>
      </c>
      <c r="BK336" s="71">
        <v>0</v>
      </c>
      <c r="BL336" s="71">
        <v>28.646000000000001</v>
      </c>
      <c r="BM336" s="71">
        <v>0</v>
      </c>
      <c r="BN336" s="72"/>
      <c r="BO336" s="71">
        <v>0</v>
      </c>
      <c r="BP336" s="71">
        <v>0</v>
      </c>
      <c r="BQ336" s="71">
        <v>8</v>
      </c>
      <c r="BR336" s="71">
        <v>0</v>
      </c>
      <c r="BS336" s="71">
        <v>3</v>
      </c>
      <c r="BT336" s="71">
        <v>0</v>
      </c>
      <c r="BU336"/>
      <c r="BV336" s="70">
        <v>61.171999999999997</v>
      </c>
      <c r="BW336" s="70">
        <v>19.898</v>
      </c>
      <c r="BX336" s="70">
        <v>0</v>
      </c>
      <c r="BY336" s="70">
        <v>0</v>
      </c>
      <c r="BZ336" s="70">
        <v>0</v>
      </c>
      <c r="CA336" s="70">
        <v>0</v>
      </c>
      <c r="CB336" s="70">
        <v>0</v>
      </c>
      <c r="CC336" s="70">
        <v>0</v>
      </c>
      <c r="CD336" s="70">
        <v>0</v>
      </c>
    </row>
    <row r="337" spans="1:82">
      <c r="A337" s="70" t="s">
        <v>2000</v>
      </c>
      <c r="B337" s="70">
        <v>303</v>
      </c>
      <c r="C337" s="70">
        <v>14</v>
      </c>
      <c r="D337" s="70">
        <v>18</v>
      </c>
      <c r="E337" s="70">
        <v>2017</v>
      </c>
      <c r="F337" s="70" t="s">
        <v>156</v>
      </c>
      <c r="G337" s="70" t="s">
        <v>1986</v>
      </c>
      <c r="H337" s="70" t="s">
        <v>1987</v>
      </c>
      <c r="I337" s="148"/>
      <c r="J337" s="71">
        <v>486.99460322167351</v>
      </c>
      <c r="K337" s="71">
        <v>3.3704386911330326</v>
      </c>
      <c r="L337" s="71">
        <v>14.165962818671632</v>
      </c>
      <c r="M337" s="71">
        <v>87.640987848928688</v>
      </c>
      <c r="N337" s="71">
        <v>117.88990970215521</v>
      </c>
      <c r="O337" s="71">
        <v>81.449693412295531</v>
      </c>
      <c r="P337" s="71">
        <v>42.070701101997848</v>
      </c>
      <c r="Q337" s="71">
        <v>5.3178466718898303</v>
      </c>
      <c r="R337" s="71">
        <v>0</v>
      </c>
      <c r="S337" s="71">
        <v>9.5045952974083292</v>
      </c>
      <c r="T337" s="72"/>
      <c r="U337" s="71">
        <v>26890931</v>
      </c>
      <c r="V337" s="71">
        <v>1572</v>
      </c>
      <c r="W337" s="71">
        <v>250</v>
      </c>
      <c r="X337" s="71">
        <v>21002</v>
      </c>
      <c r="Y337" s="71">
        <v>33400</v>
      </c>
      <c r="Z337" s="71">
        <v>48698</v>
      </c>
      <c r="AA337" s="71">
        <v>8714</v>
      </c>
      <c r="AB337" s="71">
        <v>77857</v>
      </c>
      <c r="AC337" s="71">
        <v>0</v>
      </c>
      <c r="AD337" s="71">
        <v>9.5045952974083292</v>
      </c>
      <c r="AE337" s="72"/>
      <c r="AF337" s="71">
        <v>301287945.14043838</v>
      </c>
      <c r="AG337" s="71">
        <v>2564757.6867609508</v>
      </c>
      <c r="AH337" s="71">
        <v>2943257.6842863932</v>
      </c>
      <c r="AI337" s="71">
        <v>141855008.94485551</v>
      </c>
      <c r="AJ337" s="71">
        <v>173487830.9823862</v>
      </c>
      <c r="AK337" s="71">
        <v>0</v>
      </c>
      <c r="AL337" s="71">
        <v>0</v>
      </c>
      <c r="AM337" s="71">
        <v>10694973.34553238</v>
      </c>
      <c r="AN337" s="71">
        <v>0</v>
      </c>
      <c r="AO337" s="71">
        <v>0</v>
      </c>
      <c r="AP337" s="71">
        <v>632833773.7842598</v>
      </c>
      <c r="AQ337" s="72"/>
      <c r="AR337" s="71">
        <v>1958</v>
      </c>
      <c r="AS337" s="71">
        <v>476</v>
      </c>
      <c r="AT337" s="71">
        <v>0</v>
      </c>
      <c r="AU337" s="71">
        <v>0</v>
      </c>
      <c r="AV337" s="71">
        <v>0</v>
      </c>
      <c r="AW337" s="71">
        <v>0</v>
      </c>
      <c r="AX337" s="71"/>
      <c r="AY337" s="72"/>
      <c r="AZ337" s="71">
        <v>7946.2999999999993</v>
      </c>
      <c r="BA337" s="71">
        <v>35924.500000000007</v>
      </c>
      <c r="BB337" s="71">
        <v>0</v>
      </c>
      <c r="BC337" s="71">
        <v>0</v>
      </c>
      <c r="BD337" s="71">
        <v>0</v>
      </c>
      <c r="BE337" s="71">
        <v>0</v>
      </c>
      <c r="BF337" s="71"/>
      <c r="BG337" s="72"/>
      <c r="BH337" s="71">
        <v>0</v>
      </c>
      <c r="BI337" s="71">
        <v>0</v>
      </c>
      <c r="BJ337" s="71">
        <v>52.332999999999998</v>
      </c>
      <c r="BK337" s="71">
        <v>0</v>
      </c>
      <c r="BL337" s="71">
        <v>30.185000000000002</v>
      </c>
      <c r="BM337" s="71">
        <v>0</v>
      </c>
      <c r="BN337" s="72"/>
      <c r="BO337" s="71">
        <v>0</v>
      </c>
      <c r="BP337" s="71">
        <v>0</v>
      </c>
      <c r="BQ337" s="71">
        <v>8</v>
      </c>
      <c r="BR337" s="71">
        <v>0</v>
      </c>
      <c r="BS337" s="71">
        <v>3</v>
      </c>
      <c r="BT337" s="71">
        <v>0</v>
      </c>
      <c r="BU337"/>
      <c r="BV337" s="70">
        <v>60.859000000000002</v>
      </c>
      <c r="BW337" s="70">
        <v>21.658999999999999</v>
      </c>
      <c r="BX337" s="70">
        <v>0</v>
      </c>
      <c r="BY337" s="70">
        <v>0</v>
      </c>
      <c r="BZ337" s="70">
        <v>0</v>
      </c>
      <c r="CA337" s="70">
        <v>0</v>
      </c>
      <c r="CB337" s="70">
        <v>0</v>
      </c>
      <c r="CC337" s="70">
        <v>0</v>
      </c>
      <c r="CD337" s="70">
        <v>0</v>
      </c>
    </row>
    <row r="338" spans="1:82">
      <c r="A338" s="70" t="s">
        <v>2001</v>
      </c>
      <c r="B338" s="70">
        <v>304</v>
      </c>
      <c r="C338" s="70">
        <v>15</v>
      </c>
      <c r="D338" s="70">
        <v>18</v>
      </c>
      <c r="E338" s="70">
        <v>2018</v>
      </c>
      <c r="F338" s="70" t="s">
        <v>183</v>
      </c>
      <c r="G338" s="70" t="s">
        <v>1986</v>
      </c>
      <c r="H338" s="70" t="s">
        <v>1987</v>
      </c>
      <c r="I338" s="148"/>
      <c r="J338" s="71">
        <v>515.48922600308288</v>
      </c>
      <c r="K338" s="71">
        <v>3.1802588231748659</v>
      </c>
      <c r="L338" s="71">
        <v>13.287284350251092</v>
      </c>
      <c r="M338" s="71">
        <v>93.011398331524049</v>
      </c>
      <c r="N338" s="71">
        <v>113.15664260255743</v>
      </c>
      <c r="O338" s="71">
        <v>80.155753214151062</v>
      </c>
      <c r="P338" s="71">
        <v>41.699718209141501</v>
      </c>
      <c r="Q338" s="71">
        <v>4.9158174369682497</v>
      </c>
      <c r="R338" s="71">
        <v>0</v>
      </c>
      <c r="S338" s="71">
        <v>9.2409243512173784</v>
      </c>
      <c r="T338" s="72"/>
      <c r="U338" s="71">
        <v>28363924</v>
      </c>
      <c r="V338" s="71">
        <v>1572</v>
      </c>
      <c r="W338" s="71">
        <v>250</v>
      </c>
      <c r="X338" s="71">
        <v>21002</v>
      </c>
      <c r="Y338" s="71">
        <v>33756</v>
      </c>
      <c r="Z338" s="71">
        <v>48842</v>
      </c>
      <c r="AA338" s="71">
        <v>8724</v>
      </c>
      <c r="AB338" s="71">
        <v>77560</v>
      </c>
      <c r="AC338" s="71">
        <v>0</v>
      </c>
      <c r="AD338" s="71">
        <v>9.2409243512173784</v>
      </c>
      <c r="AE338" s="72"/>
      <c r="AF338" s="71">
        <v>313697513.6839633</v>
      </c>
      <c r="AG338" s="71">
        <v>2277518.426166201</v>
      </c>
      <c r="AH338" s="71">
        <v>2827520.810022986</v>
      </c>
      <c r="AI338" s="71">
        <v>146998829.30874619</v>
      </c>
      <c r="AJ338" s="71">
        <v>166776978.4405174</v>
      </c>
      <c r="AK338" s="71">
        <v>0</v>
      </c>
      <c r="AL338" s="71">
        <v>0</v>
      </c>
      <c r="AM338" s="71">
        <v>10676220.14679548</v>
      </c>
      <c r="AN338" s="71">
        <v>0</v>
      </c>
      <c r="AO338" s="71">
        <v>0</v>
      </c>
      <c r="AP338" s="71">
        <v>643254580.81621158</v>
      </c>
      <c r="AQ338" s="72"/>
      <c r="AR338" s="71">
        <v>2095</v>
      </c>
      <c r="AS338" s="71">
        <v>519</v>
      </c>
      <c r="AT338" s="71">
        <v>0</v>
      </c>
      <c r="AU338" s="71">
        <v>0</v>
      </c>
      <c r="AV338" s="71">
        <v>0</v>
      </c>
      <c r="AW338" s="71">
        <v>0</v>
      </c>
      <c r="AX338" s="71"/>
      <c r="AY338" s="72"/>
      <c r="AZ338" s="71">
        <v>8672.4000000000033</v>
      </c>
      <c r="BA338" s="71">
        <v>51278.8</v>
      </c>
      <c r="BB338" s="71">
        <v>0</v>
      </c>
      <c r="BC338" s="71">
        <v>0</v>
      </c>
      <c r="BD338" s="71">
        <v>0</v>
      </c>
      <c r="BE338" s="71">
        <v>0</v>
      </c>
      <c r="BF338" s="71"/>
      <c r="BG338" s="72"/>
      <c r="BH338" s="71">
        <v>0</v>
      </c>
      <c r="BI338" s="71">
        <v>0</v>
      </c>
      <c r="BJ338" s="71">
        <v>48.841999999999999</v>
      </c>
      <c r="BK338" s="71">
        <v>0</v>
      </c>
      <c r="BL338" s="71">
        <v>28.729999999999997</v>
      </c>
      <c r="BM338" s="71">
        <v>0</v>
      </c>
      <c r="BN338" s="72"/>
      <c r="BO338" s="71">
        <v>0</v>
      </c>
      <c r="BP338" s="71">
        <v>0</v>
      </c>
      <c r="BQ338" s="71">
        <v>7</v>
      </c>
      <c r="BR338" s="71">
        <v>0</v>
      </c>
      <c r="BS338" s="71">
        <v>2</v>
      </c>
      <c r="BT338" s="71">
        <v>0</v>
      </c>
      <c r="BU338"/>
      <c r="BV338" s="70">
        <v>55.152000000000001</v>
      </c>
      <c r="BW338" s="70">
        <v>22.42</v>
      </c>
      <c r="BX338" s="70">
        <v>0</v>
      </c>
      <c r="BY338" s="70">
        <v>0</v>
      </c>
      <c r="BZ338" s="70">
        <v>0</v>
      </c>
      <c r="CA338" s="70">
        <v>0</v>
      </c>
      <c r="CB338" s="70">
        <v>0</v>
      </c>
      <c r="CC338" s="70">
        <v>0</v>
      </c>
      <c r="CD338" s="70">
        <v>0</v>
      </c>
    </row>
    <row r="339" spans="1:82">
      <c r="A339" s="70" t="s">
        <v>2002</v>
      </c>
      <c r="B339" s="70">
        <v>305</v>
      </c>
      <c r="C339" s="70">
        <v>16</v>
      </c>
      <c r="D339" s="70">
        <v>18</v>
      </c>
      <c r="E339" s="70">
        <v>2019</v>
      </c>
      <c r="F339" s="70" t="s">
        <v>158</v>
      </c>
      <c r="G339" s="70" t="s">
        <v>1986</v>
      </c>
      <c r="H339" s="70" t="s">
        <v>1987</v>
      </c>
      <c r="I339" s="148"/>
      <c r="J339" s="71">
        <v>567.08474286638591</v>
      </c>
      <c r="K339" s="71">
        <v>2.9041642017369385</v>
      </c>
      <c r="L339" s="71">
        <v>13.401607494398162</v>
      </c>
      <c r="M339" s="71">
        <v>90.91842445307735</v>
      </c>
      <c r="N339" s="71">
        <v>109.12021697254352</v>
      </c>
      <c r="O339" s="71">
        <v>78.549099165256834</v>
      </c>
      <c r="P339" s="71">
        <v>41.282175641417176</v>
      </c>
      <c r="Q339" s="71">
        <v>4.7653865736247898</v>
      </c>
      <c r="R339" s="71">
        <v>0</v>
      </c>
      <c r="S339" s="71">
        <v>9.4717598878869129</v>
      </c>
      <c r="T339" s="72"/>
      <c r="U339" s="71">
        <v>31297380</v>
      </c>
      <c r="V339" s="71">
        <v>1572</v>
      </c>
      <c r="W339" s="71">
        <v>250</v>
      </c>
      <c r="X339" s="71">
        <v>21002</v>
      </c>
      <c r="Y339" s="71">
        <v>34139</v>
      </c>
      <c r="Z339" s="71">
        <v>49177</v>
      </c>
      <c r="AA339" s="71">
        <v>8572</v>
      </c>
      <c r="AB339" s="71">
        <v>77222</v>
      </c>
      <c r="AC339" s="71">
        <v>0</v>
      </c>
      <c r="AD339" s="71">
        <v>9.4717598878869129</v>
      </c>
      <c r="AE339" s="72"/>
      <c r="AF339" s="71">
        <v>342879984.78547782</v>
      </c>
      <c r="AG339" s="71">
        <v>2199159.37720179</v>
      </c>
      <c r="AH339" s="71">
        <v>2992934.7842623158</v>
      </c>
      <c r="AI339" s="71">
        <v>149569351.77632609</v>
      </c>
      <c r="AJ339" s="71">
        <v>161827465.07240769</v>
      </c>
      <c r="AK339" s="71">
        <v>0</v>
      </c>
      <c r="AL339" s="71">
        <v>0</v>
      </c>
      <c r="AM339" s="71">
        <v>10517055.073095242</v>
      </c>
      <c r="AN339" s="71">
        <v>0</v>
      </c>
      <c r="AO339" s="71">
        <v>0</v>
      </c>
      <c r="AP339" s="71">
        <v>669985950.86877096</v>
      </c>
      <c r="AQ339" s="72"/>
      <c r="AR339" s="71">
        <v>2208</v>
      </c>
      <c r="AS339" s="71">
        <v>568</v>
      </c>
      <c r="AT339" s="71">
        <v>0</v>
      </c>
      <c r="AU339" s="71">
        <v>0</v>
      </c>
      <c r="AV339" s="71">
        <v>0</v>
      </c>
      <c r="AW339" s="71">
        <v>0</v>
      </c>
      <c r="AX339" s="71"/>
      <c r="AY339" s="72"/>
      <c r="AZ339" s="71">
        <v>9270.5000000000018</v>
      </c>
      <c r="BA339" s="71">
        <v>56724.000000000007</v>
      </c>
      <c r="BB339" s="71">
        <v>0</v>
      </c>
      <c r="BC339" s="71">
        <v>0</v>
      </c>
      <c r="BD339" s="71">
        <v>0</v>
      </c>
      <c r="BE339" s="71">
        <v>0</v>
      </c>
      <c r="BF339" s="71"/>
      <c r="BG339" s="72"/>
      <c r="BH339" s="71">
        <v>0</v>
      </c>
      <c r="BI339" s="71">
        <v>0</v>
      </c>
      <c r="BJ339" s="71">
        <v>49.460999999999999</v>
      </c>
      <c r="BK339" s="71">
        <v>0</v>
      </c>
      <c r="BL339" s="71">
        <v>29.672999999999998</v>
      </c>
      <c r="BM339" s="71">
        <v>0</v>
      </c>
      <c r="BN339" s="72"/>
      <c r="BO339" s="71">
        <v>0</v>
      </c>
      <c r="BP339" s="71">
        <v>0</v>
      </c>
      <c r="BQ339" s="71">
        <v>8</v>
      </c>
      <c r="BR339" s="71">
        <v>0</v>
      </c>
      <c r="BS339" s="71">
        <v>2</v>
      </c>
      <c r="BT339" s="71">
        <v>0</v>
      </c>
      <c r="BU339"/>
      <c r="BV339" s="70">
        <v>56</v>
      </c>
      <c r="BW339" s="70">
        <v>23.134</v>
      </c>
      <c r="BX339" s="70">
        <v>0</v>
      </c>
      <c r="BY339" s="70">
        <v>0</v>
      </c>
      <c r="BZ339" s="70">
        <v>0</v>
      </c>
      <c r="CA339" s="70">
        <v>0</v>
      </c>
      <c r="CB339" s="70">
        <v>0</v>
      </c>
      <c r="CC339" s="70">
        <v>0</v>
      </c>
      <c r="CD339" s="70">
        <v>0</v>
      </c>
    </row>
    <row r="340" spans="1:82">
      <c r="A340" s="70" t="s">
        <v>2003</v>
      </c>
      <c r="B340" s="70">
        <v>306</v>
      </c>
      <c r="C340" s="70">
        <v>17</v>
      </c>
      <c r="D340" s="70">
        <v>18</v>
      </c>
      <c r="E340" s="70">
        <v>2020</v>
      </c>
      <c r="F340" s="70" t="s">
        <v>159</v>
      </c>
      <c r="G340" s="70" t="s">
        <v>1986</v>
      </c>
      <c r="H340" s="70" t="s">
        <v>1987</v>
      </c>
      <c r="I340" s="148"/>
      <c r="J340" s="71">
        <v>413.18793430781921</v>
      </c>
      <c r="K340" s="71">
        <v>3.2715071227247643</v>
      </c>
      <c r="L340" s="71">
        <v>13.496925065960502</v>
      </c>
      <c r="M340" s="71">
        <v>82.360724036966374</v>
      </c>
      <c r="N340" s="71">
        <v>104.77105716217717</v>
      </c>
      <c r="O340" s="71">
        <v>69.350503021292909</v>
      </c>
      <c r="P340" s="71">
        <v>38.785013837306742</v>
      </c>
      <c r="Q340" s="71">
        <v>4.51580180512327</v>
      </c>
      <c r="R340" s="71">
        <v>0</v>
      </c>
      <c r="S340" s="71">
        <v>8.7083627040927905</v>
      </c>
      <c r="T340" s="72"/>
      <c r="U340" s="71">
        <v>27629917</v>
      </c>
      <c r="V340" s="71">
        <v>1507</v>
      </c>
      <c r="W340" s="71">
        <v>273</v>
      </c>
      <c r="X340" s="71">
        <v>21159</v>
      </c>
      <c r="Y340" s="71">
        <v>34353</v>
      </c>
      <c r="Z340" s="71">
        <v>49556</v>
      </c>
      <c r="AA340" s="71">
        <v>8560</v>
      </c>
      <c r="AB340" s="71">
        <v>76590</v>
      </c>
      <c r="AC340" s="71">
        <v>0</v>
      </c>
      <c r="AD340" s="71">
        <v>8.7083627040927905</v>
      </c>
      <c r="AE340" s="72"/>
      <c r="AF340" s="71">
        <v>296729801.45182449</v>
      </c>
      <c r="AG340" s="71">
        <v>2336881.5371496691</v>
      </c>
      <c r="AH340" s="71">
        <v>2443549.460889515</v>
      </c>
      <c r="AI340" s="71">
        <v>137636818.13925239</v>
      </c>
      <c r="AJ340" s="71">
        <v>162587280.43862921</v>
      </c>
      <c r="AK340" s="71"/>
      <c r="AL340" s="71"/>
      <c r="AM340" s="71">
        <v>9995845.9326479416</v>
      </c>
      <c r="AN340" s="71"/>
      <c r="AO340" s="71"/>
      <c r="AP340" s="71">
        <v>611730176.96039319</v>
      </c>
      <c r="AQ340" s="72"/>
      <c r="AR340" s="71">
        <v>2277</v>
      </c>
      <c r="AS340" s="71">
        <v>655</v>
      </c>
      <c r="AT340" s="71">
        <v>0</v>
      </c>
      <c r="AU340" s="71">
        <v>0</v>
      </c>
      <c r="AV340" s="71">
        <v>0</v>
      </c>
      <c r="AW340" s="71">
        <v>0</v>
      </c>
      <c r="AX340" s="71"/>
      <c r="AY340" s="72"/>
      <c r="AZ340" s="71">
        <v>9613.6999999999971</v>
      </c>
      <c r="BA340" s="71">
        <v>62061.499999999993</v>
      </c>
      <c r="BB340" s="71">
        <v>0</v>
      </c>
      <c r="BC340" s="71">
        <v>0</v>
      </c>
      <c r="BD340" s="71">
        <v>0</v>
      </c>
      <c r="BE340" s="71">
        <v>0</v>
      </c>
      <c r="BF340" s="71"/>
      <c r="BG340" s="72"/>
      <c r="BH340" s="71">
        <v>0</v>
      </c>
      <c r="BI340" s="71">
        <v>0</v>
      </c>
      <c r="BJ340" s="71">
        <v>40.658000000000001</v>
      </c>
      <c r="BK340" s="71">
        <v>0</v>
      </c>
      <c r="BL340" s="71">
        <v>27.433</v>
      </c>
      <c r="BM340" s="71">
        <v>0</v>
      </c>
      <c r="BN340" s="72"/>
      <c r="BO340" s="71">
        <v>0</v>
      </c>
      <c r="BP340" s="71">
        <v>0</v>
      </c>
      <c r="BQ340" s="71">
        <v>7</v>
      </c>
      <c r="BR340" s="71">
        <v>0</v>
      </c>
      <c r="BS340" s="71">
        <v>2</v>
      </c>
      <c r="BT340" s="71">
        <v>0</v>
      </c>
      <c r="BU340"/>
      <c r="BV340" s="70">
        <v>47.371000000000002</v>
      </c>
      <c r="BW340" s="70">
        <v>20.72</v>
      </c>
      <c r="BX340" s="70">
        <v>0</v>
      </c>
      <c r="BY340" s="70">
        <v>0</v>
      </c>
      <c r="BZ340" s="70">
        <v>0</v>
      </c>
      <c r="CA340" s="70">
        <v>0</v>
      </c>
      <c r="CB340" s="70">
        <v>0</v>
      </c>
      <c r="CC340" s="70">
        <v>0</v>
      </c>
      <c r="CD340" s="70">
        <v>0</v>
      </c>
    </row>
    <row r="341" spans="1:82">
      <c r="A341" s="70" t="s">
        <v>2004</v>
      </c>
      <c r="B341" s="70">
        <v>306</v>
      </c>
      <c r="C341" s="70">
        <v>18</v>
      </c>
      <c r="D341" s="70">
        <v>18</v>
      </c>
      <c r="E341" s="70">
        <v>2021</v>
      </c>
      <c r="F341" s="70" t="s">
        <v>160</v>
      </c>
      <c r="G341" s="70" t="s">
        <v>1986</v>
      </c>
      <c r="H341" s="70" t="s">
        <v>1987</v>
      </c>
      <c r="I341" s="148"/>
      <c r="J341" s="71">
        <v>496.78716572780075</v>
      </c>
      <c r="K341" s="71">
        <v>3.483891488996099</v>
      </c>
      <c r="L341" s="71">
        <v>11.181241430512499</v>
      </c>
      <c r="M341" s="71">
        <v>87.601093258205964</v>
      </c>
      <c r="N341" s="71">
        <v>111.89290537406619</v>
      </c>
      <c r="O341" s="71">
        <v>67.233723187406653</v>
      </c>
      <c r="P341" s="71">
        <v>40.06307057183615</v>
      </c>
      <c r="Q341" s="71">
        <v>4.4528343585580599</v>
      </c>
      <c r="R341" s="71">
        <v>0</v>
      </c>
      <c r="S341" s="71">
        <v>11.671893616549539</v>
      </c>
      <c r="T341" s="72"/>
      <c r="U341" s="71">
        <v>30057200</v>
      </c>
      <c r="V341" s="71">
        <v>1507</v>
      </c>
      <c r="W341" s="71">
        <v>273</v>
      </c>
      <c r="X341" s="71">
        <v>21159</v>
      </c>
      <c r="Y341" s="71">
        <v>34774</v>
      </c>
      <c r="Z341" s="71">
        <v>49468</v>
      </c>
      <c r="AA341" s="71">
        <v>8622</v>
      </c>
      <c r="AB341" s="71">
        <v>76264</v>
      </c>
      <c r="AC341" s="71">
        <v>0</v>
      </c>
      <c r="AD341" s="71">
        <v>11.671893616549539</v>
      </c>
      <c r="AE341" s="72"/>
      <c r="AF341" s="71">
        <v>304049140.72576517</v>
      </c>
      <c r="AG341" s="71">
        <v>2476540.6963577564</v>
      </c>
      <c r="AH341" s="71">
        <v>1949656.9243549244</v>
      </c>
      <c r="AI341" s="71">
        <v>144665135.15087286</v>
      </c>
      <c r="AJ341" s="71">
        <v>164571396.1554409</v>
      </c>
      <c r="AK341" s="71">
        <v>0</v>
      </c>
      <c r="AL341" s="71">
        <v>0</v>
      </c>
      <c r="AM341" s="71">
        <v>10010709.139774282</v>
      </c>
      <c r="AN341" s="71">
        <v>0</v>
      </c>
      <c r="AO341" s="71">
        <v>0</v>
      </c>
      <c r="AP341" s="71">
        <v>627722578.79256594</v>
      </c>
      <c r="AQ341" s="72"/>
      <c r="AR341" s="71">
        <v>2364</v>
      </c>
      <c r="AS341" s="71">
        <v>678</v>
      </c>
      <c r="AT341" s="71">
        <v>0</v>
      </c>
      <c r="AU341" s="71">
        <v>0</v>
      </c>
      <c r="AV341" s="71">
        <v>0</v>
      </c>
      <c r="AW341" s="71">
        <v>0</v>
      </c>
      <c r="AX341" s="71"/>
      <c r="AY341" s="72"/>
      <c r="AZ341" s="71">
        <v>10157.599999999989</v>
      </c>
      <c r="BA341" s="71">
        <v>63640.099999999977</v>
      </c>
      <c r="BB341" s="71">
        <v>0</v>
      </c>
      <c r="BC341" s="71">
        <v>0</v>
      </c>
      <c r="BD341" s="71">
        <v>0</v>
      </c>
      <c r="BE341" s="71">
        <v>0</v>
      </c>
      <c r="BF341" s="71"/>
      <c r="BG341" s="72"/>
      <c r="BH341" s="71">
        <v>0</v>
      </c>
      <c r="BI341" s="71">
        <v>0</v>
      </c>
      <c r="BJ341" s="71">
        <v>47.414000000000001</v>
      </c>
      <c r="BK341" s="71">
        <v>0</v>
      </c>
      <c r="BL341" s="71">
        <v>33.765999999999998</v>
      </c>
      <c r="BM341" s="71">
        <v>0</v>
      </c>
      <c r="BN341" s="72"/>
      <c r="BO341" s="71">
        <v>0</v>
      </c>
      <c r="BP341" s="71">
        <v>0</v>
      </c>
      <c r="BQ341" s="71">
        <v>8</v>
      </c>
      <c r="BR341" s="71">
        <v>0</v>
      </c>
      <c r="BS341" s="71">
        <v>2</v>
      </c>
      <c r="BT341" s="71">
        <v>0</v>
      </c>
      <c r="BU341"/>
      <c r="BV341" s="70">
        <v>53.856999999999999</v>
      </c>
      <c r="BW341" s="70">
        <v>27.323</v>
      </c>
      <c r="BX341" s="70">
        <v>0</v>
      </c>
      <c r="BY341" s="70">
        <v>0</v>
      </c>
      <c r="BZ341" s="70">
        <v>0</v>
      </c>
      <c r="CA341" s="70">
        <v>0</v>
      </c>
      <c r="CB341" s="70">
        <v>0</v>
      </c>
      <c r="CC341" s="70">
        <v>0</v>
      </c>
      <c r="CD341" s="70">
        <v>0</v>
      </c>
    </row>
    <row r="342" spans="1:82">
      <c r="A342" s="70" t="s">
        <v>2005</v>
      </c>
      <c r="B342" s="70">
        <v>306</v>
      </c>
      <c r="C342" s="70">
        <v>19</v>
      </c>
      <c r="D342" s="70">
        <v>18</v>
      </c>
      <c r="E342" s="70">
        <v>2022</v>
      </c>
      <c r="F342" s="70" t="s">
        <v>161</v>
      </c>
      <c r="G342" s="70" t="s">
        <v>1986</v>
      </c>
      <c r="H342" s="70" t="s">
        <v>1987</v>
      </c>
      <c r="I342" s="148"/>
      <c r="J342" s="71">
        <v>487.79138483267894</v>
      </c>
      <c r="K342" s="71">
        <v>3.1256575333807199</v>
      </c>
      <c r="L342" s="71">
        <v>10.28529289317699</v>
      </c>
      <c r="M342" s="71">
        <v>84.20459799841791</v>
      </c>
      <c r="N342" s="71">
        <v>118.16099164565235</v>
      </c>
      <c r="O342" s="71">
        <v>70.840122574648973</v>
      </c>
      <c r="P342" s="71">
        <v>39.745266796540371</v>
      </c>
      <c r="Q342" s="71">
        <v>4.46309936998958</v>
      </c>
      <c r="R342" s="71">
        <v>0</v>
      </c>
      <c r="S342" s="71">
        <v>9.8138461608118455</v>
      </c>
      <c r="T342" s="72"/>
      <c r="U342" s="71">
        <v>34052056</v>
      </c>
      <c r="V342" s="71">
        <v>1507</v>
      </c>
      <c r="W342" s="71">
        <v>273</v>
      </c>
      <c r="X342" s="71">
        <v>21159</v>
      </c>
      <c r="Y342" s="71">
        <v>35137</v>
      </c>
      <c r="Z342" s="71">
        <v>49521</v>
      </c>
      <c r="AA342" s="71">
        <v>8684</v>
      </c>
      <c r="AB342" s="71">
        <v>75813</v>
      </c>
      <c r="AC342" s="71">
        <v>0</v>
      </c>
      <c r="AD342" s="71">
        <v>9.8138461608118455</v>
      </c>
      <c r="AE342" s="72"/>
      <c r="AF342" s="71">
        <v>308144248.69403398</v>
      </c>
      <c r="AG342" s="71">
        <v>2349700.5646532793</v>
      </c>
      <c r="AH342" s="71">
        <v>2124384.1038820888</v>
      </c>
      <c r="AI342" s="71">
        <v>136447250.48557168</v>
      </c>
      <c r="AJ342" s="71">
        <v>179793459.99590608</v>
      </c>
      <c r="AK342" s="71">
        <v>0</v>
      </c>
      <c r="AL342" s="71">
        <v>0</v>
      </c>
      <c r="AM342" s="71">
        <v>9789527.5708866511</v>
      </c>
      <c r="AN342" s="71">
        <v>0</v>
      </c>
      <c r="AO342" s="71">
        <v>0</v>
      </c>
      <c r="AP342" s="71">
        <v>638648571.41493368</v>
      </c>
      <c r="AQ342" s="72"/>
      <c r="AR342" s="71">
        <v>2512</v>
      </c>
      <c r="AS342" s="71">
        <v>693</v>
      </c>
      <c r="AT342" s="71">
        <v>0</v>
      </c>
      <c r="AU342" s="71">
        <v>0</v>
      </c>
      <c r="AV342" s="71">
        <v>0</v>
      </c>
      <c r="AW342" s="71">
        <v>0</v>
      </c>
      <c r="AX342" s="71"/>
      <c r="AY342" s="72"/>
      <c r="AZ342" s="71">
        <v>11032.799999999981</v>
      </c>
      <c r="BA342" s="71">
        <v>64366.69999999999</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2006</v>
      </c>
      <c r="B343" s="70">
        <v>306</v>
      </c>
      <c r="C343" s="70">
        <v>20</v>
      </c>
      <c r="D343" s="70">
        <v>18</v>
      </c>
      <c r="E343" s="70">
        <v>2023</v>
      </c>
      <c r="F343" s="70" t="s">
        <v>1539</v>
      </c>
      <c r="G343" s="70" t="s">
        <v>1986</v>
      </c>
      <c r="H343" s="70" t="s">
        <v>1987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2655</v>
      </c>
      <c r="AS343" s="71">
        <v>706</v>
      </c>
      <c r="AT343" s="71">
        <v>0</v>
      </c>
      <c r="AU343" s="71">
        <v>0</v>
      </c>
      <c r="AV343" s="71">
        <v>0</v>
      </c>
      <c r="AW343" s="71">
        <v>0</v>
      </c>
      <c r="AX343" s="71"/>
      <c r="AY343" s="72"/>
      <c r="AZ343" s="71">
        <v>11807.799999999967</v>
      </c>
      <c r="BA343" s="71">
        <v>65293.69999999999</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2007</v>
      </c>
      <c r="B344" s="70">
        <v>306</v>
      </c>
      <c r="C344" s="70">
        <v>21</v>
      </c>
      <c r="D344" s="70">
        <v>18</v>
      </c>
      <c r="E344" s="70">
        <v>2024</v>
      </c>
      <c r="F344" s="70" t="s">
        <v>1554</v>
      </c>
      <c r="G344" s="70" t="s">
        <v>1986</v>
      </c>
      <c r="H344" s="70" t="s">
        <v>1987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2008</v>
      </c>
      <c r="B345" s="70">
        <v>205</v>
      </c>
      <c r="C345" s="70">
        <v>1</v>
      </c>
      <c r="D345" s="70">
        <v>13</v>
      </c>
      <c r="E345" s="70">
        <v>1990</v>
      </c>
      <c r="F345" s="70" t="s">
        <v>787</v>
      </c>
      <c r="G345" s="70" t="s">
        <v>2009</v>
      </c>
      <c r="H345" s="70" t="s">
        <v>2010</v>
      </c>
      <c r="I345" s="148"/>
      <c r="J345" s="71">
        <v>124.148027103128</v>
      </c>
      <c r="K345" s="71">
        <v>11.74249913805799</v>
      </c>
      <c r="L345" s="71">
        <v>8.8132220239295549</v>
      </c>
      <c r="M345" s="71">
        <v>68.409088665278546</v>
      </c>
      <c r="N345" s="71">
        <v>58.934025035760897</v>
      </c>
      <c r="O345" s="71">
        <v>65.454010692173341</v>
      </c>
      <c r="P345" s="71">
        <v>88.006687418464267</v>
      </c>
      <c r="Q345" s="71">
        <v>5.0990329939162402</v>
      </c>
      <c r="R345" s="71">
        <v>0</v>
      </c>
      <c r="S345" s="71">
        <v>6.7991820050721232</v>
      </c>
      <c r="T345" s="72"/>
      <c r="U345" s="71">
        <v>21247492</v>
      </c>
      <c r="V345" s="71">
        <v>4630</v>
      </c>
      <c r="W345" s="71">
        <v>93</v>
      </c>
      <c r="X345" s="71">
        <v>28305</v>
      </c>
      <c r="Y345" s="71">
        <v>26258</v>
      </c>
      <c r="Z345" s="71">
        <v>26922</v>
      </c>
      <c r="AA345" s="71">
        <v>21369</v>
      </c>
      <c r="AB345" s="71">
        <v>82791</v>
      </c>
      <c r="AC345" s="71">
        <v>0</v>
      </c>
      <c r="AD345" s="71">
        <v>6.7991820050721232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2011</v>
      </c>
      <c r="B346" s="70">
        <v>206</v>
      </c>
      <c r="C346" s="70">
        <v>2</v>
      </c>
      <c r="D346" s="70">
        <v>13</v>
      </c>
      <c r="E346" s="70">
        <v>2005</v>
      </c>
      <c r="F346" s="70" t="s">
        <v>789</v>
      </c>
      <c r="G346" s="70" t="s">
        <v>2009</v>
      </c>
      <c r="H346" s="70" t="s">
        <v>2010</v>
      </c>
      <c r="I346" s="148"/>
      <c r="J346" s="71">
        <v>188.4719785510824</v>
      </c>
      <c r="K346" s="71">
        <v>8.6752583871124411</v>
      </c>
      <c r="L346" s="71">
        <v>12.483363088316549</v>
      </c>
      <c r="M346" s="71">
        <v>108.96403014352749</v>
      </c>
      <c r="N346" s="71">
        <v>97.302542093142137</v>
      </c>
      <c r="O346" s="71">
        <v>96.126603070257403</v>
      </c>
      <c r="P346" s="71">
        <v>93.412453325243689</v>
      </c>
      <c r="Q346" s="71">
        <v>4.8657334361139801</v>
      </c>
      <c r="R346" s="71">
        <v>0</v>
      </c>
      <c r="S346" s="71">
        <v>5.0720148710000004</v>
      </c>
      <c r="T346" s="72"/>
      <c r="U346" s="71">
        <v>25551500</v>
      </c>
      <c r="V346" s="71">
        <v>3837</v>
      </c>
      <c r="W346" s="71">
        <v>113</v>
      </c>
      <c r="X346" s="71">
        <v>23188</v>
      </c>
      <c r="Y346" s="71">
        <v>32659</v>
      </c>
      <c r="Z346" s="71">
        <v>45753</v>
      </c>
      <c r="AA346" s="71">
        <v>18576</v>
      </c>
      <c r="AB346" s="71">
        <v>82590</v>
      </c>
      <c r="AC346" s="71">
        <v>0</v>
      </c>
      <c r="AD346" s="71">
        <v>5.0720148710000004</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2012</v>
      </c>
      <c r="B347" s="70">
        <v>207</v>
      </c>
      <c r="C347" s="70">
        <v>3</v>
      </c>
      <c r="D347" s="70">
        <v>13</v>
      </c>
      <c r="E347" s="70">
        <v>2006</v>
      </c>
      <c r="F347" s="70" t="s">
        <v>790</v>
      </c>
      <c r="G347" s="70" t="s">
        <v>2009</v>
      </c>
      <c r="H347" s="70" t="s">
        <v>2010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2013</v>
      </c>
      <c r="B348" s="70">
        <v>208</v>
      </c>
      <c r="C348" s="70">
        <v>4</v>
      </c>
      <c r="D348" s="70">
        <v>13</v>
      </c>
      <c r="E348" s="70">
        <v>2007</v>
      </c>
      <c r="F348" s="70" t="s">
        <v>791</v>
      </c>
      <c r="G348" s="70" t="s">
        <v>2009</v>
      </c>
      <c r="H348" s="70" t="s">
        <v>2010</v>
      </c>
      <c r="I348" s="148"/>
      <c r="J348" s="71">
        <v>167.38706515952609</v>
      </c>
      <c r="K348" s="71">
        <v>8.3851009800872927</v>
      </c>
      <c r="L348" s="71">
        <v>9.3539949213550386</v>
      </c>
      <c r="M348" s="71">
        <v>115.65311921599969</v>
      </c>
      <c r="N348" s="71">
        <v>97.829746724565354</v>
      </c>
      <c r="O348" s="71">
        <v>92.635019774440067</v>
      </c>
      <c r="P348" s="71">
        <v>91.651487313639961</v>
      </c>
      <c r="Q348" s="71">
        <v>5.0708395618930204</v>
      </c>
      <c r="R348" s="71">
        <v>0</v>
      </c>
      <c r="S348" s="71">
        <v>4.0314571727000006</v>
      </c>
      <c r="T348" s="72"/>
      <c r="U348" s="71">
        <v>29652587</v>
      </c>
      <c r="V348" s="71">
        <v>3832</v>
      </c>
      <c r="W348" s="71">
        <v>123</v>
      </c>
      <c r="X348" s="71">
        <v>30050</v>
      </c>
      <c r="Y348" s="71">
        <v>33437</v>
      </c>
      <c r="Z348" s="71">
        <v>45835</v>
      </c>
      <c r="AA348" s="71">
        <v>17948</v>
      </c>
      <c r="AB348" s="71">
        <v>81520</v>
      </c>
      <c r="AC348" s="71">
        <v>0</v>
      </c>
      <c r="AD348" s="71">
        <v>4.0314571727000006</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2014</v>
      </c>
      <c r="B349" s="70">
        <v>209</v>
      </c>
      <c r="C349" s="70">
        <v>5</v>
      </c>
      <c r="D349" s="70">
        <v>13</v>
      </c>
      <c r="E349" s="70">
        <v>2008</v>
      </c>
      <c r="F349" s="70" t="s">
        <v>792</v>
      </c>
      <c r="G349" s="1064" t="s">
        <v>2009</v>
      </c>
      <c r="H349" s="70" t="s">
        <v>2010</v>
      </c>
      <c r="I349" s="148"/>
      <c r="J349" s="71">
        <v>133.20123885296741</v>
      </c>
      <c r="K349" s="71">
        <v>6.3324809045724093</v>
      </c>
      <c r="L349" s="71">
        <v>8.0451224741815537</v>
      </c>
      <c r="M349" s="71">
        <v>121.64607232332141</v>
      </c>
      <c r="N349" s="71">
        <v>92.536532833093943</v>
      </c>
      <c r="O349" s="71">
        <v>89.929352200921741</v>
      </c>
      <c r="P349" s="71">
        <v>89.154817115108514</v>
      </c>
      <c r="Q349" s="71">
        <v>4.9665089610740498</v>
      </c>
      <c r="R349" s="71">
        <v>0</v>
      </c>
      <c r="S349" s="71">
        <v>4.9385060264399989</v>
      </c>
      <c r="T349" s="72"/>
      <c r="U349" s="71">
        <v>27256503</v>
      </c>
      <c r="V349" s="71">
        <v>3832</v>
      </c>
      <c r="W349" s="71">
        <v>123</v>
      </c>
      <c r="X349" s="71">
        <v>30050</v>
      </c>
      <c r="Y349" s="71">
        <v>33759</v>
      </c>
      <c r="Z349" s="71">
        <v>46058</v>
      </c>
      <c r="AA349" s="71">
        <v>17479</v>
      </c>
      <c r="AB349" s="71">
        <v>81156</v>
      </c>
      <c r="AC349" s="71">
        <v>0</v>
      </c>
      <c r="AD349" s="71">
        <v>4.9385060264399989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2015</v>
      </c>
      <c r="B350" s="70">
        <v>210</v>
      </c>
      <c r="C350" s="70">
        <v>6</v>
      </c>
      <c r="D350" s="70">
        <v>13</v>
      </c>
      <c r="E350" s="70">
        <v>2009</v>
      </c>
      <c r="F350" s="70" t="s">
        <v>176</v>
      </c>
      <c r="G350" s="1064" t="s">
        <v>2009</v>
      </c>
      <c r="H350" s="70" t="s">
        <v>2010</v>
      </c>
      <c r="I350" s="148"/>
      <c r="J350" s="71">
        <v>114.4364061491752</v>
      </c>
      <c r="K350" s="71">
        <v>5.245923054783308</v>
      </c>
      <c r="L350" s="71">
        <v>19.00875081439316</v>
      </c>
      <c r="M350" s="71">
        <v>99.716156004029372</v>
      </c>
      <c r="N350" s="71">
        <v>90.331928642135836</v>
      </c>
      <c r="O350" s="71">
        <v>91.083630792074459</v>
      </c>
      <c r="P350" s="71">
        <v>84.722126690118245</v>
      </c>
      <c r="Q350" s="71">
        <v>4.7106597446462599</v>
      </c>
      <c r="R350" s="71">
        <v>0</v>
      </c>
      <c r="S350" s="71">
        <v>5.1529433490000009</v>
      </c>
      <c r="T350" s="72"/>
      <c r="U350" s="71">
        <v>21210872</v>
      </c>
      <c r="V350" s="71">
        <v>3427</v>
      </c>
      <c r="W350" s="71">
        <v>419</v>
      </c>
      <c r="X350" s="71">
        <v>31257</v>
      </c>
      <c r="Y350" s="71">
        <v>34099</v>
      </c>
      <c r="Z350" s="71">
        <v>46045</v>
      </c>
      <c r="AA350" s="71">
        <v>17052</v>
      </c>
      <c r="AB350" s="71">
        <v>80804</v>
      </c>
      <c r="AC350" s="71">
        <v>0</v>
      </c>
      <c r="AD350" s="71">
        <v>5.1529433490000009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267.89</v>
      </c>
      <c r="BK350" s="71">
        <v>0</v>
      </c>
      <c r="BL350" s="71">
        <v>6.5500000000000007</v>
      </c>
      <c r="BM350" s="71">
        <v>0</v>
      </c>
      <c r="BN350" s="72"/>
      <c r="BO350" s="71">
        <v>0</v>
      </c>
      <c r="BP350" s="71">
        <v>0</v>
      </c>
      <c r="BQ350" s="71">
        <v>16</v>
      </c>
      <c r="BR350" s="71">
        <v>0</v>
      </c>
      <c r="BS350" s="71">
        <v>2</v>
      </c>
      <c r="BT350" s="71">
        <v>0</v>
      </c>
      <c r="BU350"/>
      <c r="BV350" s="70">
        <v>274.44</v>
      </c>
      <c r="BW350" s="70">
        <v>0</v>
      </c>
      <c r="BX350" s="70">
        <v>0</v>
      </c>
      <c r="BY350" s="70">
        <v>0</v>
      </c>
      <c r="BZ350" s="70">
        <v>0</v>
      </c>
      <c r="CA350" s="70">
        <v>0</v>
      </c>
      <c r="CB350" s="70">
        <v>0</v>
      </c>
      <c r="CC350" s="70">
        <v>0</v>
      </c>
      <c r="CD350" s="70">
        <v>0</v>
      </c>
    </row>
    <row r="351" spans="1:82">
      <c r="A351" s="70" t="s">
        <v>2016</v>
      </c>
      <c r="B351" s="70">
        <v>211</v>
      </c>
      <c r="C351" s="70">
        <v>7</v>
      </c>
      <c r="D351" s="70">
        <v>13</v>
      </c>
      <c r="E351" s="70">
        <v>2010</v>
      </c>
      <c r="F351" s="70" t="s">
        <v>177</v>
      </c>
      <c r="G351" s="70" t="s">
        <v>2009</v>
      </c>
      <c r="H351" s="70" t="s">
        <v>2010</v>
      </c>
      <c r="I351" s="148"/>
      <c r="J351" s="71">
        <v>139.95258438206321</v>
      </c>
      <c r="K351" s="71">
        <v>5.6764756290965046</v>
      </c>
      <c r="L351" s="71">
        <v>17.491558139993309</v>
      </c>
      <c r="M351" s="71">
        <v>109.54162640748611</v>
      </c>
      <c r="N351" s="71">
        <v>91.990522806719184</v>
      </c>
      <c r="O351" s="71">
        <v>91.219566445774404</v>
      </c>
      <c r="P351" s="71">
        <v>85.276802240883327</v>
      </c>
      <c r="Q351" s="71">
        <v>4.9034989978713197</v>
      </c>
      <c r="R351" s="71">
        <v>0</v>
      </c>
      <c r="S351" s="71">
        <v>4.5385896343000001</v>
      </c>
      <c r="T351" s="72"/>
      <c r="U351" s="71">
        <v>22566662</v>
      </c>
      <c r="V351" s="71">
        <v>3427</v>
      </c>
      <c r="W351" s="71">
        <v>419</v>
      </c>
      <c r="X351" s="71">
        <v>31257</v>
      </c>
      <c r="Y351" s="71">
        <v>34312</v>
      </c>
      <c r="Z351" s="71">
        <v>46328</v>
      </c>
      <c r="AA351" s="71">
        <v>16735</v>
      </c>
      <c r="AB351" s="71">
        <v>80598</v>
      </c>
      <c r="AC351" s="71">
        <v>0</v>
      </c>
      <c r="AD351" s="71">
        <v>4.5385896343000001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228.715</v>
      </c>
      <c r="BK351" s="71">
        <v>0</v>
      </c>
      <c r="BL351" s="71">
        <v>7.6460000000000008</v>
      </c>
      <c r="BM351" s="71">
        <v>0</v>
      </c>
      <c r="BN351" s="72"/>
      <c r="BO351" s="71">
        <v>0</v>
      </c>
      <c r="BP351" s="71">
        <v>0</v>
      </c>
      <c r="BQ351" s="71">
        <v>15</v>
      </c>
      <c r="BR351" s="71">
        <v>0</v>
      </c>
      <c r="BS351" s="71">
        <v>2</v>
      </c>
      <c r="BT351" s="71">
        <v>0</v>
      </c>
      <c r="BU351"/>
      <c r="BV351" s="70">
        <v>236.36099999999999</v>
      </c>
      <c r="BW351" s="70">
        <v>0</v>
      </c>
      <c r="BX351" s="70">
        <v>0</v>
      </c>
      <c r="BY351" s="70">
        <v>0</v>
      </c>
      <c r="BZ351" s="70">
        <v>0</v>
      </c>
      <c r="CA351" s="70">
        <v>0</v>
      </c>
      <c r="CB351" s="70">
        <v>0</v>
      </c>
      <c r="CC351" s="70">
        <v>0</v>
      </c>
      <c r="CD351" s="70">
        <v>0</v>
      </c>
    </row>
    <row r="352" spans="1:82">
      <c r="A352" s="70" t="s">
        <v>2017</v>
      </c>
      <c r="B352" s="70">
        <v>212</v>
      </c>
      <c r="C352" s="70">
        <v>8</v>
      </c>
      <c r="D352" s="70">
        <v>13</v>
      </c>
      <c r="E352" s="70">
        <v>2011</v>
      </c>
      <c r="F352" s="70" t="s">
        <v>178</v>
      </c>
      <c r="G352" s="70" t="s">
        <v>2009</v>
      </c>
      <c r="H352" s="70" t="s">
        <v>2010</v>
      </c>
      <c r="I352" s="148"/>
      <c r="J352" s="71">
        <v>147.17792636610639</v>
      </c>
      <c r="K352" s="71">
        <v>7.9684789047729492</v>
      </c>
      <c r="L352" s="71">
        <v>18.04753435310796</v>
      </c>
      <c r="M352" s="71">
        <v>144.58403263298169</v>
      </c>
      <c r="N352" s="71">
        <v>109.8221920246698</v>
      </c>
      <c r="O352" s="71">
        <v>90.605823133836623</v>
      </c>
      <c r="P352" s="71">
        <v>82.10975924983957</v>
      </c>
      <c r="Q352" s="71">
        <v>5.6596380673803797</v>
      </c>
      <c r="R352" s="71">
        <v>0</v>
      </c>
      <c r="S352" s="71">
        <v>6.4921613120000004</v>
      </c>
      <c r="T352" s="72"/>
      <c r="U352" s="71">
        <v>22716884</v>
      </c>
      <c r="V352" s="71">
        <v>3427</v>
      </c>
      <c r="W352" s="71">
        <v>419</v>
      </c>
      <c r="X352" s="71">
        <v>31257</v>
      </c>
      <c r="Y352" s="71">
        <v>34674</v>
      </c>
      <c r="Z352" s="71">
        <v>47016</v>
      </c>
      <c r="AA352" s="71">
        <v>16593</v>
      </c>
      <c r="AB352" s="71">
        <v>80648</v>
      </c>
      <c r="AC352" s="71">
        <v>0</v>
      </c>
      <c r="AD352" s="71">
        <v>6.4921613120000004</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254.91300000000001</v>
      </c>
      <c r="BK352" s="71">
        <v>0</v>
      </c>
      <c r="BL352" s="71">
        <v>6.4429999999999996</v>
      </c>
      <c r="BM352" s="71">
        <v>0</v>
      </c>
      <c r="BN352" s="72"/>
      <c r="BO352" s="71">
        <v>0</v>
      </c>
      <c r="BP352" s="71">
        <v>0</v>
      </c>
      <c r="BQ352" s="71">
        <v>17</v>
      </c>
      <c r="BR352" s="71">
        <v>0</v>
      </c>
      <c r="BS352" s="71">
        <v>2</v>
      </c>
      <c r="BT352" s="71">
        <v>0</v>
      </c>
      <c r="BU352"/>
      <c r="BV352" s="70">
        <v>261.35599999999999</v>
      </c>
      <c r="BW352" s="70">
        <v>0</v>
      </c>
      <c r="BX352" s="70">
        <v>0</v>
      </c>
      <c r="BY352" s="70">
        <v>0</v>
      </c>
      <c r="BZ352" s="70">
        <v>0</v>
      </c>
      <c r="CA352" s="70">
        <v>0</v>
      </c>
      <c r="CB352" s="70">
        <v>0</v>
      </c>
      <c r="CC352" s="70">
        <v>0</v>
      </c>
      <c r="CD352" s="70">
        <v>0</v>
      </c>
    </row>
    <row r="353" spans="1:82">
      <c r="A353" s="70" t="s">
        <v>2018</v>
      </c>
      <c r="B353" s="70">
        <v>213</v>
      </c>
      <c r="C353" s="70">
        <v>9</v>
      </c>
      <c r="D353" s="70">
        <v>13</v>
      </c>
      <c r="E353" s="70">
        <v>2012</v>
      </c>
      <c r="F353" s="70" t="s">
        <v>179</v>
      </c>
      <c r="G353" s="70" t="s">
        <v>2009</v>
      </c>
      <c r="H353" s="70" t="s">
        <v>2010</v>
      </c>
      <c r="I353" s="148"/>
      <c r="J353" s="71">
        <v>158.96481312671651</v>
      </c>
      <c r="K353" s="71">
        <v>7.6660577611082923</v>
      </c>
      <c r="L353" s="71">
        <v>17.6987203604717</v>
      </c>
      <c r="M353" s="71">
        <v>160.02384460699031</v>
      </c>
      <c r="N353" s="71">
        <v>128.67954591460571</v>
      </c>
      <c r="O353" s="71">
        <v>90.898524341385894</v>
      </c>
      <c r="P353" s="71">
        <v>81.551741003679439</v>
      </c>
      <c r="Q353" s="71">
        <v>6.1851470490579796</v>
      </c>
      <c r="R353" s="71">
        <v>0</v>
      </c>
      <c r="S353" s="71">
        <v>5.1030076125000008</v>
      </c>
      <c r="T353" s="72"/>
      <c r="U353" s="71">
        <v>22418432</v>
      </c>
      <c r="V353" s="71">
        <v>3427</v>
      </c>
      <c r="W353" s="71">
        <v>419</v>
      </c>
      <c r="X353" s="71">
        <v>31257</v>
      </c>
      <c r="Y353" s="71">
        <v>35286</v>
      </c>
      <c r="Z353" s="71">
        <v>47542</v>
      </c>
      <c r="AA353" s="71">
        <v>16387</v>
      </c>
      <c r="AB353" s="71">
        <v>81121</v>
      </c>
      <c r="AC353" s="71">
        <v>0</v>
      </c>
      <c r="AD353" s="71">
        <v>5.1030076125000008</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344.5</v>
      </c>
      <c r="BK353" s="71">
        <v>0</v>
      </c>
      <c r="BL353" s="71">
        <v>7.7919999999999998</v>
      </c>
      <c r="BM353" s="71">
        <v>0</v>
      </c>
      <c r="BN353" s="72"/>
      <c r="BO353" s="71">
        <v>0</v>
      </c>
      <c r="BP353" s="71">
        <v>0</v>
      </c>
      <c r="BQ353" s="71">
        <v>19</v>
      </c>
      <c r="BR353" s="71">
        <v>0</v>
      </c>
      <c r="BS353" s="71">
        <v>2</v>
      </c>
      <c r="BT353" s="71">
        <v>0</v>
      </c>
      <c r="BU353"/>
      <c r="BV353" s="70">
        <v>352.29199999999997</v>
      </c>
      <c r="BW353" s="70">
        <v>0</v>
      </c>
      <c r="BX353" s="70">
        <v>0</v>
      </c>
      <c r="BY353" s="70">
        <v>0</v>
      </c>
      <c r="BZ353" s="70">
        <v>0</v>
      </c>
      <c r="CA353" s="70">
        <v>0</v>
      </c>
      <c r="CB353" s="70">
        <v>0</v>
      </c>
      <c r="CC353" s="70">
        <v>0</v>
      </c>
      <c r="CD353" s="70">
        <v>0</v>
      </c>
    </row>
    <row r="354" spans="1:82">
      <c r="A354" s="70" t="s">
        <v>2019</v>
      </c>
      <c r="B354" s="70">
        <v>214</v>
      </c>
      <c r="C354" s="70">
        <v>10</v>
      </c>
      <c r="D354" s="70">
        <v>13</v>
      </c>
      <c r="E354" s="70">
        <v>2013</v>
      </c>
      <c r="F354" s="70" t="s">
        <v>180</v>
      </c>
      <c r="G354" s="70" t="s">
        <v>2009</v>
      </c>
      <c r="H354" s="70" t="s">
        <v>2010</v>
      </c>
      <c r="I354" s="148"/>
      <c r="J354" s="71">
        <v>190.95692549901531</v>
      </c>
      <c r="K354" s="71">
        <v>6.9323743687244077</v>
      </c>
      <c r="L354" s="71">
        <v>17.40794669866365</v>
      </c>
      <c r="M354" s="71">
        <v>152.5042776210033</v>
      </c>
      <c r="N354" s="71">
        <v>126.54123520099139</v>
      </c>
      <c r="O354" s="71">
        <v>88.455764007309199</v>
      </c>
      <c r="P354" s="71">
        <v>80.984839869213417</v>
      </c>
      <c r="Q354" s="71">
        <v>6.2806758921411303</v>
      </c>
      <c r="R354" s="71">
        <v>0</v>
      </c>
      <c r="S354" s="71">
        <v>7.6311823743999998</v>
      </c>
      <c r="T354" s="72"/>
      <c r="U354" s="71">
        <v>25153512</v>
      </c>
      <c r="V354" s="71">
        <v>3427</v>
      </c>
      <c r="W354" s="71">
        <v>419</v>
      </c>
      <c r="X354" s="71">
        <v>31257</v>
      </c>
      <c r="Y354" s="71">
        <v>35823</v>
      </c>
      <c r="Z354" s="71">
        <v>48330</v>
      </c>
      <c r="AA354" s="71">
        <v>16212</v>
      </c>
      <c r="AB354" s="71">
        <v>81193</v>
      </c>
      <c r="AC354" s="71">
        <v>0</v>
      </c>
      <c r="AD354" s="71">
        <v>7.6311823743999998</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383.18</v>
      </c>
      <c r="BK354" s="71">
        <v>0</v>
      </c>
      <c r="BL354" s="71">
        <v>3.5510000000000002</v>
      </c>
      <c r="BM354" s="71">
        <v>0</v>
      </c>
      <c r="BN354" s="72"/>
      <c r="BO354" s="71">
        <v>0</v>
      </c>
      <c r="BP354" s="71">
        <v>0</v>
      </c>
      <c r="BQ354" s="71">
        <v>20</v>
      </c>
      <c r="BR354" s="71">
        <v>0</v>
      </c>
      <c r="BS354" s="71">
        <v>1</v>
      </c>
      <c r="BT354" s="71">
        <v>0</v>
      </c>
      <c r="BU354"/>
      <c r="BV354" s="70">
        <v>386.73099999999999</v>
      </c>
      <c r="BW354" s="70">
        <v>0</v>
      </c>
      <c r="BX354" s="70">
        <v>0</v>
      </c>
      <c r="BY354" s="70">
        <v>0</v>
      </c>
      <c r="BZ354" s="70">
        <v>0</v>
      </c>
      <c r="CA354" s="70">
        <v>0</v>
      </c>
      <c r="CB354" s="70">
        <v>0</v>
      </c>
      <c r="CC354" s="70">
        <v>0</v>
      </c>
      <c r="CD354" s="70">
        <v>0</v>
      </c>
    </row>
    <row r="355" spans="1:82">
      <c r="A355" s="70" t="s">
        <v>2020</v>
      </c>
      <c r="B355" s="70">
        <v>215</v>
      </c>
      <c r="C355" s="70">
        <v>11</v>
      </c>
      <c r="D355" s="70">
        <v>13</v>
      </c>
      <c r="E355" s="70">
        <v>2014</v>
      </c>
      <c r="F355" s="70" t="s">
        <v>181</v>
      </c>
      <c r="G355" s="70" t="s">
        <v>2009</v>
      </c>
      <c r="H355" s="70" t="s">
        <v>2010</v>
      </c>
      <c r="I355" s="148"/>
      <c r="J355" s="71">
        <v>201.4012967250936</v>
      </c>
      <c r="K355" s="71">
        <v>7.7665878531292591</v>
      </c>
      <c r="L355" s="71">
        <v>10.25521709837944</v>
      </c>
      <c r="M355" s="71">
        <v>155.45068574823759</v>
      </c>
      <c r="N355" s="71">
        <v>119.4382273793924</v>
      </c>
      <c r="O355" s="71">
        <v>84.967657507646891</v>
      </c>
      <c r="P355" s="71">
        <v>80.486883480390944</v>
      </c>
      <c r="Q355" s="71">
        <v>5.9880093226117896</v>
      </c>
      <c r="R355" s="71">
        <v>0</v>
      </c>
      <c r="S355" s="71">
        <v>5.6395601879000008</v>
      </c>
      <c r="T355" s="72"/>
      <c r="U355" s="71">
        <v>28897106</v>
      </c>
      <c r="V355" s="71">
        <v>3069</v>
      </c>
      <c r="W355" s="71">
        <v>315</v>
      </c>
      <c r="X355" s="71">
        <v>31817</v>
      </c>
      <c r="Y355" s="71">
        <v>35689</v>
      </c>
      <c r="Z355" s="71">
        <v>48895</v>
      </c>
      <c r="AA355" s="71">
        <v>16029</v>
      </c>
      <c r="AB355" s="71">
        <v>80682</v>
      </c>
      <c r="AC355" s="71">
        <v>0</v>
      </c>
      <c r="AD355" s="71">
        <v>5.6395601879000008</v>
      </c>
      <c r="AE355" s="72"/>
      <c r="AF355" s="71"/>
      <c r="AG355" s="71"/>
      <c r="AH355" s="71"/>
      <c r="AI355" s="71"/>
      <c r="AJ355" s="71"/>
      <c r="AK355" s="71"/>
      <c r="AL355" s="71"/>
      <c r="AM355" s="71"/>
      <c r="AN355" s="71"/>
      <c r="AO355" s="71"/>
      <c r="AP355" s="71"/>
      <c r="AQ355" s="72"/>
      <c r="AR355" s="71">
        <v>1598</v>
      </c>
      <c r="AS355" s="71">
        <v>235</v>
      </c>
      <c r="AT355" s="71">
        <v>0</v>
      </c>
      <c r="AU355" s="71">
        <v>0</v>
      </c>
      <c r="AV355" s="71">
        <v>0</v>
      </c>
      <c r="AW355" s="71">
        <v>0</v>
      </c>
      <c r="AX355" s="71"/>
      <c r="AY355" s="72"/>
      <c r="AZ355" s="71">
        <v>6375.2000000000007</v>
      </c>
      <c r="BA355" s="71">
        <v>9189.7999999999993</v>
      </c>
      <c r="BB355" s="71">
        <v>0</v>
      </c>
      <c r="BC355" s="71">
        <v>0</v>
      </c>
      <c r="BD355" s="71">
        <v>0</v>
      </c>
      <c r="BE355" s="71">
        <v>0</v>
      </c>
      <c r="BF355" s="71"/>
      <c r="BG355" s="72"/>
      <c r="BH355" s="71">
        <v>0</v>
      </c>
      <c r="BI355" s="71">
        <v>0</v>
      </c>
      <c r="BJ355" s="71">
        <v>399.291</v>
      </c>
      <c r="BK355" s="71">
        <v>0</v>
      </c>
      <c r="BL355" s="71">
        <v>3.6190000000000002</v>
      </c>
      <c r="BM355" s="71">
        <v>0</v>
      </c>
      <c r="BN355" s="72"/>
      <c r="BO355" s="71">
        <v>0</v>
      </c>
      <c r="BP355" s="71">
        <v>0</v>
      </c>
      <c r="BQ355" s="71">
        <v>20</v>
      </c>
      <c r="BR355" s="71">
        <v>0</v>
      </c>
      <c r="BS355" s="71">
        <v>1</v>
      </c>
      <c r="BT355" s="71">
        <v>0</v>
      </c>
      <c r="BU355"/>
      <c r="BV355" s="70">
        <v>402.91</v>
      </c>
      <c r="BW355" s="70">
        <v>0</v>
      </c>
      <c r="BX355" s="70">
        <v>0</v>
      </c>
      <c r="BY355" s="70">
        <v>0</v>
      </c>
      <c r="BZ355" s="70">
        <v>0</v>
      </c>
      <c r="CA355" s="70">
        <v>0</v>
      </c>
      <c r="CB355" s="70">
        <v>0</v>
      </c>
      <c r="CC355" s="70">
        <v>0</v>
      </c>
      <c r="CD355" s="70">
        <v>0</v>
      </c>
    </row>
    <row r="356" spans="1:82">
      <c r="A356" s="70" t="s">
        <v>2021</v>
      </c>
      <c r="B356" s="70">
        <v>216</v>
      </c>
      <c r="C356" s="70">
        <v>12</v>
      </c>
      <c r="D356" s="70">
        <v>13</v>
      </c>
      <c r="E356" s="70">
        <v>2015</v>
      </c>
      <c r="F356" s="70" t="s">
        <v>182</v>
      </c>
      <c r="G356" s="70" t="s">
        <v>2009</v>
      </c>
      <c r="H356" s="70" t="s">
        <v>2010</v>
      </c>
      <c r="I356" s="148"/>
      <c r="J356" s="71">
        <v>161.40032096087731</v>
      </c>
      <c r="K356" s="71">
        <v>7.3825224501207813</v>
      </c>
      <c r="L356" s="71">
        <v>11.839695493236441</v>
      </c>
      <c r="M356" s="71">
        <v>141.55835531293781</v>
      </c>
      <c r="N356" s="71">
        <v>113.173488783373</v>
      </c>
      <c r="O356" s="71">
        <v>84.565653275434087</v>
      </c>
      <c r="P356" s="71">
        <v>79.977589054659589</v>
      </c>
      <c r="Q356" s="71">
        <v>5.8137055621144098</v>
      </c>
      <c r="R356" s="71">
        <v>0</v>
      </c>
      <c r="S356" s="71">
        <v>5.0983402278000014</v>
      </c>
      <c r="T356" s="72"/>
      <c r="U356" s="71">
        <v>28019329</v>
      </c>
      <c r="V356" s="71">
        <v>3069</v>
      </c>
      <c r="W356" s="71">
        <v>315</v>
      </c>
      <c r="X356" s="71">
        <v>31817</v>
      </c>
      <c r="Y356" s="71">
        <v>35758</v>
      </c>
      <c r="Z356" s="71">
        <v>49132</v>
      </c>
      <c r="AA356" s="71">
        <v>15915</v>
      </c>
      <c r="AB356" s="71">
        <v>80019</v>
      </c>
      <c r="AC356" s="71">
        <v>0</v>
      </c>
      <c r="AD356" s="71">
        <v>5.0983402278000014</v>
      </c>
      <c r="AE356" s="72"/>
      <c r="AF356" s="71">
        <v>179353460.24269241</v>
      </c>
      <c r="AG356" s="71">
        <v>5718617.524009157</v>
      </c>
      <c r="AH356" s="71">
        <v>1876499.9988058419</v>
      </c>
      <c r="AI356" s="71">
        <v>196678910.5762288</v>
      </c>
      <c r="AJ356" s="71">
        <v>171174513.1471194</v>
      </c>
      <c r="AK356" s="71">
        <v>0</v>
      </c>
      <c r="AL356" s="71">
        <v>0</v>
      </c>
      <c r="AM356" s="71">
        <v>10966268.282919681</v>
      </c>
      <c r="AN356" s="71">
        <v>0</v>
      </c>
      <c r="AO356" s="71">
        <v>0</v>
      </c>
      <c r="AP356" s="71">
        <v>565768269.77177525</v>
      </c>
      <c r="AQ356" s="72"/>
      <c r="AR356" s="71">
        <v>1765</v>
      </c>
      <c r="AS356" s="71">
        <v>322</v>
      </c>
      <c r="AT356" s="71">
        <v>0</v>
      </c>
      <c r="AU356" s="71">
        <v>0</v>
      </c>
      <c r="AV356" s="71">
        <v>0</v>
      </c>
      <c r="AW356" s="71">
        <v>0</v>
      </c>
      <c r="AX356" s="71"/>
      <c r="AY356" s="72"/>
      <c r="AZ356" s="71">
        <v>7113.7999999999993</v>
      </c>
      <c r="BA356" s="71">
        <v>19149.2</v>
      </c>
      <c r="BB356" s="71">
        <v>0</v>
      </c>
      <c r="BC356" s="71">
        <v>0</v>
      </c>
      <c r="BD356" s="71">
        <v>0</v>
      </c>
      <c r="BE356" s="71">
        <v>0</v>
      </c>
      <c r="BF356" s="71"/>
      <c r="BG356" s="72"/>
      <c r="BH356" s="71">
        <v>0</v>
      </c>
      <c r="BI356" s="71">
        <v>0</v>
      </c>
      <c r="BJ356" s="71">
        <v>379.69900000000001</v>
      </c>
      <c r="BK356" s="71">
        <v>0</v>
      </c>
      <c r="BL356" s="71">
        <v>3.641</v>
      </c>
      <c r="BM356" s="71">
        <v>0</v>
      </c>
      <c r="BN356" s="72"/>
      <c r="BO356" s="71">
        <v>0</v>
      </c>
      <c r="BP356" s="71">
        <v>0</v>
      </c>
      <c r="BQ356" s="71">
        <v>20</v>
      </c>
      <c r="BR356" s="71">
        <v>0</v>
      </c>
      <c r="BS356" s="71">
        <v>1</v>
      </c>
      <c r="BT356" s="71">
        <v>0</v>
      </c>
      <c r="BU356"/>
      <c r="BV356" s="70">
        <v>383.34</v>
      </c>
      <c r="BW356" s="70">
        <v>0</v>
      </c>
      <c r="BX356" s="70">
        <v>0</v>
      </c>
      <c r="BY356" s="70">
        <v>0</v>
      </c>
      <c r="BZ356" s="70">
        <v>0</v>
      </c>
      <c r="CA356" s="70">
        <v>0</v>
      </c>
      <c r="CB356" s="70">
        <v>0</v>
      </c>
      <c r="CC356" s="70">
        <v>0</v>
      </c>
      <c r="CD356" s="70">
        <v>0</v>
      </c>
    </row>
    <row r="357" spans="1:82">
      <c r="A357" s="70" t="s">
        <v>2022</v>
      </c>
      <c r="B357" s="70">
        <v>217</v>
      </c>
      <c r="C357" s="70">
        <v>13</v>
      </c>
      <c r="D357" s="70">
        <v>13</v>
      </c>
      <c r="E357" s="70">
        <v>2016</v>
      </c>
      <c r="F357" s="70" t="s">
        <v>155</v>
      </c>
      <c r="G357" s="70" t="s">
        <v>2009</v>
      </c>
      <c r="H357" s="70" t="s">
        <v>2010</v>
      </c>
      <c r="I357" s="148"/>
      <c r="J357" s="71">
        <v>151.13577694927773</v>
      </c>
      <c r="K357" s="71">
        <v>6.7973838744086521</v>
      </c>
      <c r="L357" s="71">
        <v>14.276812804928749</v>
      </c>
      <c r="M357" s="71">
        <v>138.34482062453699</v>
      </c>
      <c r="N357" s="71">
        <v>112.00555932225176</v>
      </c>
      <c r="O357" s="71">
        <v>84.512999004074516</v>
      </c>
      <c r="P357" s="71">
        <v>78.385760962201573</v>
      </c>
      <c r="Q357" s="71">
        <v>5.6218856247968567</v>
      </c>
      <c r="R357" s="71">
        <v>0</v>
      </c>
      <c r="S357" s="71">
        <v>5.0110515000000007</v>
      </c>
      <c r="T357" s="72"/>
      <c r="U357" s="71">
        <v>28004671</v>
      </c>
      <c r="V357" s="71">
        <v>3069</v>
      </c>
      <c r="W357" s="71">
        <v>315</v>
      </c>
      <c r="X357" s="71">
        <v>31817</v>
      </c>
      <c r="Y357" s="71">
        <v>35910</v>
      </c>
      <c r="Z357" s="71">
        <v>49705</v>
      </c>
      <c r="AA357" s="71">
        <v>16133</v>
      </c>
      <c r="AB357" s="71">
        <v>79594</v>
      </c>
      <c r="AC357" s="71">
        <v>0</v>
      </c>
      <c r="AD357" s="71">
        <v>5.0110515000000007</v>
      </c>
      <c r="AE357" s="72"/>
      <c r="AF357" s="71">
        <v>166831322.7604233</v>
      </c>
      <c r="AG357" s="71">
        <v>5081518.4720846647</v>
      </c>
      <c r="AH357" s="71">
        <v>1762136.042845414</v>
      </c>
      <c r="AI357" s="71">
        <v>207964668.21103171</v>
      </c>
      <c r="AJ357" s="71">
        <v>160194940.52047449</v>
      </c>
      <c r="AK357" s="71">
        <v>0</v>
      </c>
      <c r="AL357" s="71">
        <v>0</v>
      </c>
      <c r="AM357" s="71">
        <v>10916498.279946741</v>
      </c>
      <c r="AN357" s="71">
        <v>0</v>
      </c>
      <c r="AO357" s="71">
        <v>0</v>
      </c>
      <c r="AP357" s="71">
        <v>552751084.28680623</v>
      </c>
      <c r="AQ357" s="72"/>
      <c r="AR357" s="71">
        <v>1896</v>
      </c>
      <c r="AS357" s="71">
        <v>353</v>
      </c>
      <c r="AT357" s="71">
        <v>0</v>
      </c>
      <c r="AU357" s="71">
        <v>0</v>
      </c>
      <c r="AV357" s="71">
        <v>0</v>
      </c>
      <c r="AW357" s="71">
        <v>0</v>
      </c>
      <c r="AX357" s="71"/>
      <c r="AY357" s="72"/>
      <c r="AZ357" s="71">
        <v>7736.4</v>
      </c>
      <c r="BA357" s="71">
        <v>21221.1</v>
      </c>
      <c r="BB357" s="71">
        <v>0</v>
      </c>
      <c r="BC357" s="71">
        <v>0</v>
      </c>
      <c r="BD357" s="71">
        <v>0</v>
      </c>
      <c r="BE357" s="71">
        <v>0</v>
      </c>
      <c r="BF357" s="71"/>
      <c r="BG357" s="72"/>
      <c r="BH357" s="71">
        <v>0</v>
      </c>
      <c r="BI357" s="71">
        <v>0</v>
      </c>
      <c r="BJ357" s="71">
        <v>316.25</v>
      </c>
      <c r="BK357" s="71">
        <v>0</v>
      </c>
      <c r="BL357" s="71">
        <v>3.35</v>
      </c>
      <c r="BM357" s="71">
        <v>0</v>
      </c>
      <c r="BN357" s="72"/>
      <c r="BO357" s="71">
        <v>0</v>
      </c>
      <c r="BP357" s="71">
        <v>0</v>
      </c>
      <c r="BQ357" s="71">
        <v>19</v>
      </c>
      <c r="BR357" s="71">
        <v>0</v>
      </c>
      <c r="BS357" s="71">
        <v>1</v>
      </c>
      <c r="BT357" s="71">
        <v>0</v>
      </c>
      <c r="BU357"/>
      <c r="BV357" s="70">
        <v>319.60000000000002</v>
      </c>
      <c r="BW357" s="70">
        <v>0</v>
      </c>
      <c r="BX357" s="70">
        <v>0</v>
      </c>
      <c r="BY357" s="70">
        <v>0</v>
      </c>
      <c r="BZ357" s="70">
        <v>0</v>
      </c>
      <c r="CA357" s="70">
        <v>0</v>
      </c>
      <c r="CB357" s="70">
        <v>0</v>
      </c>
      <c r="CC357" s="70">
        <v>0</v>
      </c>
      <c r="CD357" s="70">
        <v>0</v>
      </c>
    </row>
    <row r="358" spans="1:82">
      <c r="A358" s="70" t="s">
        <v>2023</v>
      </c>
      <c r="B358" s="70">
        <v>218</v>
      </c>
      <c r="C358" s="70">
        <v>14</v>
      </c>
      <c r="D358" s="70">
        <v>13</v>
      </c>
      <c r="E358" s="70">
        <v>2017</v>
      </c>
      <c r="F358" s="70" t="s">
        <v>156</v>
      </c>
      <c r="G358" s="70" t="s">
        <v>2009</v>
      </c>
      <c r="H358" s="70" t="s">
        <v>2010</v>
      </c>
      <c r="I358" s="148"/>
      <c r="J358" s="71">
        <v>148.55705568807292</v>
      </c>
      <c r="K358" s="71">
        <v>6.9302467453872483</v>
      </c>
      <c r="L358" s="71">
        <v>12.624627765512493</v>
      </c>
      <c r="M358" s="71">
        <v>120.87926412071685</v>
      </c>
      <c r="N358" s="71">
        <v>102.09157338171454</v>
      </c>
      <c r="O358" s="71">
        <v>84.07391964261079</v>
      </c>
      <c r="P358" s="71">
        <v>77.522291438464478</v>
      </c>
      <c r="Q358" s="71">
        <v>5.4024054678850497</v>
      </c>
      <c r="R358" s="71">
        <v>0</v>
      </c>
      <c r="S358" s="71">
        <v>6.6740530587499993</v>
      </c>
      <c r="T358" s="72"/>
      <c r="U358" s="71">
        <v>29796166</v>
      </c>
      <c r="V358" s="71">
        <v>3069</v>
      </c>
      <c r="W358" s="71">
        <v>315</v>
      </c>
      <c r="X358" s="71">
        <v>31817</v>
      </c>
      <c r="Y358" s="71">
        <v>36132</v>
      </c>
      <c r="Z358" s="71">
        <v>50267</v>
      </c>
      <c r="AA358" s="71">
        <v>16057</v>
      </c>
      <c r="AB358" s="71">
        <v>79095</v>
      </c>
      <c r="AC358" s="71">
        <v>0</v>
      </c>
      <c r="AD358" s="71">
        <v>6.6740530587499993</v>
      </c>
      <c r="AE358" s="72"/>
      <c r="AF358" s="71">
        <v>179327624.5984959</v>
      </c>
      <c r="AG358" s="71">
        <v>5575523.7545335516</v>
      </c>
      <c r="AH358" s="71">
        <v>2125178.6065789731</v>
      </c>
      <c r="AI358" s="71">
        <v>209146238.62918219</v>
      </c>
      <c r="AJ358" s="71">
        <v>161826847.28262469</v>
      </c>
      <c r="AK358" s="71">
        <v>0</v>
      </c>
      <c r="AL358" s="71">
        <v>0</v>
      </c>
      <c r="AM358" s="71">
        <v>10865033.54566556</v>
      </c>
      <c r="AN358" s="71">
        <v>0</v>
      </c>
      <c r="AO358" s="71">
        <v>0</v>
      </c>
      <c r="AP358" s="71">
        <v>568866446.41708088</v>
      </c>
      <c r="AQ358" s="72"/>
      <c r="AR358" s="71">
        <v>1988</v>
      </c>
      <c r="AS358" s="71">
        <v>391</v>
      </c>
      <c r="AT358" s="71">
        <v>0</v>
      </c>
      <c r="AU358" s="71">
        <v>0</v>
      </c>
      <c r="AV358" s="71">
        <v>0</v>
      </c>
      <c r="AW358" s="71">
        <v>1</v>
      </c>
      <c r="AX358" s="71"/>
      <c r="AY358" s="72"/>
      <c r="AZ358" s="71">
        <v>8210.8000000000011</v>
      </c>
      <c r="BA358" s="71">
        <v>25213</v>
      </c>
      <c r="BB358" s="71">
        <v>0</v>
      </c>
      <c r="BC358" s="71">
        <v>0</v>
      </c>
      <c r="BD358" s="71">
        <v>0</v>
      </c>
      <c r="BE358" s="71">
        <v>1760</v>
      </c>
      <c r="BF358" s="71"/>
      <c r="BG358" s="72"/>
      <c r="BH358" s="71">
        <v>0</v>
      </c>
      <c r="BI358" s="71">
        <v>0</v>
      </c>
      <c r="BJ358" s="71">
        <v>390.29500000000002</v>
      </c>
      <c r="BK358" s="71">
        <v>0</v>
      </c>
      <c r="BL358" s="71">
        <v>3.3380000000000001</v>
      </c>
      <c r="BM358" s="71">
        <v>0</v>
      </c>
      <c r="BN358" s="72"/>
      <c r="BO358" s="71">
        <v>0</v>
      </c>
      <c r="BP358" s="71">
        <v>0</v>
      </c>
      <c r="BQ358" s="71">
        <v>20</v>
      </c>
      <c r="BR358" s="71">
        <v>0</v>
      </c>
      <c r="BS358" s="71">
        <v>1</v>
      </c>
      <c r="BT358" s="71">
        <v>0</v>
      </c>
      <c r="BU358"/>
      <c r="BV358" s="70">
        <v>393.63299999999998</v>
      </c>
      <c r="BW358" s="70">
        <v>0</v>
      </c>
      <c r="BX358" s="70">
        <v>0</v>
      </c>
      <c r="BY358" s="70">
        <v>0</v>
      </c>
      <c r="BZ358" s="70">
        <v>0</v>
      </c>
      <c r="CA358" s="70">
        <v>0</v>
      </c>
      <c r="CB358" s="70">
        <v>0</v>
      </c>
      <c r="CC358" s="70">
        <v>0</v>
      </c>
      <c r="CD358" s="70">
        <v>0</v>
      </c>
    </row>
    <row r="359" spans="1:82">
      <c r="A359" s="70" t="s">
        <v>2024</v>
      </c>
      <c r="B359" s="70">
        <v>219</v>
      </c>
      <c r="C359" s="70">
        <v>15</v>
      </c>
      <c r="D359" s="70">
        <v>13</v>
      </c>
      <c r="E359" s="70">
        <v>2018</v>
      </c>
      <c r="F359" s="70" t="s">
        <v>183</v>
      </c>
      <c r="G359" s="70" t="s">
        <v>2009</v>
      </c>
      <c r="H359" s="70" t="s">
        <v>2010</v>
      </c>
      <c r="I359" s="148"/>
      <c r="J359" s="71">
        <v>142.59629682736619</v>
      </c>
      <c r="K359" s="71">
        <v>5.8907399512494489</v>
      </c>
      <c r="L359" s="71">
        <v>11.343786034403481</v>
      </c>
      <c r="M359" s="71">
        <v>107.63376666803573</v>
      </c>
      <c r="N359" s="71">
        <v>79.711222441591374</v>
      </c>
      <c r="O359" s="71">
        <v>82.100484542900276</v>
      </c>
      <c r="P359" s="71">
        <v>76.549860971962531</v>
      </c>
      <c r="Q359" s="71">
        <v>4.9677263395066298</v>
      </c>
      <c r="R359" s="71">
        <v>0</v>
      </c>
      <c r="S359" s="71">
        <v>5.0956191654199996</v>
      </c>
      <c r="T359" s="72"/>
      <c r="U359" s="71">
        <v>33291202</v>
      </c>
      <c r="V359" s="71">
        <v>3069</v>
      </c>
      <c r="W359" s="71">
        <v>315</v>
      </c>
      <c r="X359" s="71">
        <v>31817</v>
      </c>
      <c r="Y359" s="71">
        <v>36088</v>
      </c>
      <c r="Z359" s="71">
        <v>50027</v>
      </c>
      <c r="AA359" s="71">
        <v>16015</v>
      </c>
      <c r="AB359" s="71">
        <v>78379</v>
      </c>
      <c r="AC359" s="71">
        <v>0</v>
      </c>
      <c r="AD359" s="71">
        <v>5.0956191654199996</v>
      </c>
      <c r="AE359" s="72"/>
      <c r="AF359" s="71">
        <v>196834654.67193779</v>
      </c>
      <c r="AG359" s="71">
        <v>4662597.1339986222</v>
      </c>
      <c r="AH359" s="71">
        <v>2009321.568437427</v>
      </c>
      <c r="AI359" s="71">
        <v>208717933.94028959</v>
      </c>
      <c r="AJ359" s="71">
        <v>143537118.13499731</v>
      </c>
      <c r="AK359" s="71">
        <v>0</v>
      </c>
      <c r="AL359" s="71">
        <v>0</v>
      </c>
      <c r="AM359" s="71">
        <v>10788956.40646833</v>
      </c>
      <c r="AN359" s="71">
        <v>0</v>
      </c>
      <c r="AO359" s="71">
        <v>0</v>
      </c>
      <c r="AP359" s="71">
        <v>566550581.85612905</v>
      </c>
      <c r="AQ359" s="72"/>
      <c r="AR359" s="71">
        <v>2110</v>
      </c>
      <c r="AS359" s="71">
        <v>426</v>
      </c>
      <c r="AT359" s="71">
        <v>0</v>
      </c>
      <c r="AU359" s="71">
        <v>0</v>
      </c>
      <c r="AV359" s="71">
        <v>0</v>
      </c>
      <c r="AW359" s="71">
        <v>1</v>
      </c>
      <c r="AX359" s="71"/>
      <c r="AY359" s="72"/>
      <c r="AZ359" s="71">
        <v>8866.6</v>
      </c>
      <c r="BA359" s="71">
        <v>26985.5</v>
      </c>
      <c r="BB359" s="71">
        <v>0</v>
      </c>
      <c r="BC359" s="71">
        <v>0</v>
      </c>
      <c r="BD359" s="71">
        <v>0</v>
      </c>
      <c r="BE359" s="71">
        <v>1760</v>
      </c>
      <c r="BF359" s="71"/>
      <c r="BG359" s="72"/>
      <c r="BH359" s="71">
        <v>0</v>
      </c>
      <c r="BI359" s="71">
        <v>0</v>
      </c>
      <c r="BJ359" s="71">
        <v>356.79199999999997</v>
      </c>
      <c r="BK359" s="71">
        <v>0</v>
      </c>
      <c r="BL359" s="71">
        <v>3.12</v>
      </c>
      <c r="BM359" s="71">
        <v>0</v>
      </c>
      <c r="BN359" s="72"/>
      <c r="BO359" s="71">
        <v>0</v>
      </c>
      <c r="BP359" s="71">
        <v>0</v>
      </c>
      <c r="BQ359" s="71">
        <v>19</v>
      </c>
      <c r="BR359" s="71">
        <v>0</v>
      </c>
      <c r="BS359" s="71">
        <v>1</v>
      </c>
      <c r="BT359" s="71">
        <v>0</v>
      </c>
      <c r="BU359"/>
      <c r="BV359" s="70">
        <v>359.91199999999998</v>
      </c>
      <c r="BW359" s="70">
        <v>0</v>
      </c>
      <c r="BX359" s="70">
        <v>0</v>
      </c>
      <c r="BY359" s="70">
        <v>0</v>
      </c>
      <c r="BZ359" s="70">
        <v>0</v>
      </c>
      <c r="CA359" s="70">
        <v>0</v>
      </c>
      <c r="CB359" s="70">
        <v>0</v>
      </c>
      <c r="CC359" s="70">
        <v>0</v>
      </c>
      <c r="CD359" s="70">
        <v>0</v>
      </c>
    </row>
    <row r="360" spans="1:82">
      <c r="A360" s="70" t="s">
        <v>2025</v>
      </c>
      <c r="B360" s="70">
        <v>220</v>
      </c>
      <c r="C360" s="70">
        <v>16</v>
      </c>
      <c r="D360" s="70">
        <v>13</v>
      </c>
      <c r="E360" s="70">
        <v>2019</v>
      </c>
      <c r="F360" s="70" t="s">
        <v>158</v>
      </c>
      <c r="G360" s="70" t="s">
        <v>2009</v>
      </c>
      <c r="H360" s="70" t="s">
        <v>2010</v>
      </c>
      <c r="I360" s="148"/>
      <c r="J360" s="71">
        <v>130.02225187135681</v>
      </c>
      <c r="K360" s="71">
        <v>5.6337763173820852</v>
      </c>
      <c r="L360" s="71">
        <v>11.44455899311567</v>
      </c>
      <c r="M360" s="71">
        <v>99.566633320719589</v>
      </c>
      <c r="N360" s="71">
        <v>78.244304585500799</v>
      </c>
      <c r="O360" s="71">
        <v>79.649620330127846</v>
      </c>
      <c r="P360" s="71">
        <v>74.897386324698999</v>
      </c>
      <c r="Q360" s="71">
        <v>4.7965502344945001</v>
      </c>
      <c r="R360" s="71">
        <v>0</v>
      </c>
      <c r="S360" s="71">
        <v>6.3329321652000008</v>
      </c>
      <c r="T360" s="72"/>
      <c r="U360" s="71">
        <v>31386217</v>
      </c>
      <c r="V360" s="71">
        <v>3069</v>
      </c>
      <c r="W360" s="71">
        <v>315</v>
      </c>
      <c r="X360" s="71">
        <v>31817</v>
      </c>
      <c r="Y360" s="71">
        <v>36189</v>
      </c>
      <c r="Z360" s="71">
        <v>49866</v>
      </c>
      <c r="AA360" s="71">
        <v>15552</v>
      </c>
      <c r="AB360" s="71">
        <v>77727</v>
      </c>
      <c r="AC360" s="71">
        <v>0</v>
      </c>
      <c r="AD360" s="71">
        <v>6.3329321652000008</v>
      </c>
      <c r="AE360" s="72"/>
      <c r="AF360" s="71">
        <v>182072528.46711659</v>
      </c>
      <c r="AG360" s="71">
        <v>4899640.3662683684</v>
      </c>
      <c r="AH360" s="71">
        <v>2129539.7235636008</v>
      </c>
      <c r="AI360" s="71">
        <v>201589254.88155219</v>
      </c>
      <c r="AJ360" s="71">
        <v>138755991.20208049</v>
      </c>
      <c r="AK360" s="71">
        <v>0</v>
      </c>
      <c r="AL360" s="71">
        <v>0</v>
      </c>
      <c r="AM360" s="71">
        <v>10585832.271457275</v>
      </c>
      <c r="AN360" s="71">
        <v>0</v>
      </c>
      <c r="AO360" s="71">
        <v>0</v>
      </c>
      <c r="AP360" s="71">
        <v>540032786.91203856</v>
      </c>
      <c r="AQ360" s="72"/>
      <c r="AR360" s="71">
        <v>2267</v>
      </c>
      <c r="AS360" s="71">
        <v>458</v>
      </c>
      <c r="AT360" s="71">
        <v>0</v>
      </c>
      <c r="AU360" s="71">
        <v>0</v>
      </c>
      <c r="AV360" s="71">
        <v>0</v>
      </c>
      <c r="AW360" s="71">
        <v>1</v>
      </c>
      <c r="AX360" s="71"/>
      <c r="AY360" s="72"/>
      <c r="AZ360" s="71">
        <v>9671.7999999999993</v>
      </c>
      <c r="BA360" s="71">
        <v>29047.7</v>
      </c>
      <c r="BB360" s="71">
        <v>0</v>
      </c>
      <c r="BC360" s="71">
        <v>0</v>
      </c>
      <c r="BD360" s="71">
        <v>0</v>
      </c>
      <c r="BE360" s="71">
        <v>1760</v>
      </c>
      <c r="BF360" s="71"/>
      <c r="BG360" s="72"/>
      <c r="BH360" s="71">
        <v>0</v>
      </c>
      <c r="BI360" s="71">
        <v>0</v>
      </c>
      <c r="BJ360" s="71">
        <v>302.11700000000002</v>
      </c>
      <c r="BK360" s="71">
        <v>0</v>
      </c>
      <c r="BL360" s="71">
        <v>2.7429999999999999</v>
      </c>
      <c r="BM360" s="71">
        <v>0</v>
      </c>
      <c r="BN360" s="72"/>
      <c r="BO360" s="71">
        <v>0</v>
      </c>
      <c r="BP360" s="71">
        <v>0</v>
      </c>
      <c r="BQ360" s="71">
        <v>19</v>
      </c>
      <c r="BR360" s="71">
        <v>0</v>
      </c>
      <c r="BS360" s="71">
        <v>1</v>
      </c>
      <c r="BT360" s="71">
        <v>0</v>
      </c>
      <c r="BU360"/>
      <c r="BV360" s="70">
        <v>304.86</v>
      </c>
      <c r="BW360" s="70">
        <v>0</v>
      </c>
      <c r="BX360" s="70">
        <v>0</v>
      </c>
      <c r="BY360" s="70">
        <v>0</v>
      </c>
      <c r="BZ360" s="70">
        <v>0</v>
      </c>
      <c r="CA360" s="70">
        <v>0</v>
      </c>
      <c r="CB360" s="70">
        <v>0</v>
      </c>
      <c r="CC360" s="70">
        <v>0</v>
      </c>
      <c r="CD360" s="70">
        <v>0</v>
      </c>
    </row>
    <row r="361" spans="1:82">
      <c r="A361" s="70" t="s">
        <v>2026</v>
      </c>
      <c r="B361" s="70">
        <v>221</v>
      </c>
      <c r="C361" s="70">
        <v>17</v>
      </c>
      <c r="D361" s="70">
        <v>13</v>
      </c>
      <c r="E361" s="70">
        <v>2020</v>
      </c>
      <c r="F361" s="70" t="s">
        <v>159</v>
      </c>
      <c r="G361" s="70" t="s">
        <v>2009</v>
      </c>
      <c r="H361" s="70" t="s">
        <v>2010</v>
      </c>
      <c r="I361" s="148"/>
      <c r="J361" s="71">
        <v>124.2599900666722</v>
      </c>
      <c r="K361" s="71">
        <v>5.8815147531622145</v>
      </c>
      <c r="L361" s="71">
        <v>20.582751737738732</v>
      </c>
      <c r="M361" s="71">
        <v>101.19468063215371</v>
      </c>
      <c r="N361" s="71">
        <v>89.432335272905732</v>
      </c>
      <c r="O361" s="71">
        <v>69.55202195815356</v>
      </c>
      <c r="P361" s="71">
        <v>70.234404146272411</v>
      </c>
      <c r="Q361" s="71">
        <v>4.5435723058441599</v>
      </c>
      <c r="R361" s="71">
        <v>0</v>
      </c>
      <c r="S361" s="71">
        <v>8.2813905999999982</v>
      </c>
      <c r="T361" s="72"/>
      <c r="U361" s="71">
        <v>29418949</v>
      </c>
      <c r="V361" s="71">
        <v>3036</v>
      </c>
      <c r="W361" s="71">
        <v>686</v>
      </c>
      <c r="X361" s="71">
        <v>30643</v>
      </c>
      <c r="Y361" s="71">
        <v>36381</v>
      </c>
      <c r="Z361" s="71">
        <v>49700</v>
      </c>
      <c r="AA361" s="71">
        <v>15501</v>
      </c>
      <c r="AB361" s="71">
        <v>77061</v>
      </c>
      <c r="AC361" s="71">
        <v>0</v>
      </c>
      <c r="AD361" s="71">
        <v>8.2813905999999982</v>
      </c>
      <c r="AE361" s="72"/>
      <c r="AF361" s="71">
        <v>173384686.94106901</v>
      </c>
      <c r="AG361" s="71">
        <v>4528423.1201254493</v>
      </c>
      <c r="AH361" s="71">
        <v>3736540.021347418</v>
      </c>
      <c r="AI361" s="71">
        <v>198364662.34086272</v>
      </c>
      <c r="AJ361" s="71">
        <v>170497844.42354479</v>
      </c>
      <c r="AK361" s="71"/>
      <c r="AL361" s="71"/>
      <c r="AM361" s="71">
        <v>10057316.665567085</v>
      </c>
      <c r="AN361" s="71"/>
      <c r="AO361" s="71"/>
      <c r="AP361" s="71">
        <v>560569473.51251638</v>
      </c>
      <c r="AQ361" s="72"/>
      <c r="AR361" s="71">
        <v>2398</v>
      </c>
      <c r="AS361" s="71">
        <v>482</v>
      </c>
      <c r="AT361" s="71">
        <v>0</v>
      </c>
      <c r="AU361" s="71">
        <v>0</v>
      </c>
      <c r="AV361" s="71">
        <v>0</v>
      </c>
      <c r="AW361" s="71">
        <v>1</v>
      </c>
      <c r="AX361" s="71"/>
      <c r="AY361" s="72"/>
      <c r="AZ361" s="71">
        <v>10444.799999999999</v>
      </c>
      <c r="BA361" s="71">
        <v>32158.3</v>
      </c>
      <c r="BB361" s="71">
        <v>0</v>
      </c>
      <c r="BC361" s="71">
        <v>0</v>
      </c>
      <c r="BD361" s="71">
        <v>0</v>
      </c>
      <c r="BE361" s="71">
        <v>1760</v>
      </c>
      <c r="BF361" s="71"/>
      <c r="BG361" s="72"/>
      <c r="BH361" s="71">
        <v>0</v>
      </c>
      <c r="BI361" s="71">
        <v>0</v>
      </c>
      <c r="BJ361" s="71">
        <v>268.23899999999998</v>
      </c>
      <c r="BK361" s="71">
        <v>0</v>
      </c>
      <c r="BL361" s="71">
        <v>2.6549999999999998</v>
      </c>
      <c r="BM361" s="71">
        <v>0</v>
      </c>
      <c r="BN361" s="72"/>
      <c r="BO361" s="71">
        <v>0</v>
      </c>
      <c r="BP361" s="71">
        <v>0</v>
      </c>
      <c r="BQ361" s="71">
        <v>18</v>
      </c>
      <c r="BR361" s="71">
        <v>0</v>
      </c>
      <c r="BS361" s="71">
        <v>1</v>
      </c>
      <c r="BT361" s="71">
        <v>0</v>
      </c>
      <c r="BU361"/>
      <c r="BV361" s="70">
        <v>270.89400000000001</v>
      </c>
      <c r="BW361" s="70">
        <v>0</v>
      </c>
      <c r="BX361" s="70">
        <v>0</v>
      </c>
      <c r="BY361" s="70">
        <v>0</v>
      </c>
      <c r="BZ361" s="70">
        <v>0</v>
      </c>
      <c r="CA361" s="70">
        <v>0</v>
      </c>
      <c r="CB361" s="70">
        <v>0</v>
      </c>
      <c r="CC361" s="70">
        <v>0</v>
      </c>
      <c r="CD361" s="70">
        <v>0</v>
      </c>
    </row>
    <row r="362" spans="1:82">
      <c r="A362" s="70" t="s">
        <v>2027</v>
      </c>
      <c r="B362" s="70">
        <v>221</v>
      </c>
      <c r="C362" s="70">
        <v>18</v>
      </c>
      <c r="D362" s="70">
        <v>13</v>
      </c>
      <c r="E362" s="70">
        <v>2021</v>
      </c>
      <c r="F362" s="70" t="s">
        <v>160</v>
      </c>
      <c r="G362" s="70" t="s">
        <v>2009</v>
      </c>
      <c r="H362" s="70" t="s">
        <v>2010</v>
      </c>
      <c r="I362" s="148"/>
      <c r="J362" s="71">
        <v>104.19424646664423</v>
      </c>
      <c r="K362" s="71">
        <v>6.6278210714363617</v>
      </c>
      <c r="L362" s="71">
        <v>20.804010533365947</v>
      </c>
      <c r="M362" s="71">
        <v>95.095154229873316</v>
      </c>
      <c r="N362" s="71">
        <v>79.949599079011335</v>
      </c>
      <c r="O362" s="71">
        <v>67.294884292432783</v>
      </c>
      <c r="P362" s="71">
        <v>72.724091570378988</v>
      </c>
      <c r="Q362" s="71">
        <v>4.4705840392068801</v>
      </c>
      <c r="R362" s="71">
        <v>0</v>
      </c>
      <c r="S362" s="71">
        <v>8.0438478999999994</v>
      </c>
      <c r="T362" s="72"/>
      <c r="U362" s="71">
        <v>30572018</v>
      </c>
      <c r="V362" s="71">
        <v>3036</v>
      </c>
      <c r="W362" s="71">
        <v>686</v>
      </c>
      <c r="X362" s="71">
        <v>30643</v>
      </c>
      <c r="Y362" s="71">
        <v>36690</v>
      </c>
      <c r="Z362" s="71">
        <v>49513</v>
      </c>
      <c r="AA362" s="71">
        <v>15651</v>
      </c>
      <c r="AB362" s="71">
        <v>76568</v>
      </c>
      <c r="AC362" s="71">
        <v>0</v>
      </c>
      <c r="AD362" s="71">
        <v>8.0438478999999994</v>
      </c>
      <c r="AE362" s="72"/>
      <c r="AF362" s="71">
        <v>160092586.64254412</v>
      </c>
      <c r="AG362" s="71">
        <v>5122983.4031844176</v>
      </c>
      <c r="AH362" s="71">
        <v>3836807.2087265891</v>
      </c>
      <c r="AI362" s="71">
        <v>212884721.81761551</v>
      </c>
      <c r="AJ362" s="71">
        <v>160560782.73382649</v>
      </c>
      <c r="AK362" s="71">
        <v>0</v>
      </c>
      <c r="AL362" s="71">
        <v>0</v>
      </c>
      <c r="AM362" s="71">
        <v>10050613.361667853</v>
      </c>
      <c r="AN362" s="71">
        <v>0</v>
      </c>
      <c r="AO362" s="71">
        <v>0</v>
      </c>
      <c r="AP362" s="71">
        <v>552548495.16756499</v>
      </c>
      <c r="AQ362" s="72"/>
      <c r="AR362" s="71">
        <v>2556</v>
      </c>
      <c r="AS362" s="71">
        <v>499</v>
      </c>
      <c r="AT362" s="71">
        <v>0</v>
      </c>
      <c r="AU362" s="71">
        <v>0</v>
      </c>
      <c r="AV362" s="71">
        <v>0</v>
      </c>
      <c r="AW362" s="71">
        <v>0</v>
      </c>
      <c r="AX362" s="71"/>
      <c r="AY362" s="72"/>
      <c r="AZ362" s="71">
        <v>11409.999999999991</v>
      </c>
      <c r="BA362" s="71">
        <v>34657.300000000003</v>
      </c>
      <c r="BB362" s="71">
        <v>0</v>
      </c>
      <c r="BC362" s="71">
        <v>0</v>
      </c>
      <c r="BD362" s="71">
        <v>0</v>
      </c>
      <c r="BE362" s="71">
        <v>0</v>
      </c>
      <c r="BF362" s="71"/>
      <c r="BG362" s="72"/>
      <c r="BH362" s="71">
        <v>0</v>
      </c>
      <c r="BI362" s="71">
        <v>0</v>
      </c>
      <c r="BJ362" s="71">
        <v>307.62299999999999</v>
      </c>
      <c r="BK362" s="71">
        <v>0</v>
      </c>
      <c r="BL362" s="71">
        <v>8.5240000000000009</v>
      </c>
      <c r="BM362" s="71">
        <v>0</v>
      </c>
      <c r="BN362" s="72"/>
      <c r="BO362" s="71">
        <v>0</v>
      </c>
      <c r="BP362" s="71">
        <v>0</v>
      </c>
      <c r="BQ362" s="71">
        <v>20</v>
      </c>
      <c r="BR362" s="71">
        <v>0</v>
      </c>
      <c r="BS362" s="71">
        <v>2</v>
      </c>
      <c r="BT362" s="71">
        <v>0</v>
      </c>
      <c r="BU362"/>
      <c r="BV362" s="70">
        <v>316.14699999999999</v>
      </c>
      <c r="BW362" s="70">
        <v>0</v>
      </c>
      <c r="BX362" s="70">
        <v>0</v>
      </c>
      <c r="BY362" s="70">
        <v>0</v>
      </c>
      <c r="BZ362" s="70">
        <v>0</v>
      </c>
      <c r="CA362" s="70">
        <v>0</v>
      </c>
      <c r="CB362" s="70">
        <v>0</v>
      </c>
      <c r="CC362" s="70">
        <v>0</v>
      </c>
      <c r="CD362" s="70">
        <v>0</v>
      </c>
    </row>
    <row r="363" spans="1:82">
      <c r="A363" s="70" t="s">
        <v>2028</v>
      </c>
      <c r="B363" s="70">
        <v>221</v>
      </c>
      <c r="C363" s="70">
        <v>19</v>
      </c>
      <c r="D363" s="70">
        <v>13</v>
      </c>
      <c r="E363" s="70">
        <v>2022</v>
      </c>
      <c r="F363" s="70" t="s">
        <v>161</v>
      </c>
      <c r="G363" s="70" t="s">
        <v>2009</v>
      </c>
      <c r="H363" s="70" t="s">
        <v>2010</v>
      </c>
      <c r="I363" s="148"/>
      <c r="J363" s="71">
        <v>109.13014113702063</v>
      </c>
      <c r="K363" s="71">
        <v>6.2208534862824925</v>
      </c>
      <c r="L363" s="71">
        <v>15.562387839471199</v>
      </c>
      <c r="M363" s="71">
        <v>109.59132328988147</v>
      </c>
      <c r="N363" s="71">
        <v>86.643996671856257</v>
      </c>
      <c r="O363" s="71">
        <v>70.762875212539356</v>
      </c>
      <c r="P363" s="71">
        <v>71.531411188752813</v>
      </c>
      <c r="Q363" s="71">
        <v>4.4785232687264358</v>
      </c>
      <c r="R363" s="71">
        <v>0</v>
      </c>
      <c r="S363" s="71">
        <v>5.4681750272</v>
      </c>
      <c r="T363" s="72"/>
      <c r="U363" s="71">
        <v>32482507</v>
      </c>
      <c r="V363" s="71">
        <v>3036</v>
      </c>
      <c r="W363" s="71">
        <v>686</v>
      </c>
      <c r="X363" s="71">
        <v>30643</v>
      </c>
      <c r="Y363" s="71">
        <v>36725</v>
      </c>
      <c r="Z363" s="71">
        <v>49467</v>
      </c>
      <c r="AA363" s="71">
        <v>15629</v>
      </c>
      <c r="AB363" s="71">
        <v>76075</v>
      </c>
      <c r="AC363" s="71">
        <v>0</v>
      </c>
      <c r="AD363" s="71">
        <v>5.4681750272</v>
      </c>
      <c r="AE363" s="72"/>
      <c r="AF363" s="71">
        <v>153304124.6880745</v>
      </c>
      <c r="AG363" s="71">
        <v>5110500.9687247034</v>
      </c>
      <c r="AH363" s="71">
        <v>3367930.5184903922</v>
      </c>
      <c r="AI363" s="71">
        <v>212411679.74307653</v>
      </c>
      <c r="AJ363" s="71">
        <v>161669470.70284224</v>
      </c>
      <c r="AK363" s="71">
        <v>0</v>
      </c>
      <c r="AL363" s="71">
        <v>0</v>
      </c>
      <c r="AM363" s="71">
        <v>9823358.9220213164</v>
      </c>
      <c r="AN363" s="71">
        <v>0</v>
      </c>
      <c r="AO363" s="71">
        <v>0</v>
      </c>
      <c r="AP363" s="71">
        <v>545687065.5432297</v>
      </c>
      <c r="AQ363" s="72"/>
      <c r="AR363" s="71">
        <v>2724</v>
      </c>
      <c r="AS363" s="71">
        <v>506</v>
      </c>
      <c r="AT363" s="71">
        <v>0</v>
      </c>
      <c r="AU363" s="71">
        <v>0</v>
      </c>
      <c r="AV363" s="71">
        <v>0</v>
      </c>
      <c r="AW363" s="71">
        <v>0</v>
      </c>
      <c r="AX363" s="71"/>
      <c r="AY363" s="72"/>
      <c r="AZ363" s="71">
        <v>12454.999999999971</v>
      </c>
      <c r="BA363" s="71">
        <v>35200.6</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2029</v>
      </c>
      <c r="B364" s="70">
        <v>221</v>
      </c>
      <c r="C364" s="70">
        <v>20</v>
      </c>
      <c r="D364" s="70">
        <v>13</v>
      </c>
      <c r="E364" s="70">
        <v>2023</v>
      </c>
      <c r="F364" s="70" t="s">
        <v>1539</v>
      </c>
      <c r="G364" s="70" t="s">
        <v>2009</v>
      </c>
      <c r="H364" s="70" t="s">
        <v>2010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2949</v>
      </c>
      <c r="AS364" s="71">
        <v>515</v>
      </c>
      <c r="AT364" s="71">
        <v>0</v>
      </c>
      <c r="AU364" s="71">
        <v>0</v>
      </c>
      <c r="AV364" s="71">
        <v>0</v>
      </c>
      <c r="AW364" s="71">
        <v>0</v>
      </c>
      <c r="AX364" s="71"/>
      <c r="AY364" s="72"/>
      <c r="AZ364" s="71">
        <v>13565.199999999939</v>
      </c>
      <c r="BA364" s="71">
        <v>36463.5</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2030</v>
      </c>
      <c r="B365" s="70">
        <v>221</v>
      </c>
      <c r="C365" s="70">
        <v>21</v>
      </c>
      <c r="D365" s="70">
        <v>13</v>
      </c>
      <c r="E365" s="70">
        <v>2024</v>
      </c>
      <c r="F365" s="70" t="s">
        <v>1554</v>
      </c>
      <c r="G365" s="70" t="s">
        <v>2009</v>
      </c>
      <c r="H365" s="70" t="s">
        <v>2010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2031</v>
      </c>
      <c r="B366" s="70">
        <v>171</v>
      </c>
      <c r="C366" s="70">
        <v>1</v>
      </c>
      <c r="D366" s="70">
        <v>11</v>
      </c>
      <c r="E366" s="70">
        <v>1990</v>
      </c>
      <c r="F366" s="70" t="s">
        <v>787</v>
      </c>
      <c r="G366" s="70" t="s">
        <v>2032</v>
      </c>
      <c r="H366" s="70" t="s">
        <v>2033</v>
      </c>
      <c r="I366" s="148"/>
      <c r="J366" s="71">
        <v>233.61177594437979</v>
      </c>
      <c r="K366" s="71">
        <v>6.2527333283405264</v>
      </c>
      <c r="L366" s="71">
        <v>0.91965594527591055</v>
      </c>
      <c r="M366" s="71">
        <v>46.111411157416597</v>
      </c>
      <c r="N366" s="71">
        <v>66.274577793373439</v>
      </c>
      <c r="O366" s="71">
        <v>44.333774792800718</v>
      </c>
      <c r="P366" s="71">
        <v>40.480028575791337</v>
      </c>
      <c r="Q366" s="71">
        <v>4.2455296030924696</v>
      </c>
      <c r="R366" s="71">
        <v>0</v>
      </c>
      <c r="S366" s="71">
        <v>4.5397061792878599</v>
      </c>
      <c r="T366" s="72"/>
      <c r="U366" s="71">
        <v>14051358</v>
      </c>
      <c r="V366" s="71">
        <v>1675</v>
      </c>
      <c r="W366" s="71">
        <v>9</v>
      </c>
      <c r="X366" s="71">
        <v>14091</v>
      </c>
      <c r="Y366" s="71">
        <v>19490</v>
      </c>
      <c r="Z366" s="71">
        <v>18235</v>
      </c>
      <c r="AA366" s="71">
        <v>9829</v>
      </c>
      <c r="AB366" s="71">
        <v>68933</v>
      </c>
      <c r="AC366" s="71">
        <v>0</v>
      </c>
      <c r="AD366" s="71">
        <v>4.5397061792878599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2034</v>
      </c>
      <c r="B367" s="70">
        <v>172</v>
      </c>
      <c r="C367" s="70">
        <v>2</v>
      </c>
      <c r="D367" s="70">
        <v>11</v>
      </c>
      <c r="E367" s="70">
        <v>2005</v>
      </c>
      <c r="F367" s="70" t="s">
        <v>789</v>
      </c>
      <c r="G367" s="70" t="s">
        <v>2032</v>
      </c>
      <c r="H367" s="70" t="s">
        <v>2033</v>
      </c>
      <c r="I367" s="148"/>
      <c r="J367" s="71">
        <v>290.97514207399678</v>
      </c>
      <c r="K367" s="71">
        <v>4.7426654503132903</v>
      </c>
      <c r="L367" s="71">
        <v>7.7686557430039871</v>
      </c>
      <c r="M367" s="71">
        <v>102.07084896059671</v>
      </c>
      <c r="N367" s="71">
        <v>124.1674140668333</v>
      </c>
      <c r="O367" s="71">
        <v>91.157761327395548</v>
      </c>
      <c r="P367" s="71">
        <v>46.842000577338773</v>
      </c>
      <c r="Q367" s="71">
        <v>4.9326011858414196</v>
      </c>
      <c r="R367" s="71">
        <v>0</v>
      </c>
      <c r="S367" s="71">
        <v>9.0252527015959512</v>
      </c>
      <c r="T367" s="72"/>
      <c r="U367" s="71">
        <v>22051256</v>
      </c>
      <c r="V367" s="71">
        <v>1633</v>
      </c>
      <c r="W367" s="71">
        <v>86</v>
      </c>
      <c r="X367" s="71">
        <v>17293</v>
      </c>
      <c r="Y367" s="71">
        <v>29933</v>
      </c>
      <c r="Z367" s="71">
        <v>43388</v>
      </c>
      <c r="AA367" s="71">
        <v>9315</v>
      </c>
      <c r="AB367" s="71">
        <v>83725</v>
      </c>
      <c r="AC367" s="71">
        <v>0</v>
      </c>
      <c r="AD367" s="71">
        <v>9.0252527015959512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2035</v>
      </c>
      <c r="B368" s="70">
        <v>173</v>
      </c>
      <c r="C368" s="70">
        <v>3</v>
      </c>
      <c r="D368" s="70">
        <v>11</v>
      </c>
      <c r="E368" s="70">
        <v>2006</v>
      </c>
      <c r="F368" s="70" t="s">
        <v>790</v>
      </c>
      <c r="G368" s="1064" t="s">
        <v>2032</v>
      </c>
      <c r="H368" s="70" t="s">
        <v>2033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2036</v>
      </c>
      <c r="B369" s="70">
        <v>174</v>
      </c>
      <c r="C369" s="70">
        <v>4</v>
      </c>
      <c r="D369" s="70">
        <v>11</v>
      </c>
      <c r="E369" s="70">
        <v>2007</v>
      </c>
      <c r="F369" s="70" t="s">
        <v>791</v>
      </c>
      <c r="G369" s="1064" t="s">
        <v>2032</v>
      </c>
      <c r="H369" s="70" t="s">
        <v>2033</v>
      </c>
      <c r="I369" s="148"/>
      <c r="J369" s="71">
        <v>279.43751230143363</v>
      </c>
      <c r="K369" s="71">
        <v>4.0056604393120638</v>
      </c>
      <c r="L369" s="71">
        <v>2.4003687419648432</v>
      </c>
      <c r="M369" s="71">
        <v>97.400319783343775</v>
      </c>
      <c r="N369" s="71">
        <v>125.9664744850599</v>
      </c>
      <c r="O369" s="71">
        <v>89.765122794409407</v>
      </c>
      <c r="P369" s="71">
        <v>46.004471206183553</v>
      </c>
      <c r="Q369" s="71">
        <v>5.1462303561645397</v>
      </c>
      <c r="R369" s="71">
        <v>0</v>
      </c>
      <c r="S369" s="71">
        <v>6.6242464386329498</v>
      </c>
      <c r="T369" s="72"/>
      <c r="U369" s="71">
        <v>24987067</v>
      </c>
      <c r="V369" s="71">
        <v>1496</v>
      </c>
      <c r="W369" s="71">
        <v>31</v>
      </c>
      <c r="X369" s="71">
        <v>20327</v>
      </c>
      <c r="Y369" s="71">
        <v>30669</v>
      </c>
      <c r="Z369" s="71">
        <v>44415</v>
      </c>
      <c r="AA369" s="71">
        <v>9009</v>
      </c>
      <c r="AB369" s="71">
        <v>82732</v>
      </c>
      <c r="AC369" s="71">
        <v>0</v>
      </c>
      <c r="AD369" s="71">
        <v>6.6242464386329498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2037</v>
      </c>
      <c r="B370" s="70">
        <v>175</v>
      </c>
      <c r="C370" s="70">
        <v>5</v>
      </c>
      <c r="D370" s="70">
        <v>11</v>
      </c>
      <c r="E370" s="70">
        <v>2008</v>
      </c>
      <c r="F370" s="70" t="s">
        <v>792</v>
      </c>
      <c r="G370" s="70" t="s">
        <v>2032</v>
      </c>
      <c r="H370" s="70" t="s">
        <v>2033</v>
      </c>
      <c r="I370" s="148"/>
      <c r="J370" s="71">
        <v>260.64717223498337</v>
      </c>
      <c r="K370" s="71">
        <v>3.0206857202969299</v>
      </c>
      <c r="L370" s="71">
        <v>2.0527699429968962</v>
      </c>
      <c r="M370" s="71">
        <v>102.8230834411381</v>
      </c>
      <c r="N370" s="71">
        <v>110.89307326648679</v>
      </c>
      <c r="O370" s="71">
        <v>87.158720589190708</v>
      </c>
      <c r="P370" s="71">
        <v>44.120897536797798</v>
      </c>
      <c r="Q370" s="71">
        <v>5.0531028072458701</v>
      </c>
      <c r="R370" s="71">
        <v>0</v>
      </c>
      <c r="S370" s="71">
        <v>8.9398123281399933</v>
      </c>
      <c r="T370" s="72"/>
      <c r="U370" s="71">
        <v>24806691</v>
      </c>
      <c r="V370" s="71">
        <v>1496</v>
      </c>
      <c r="W370" s="71">
        <v>31</v>
      </c>
      <c r="X370" s="71">
        <v>20327</v>
      </c>
      <c r="Y370" s="71">
        <v>31111</v>
      </c>
      <c r="Z370" s="71">
        <v>44639</v>
      </c>
      <c r="AA370" s="71">
        <v>8650</v>
      </c>
      <c r="AB370" s="71">
        <v>82571</v>
      </c>
      <c r="AC370" s="71">
        <v>0</v>
      </c>
      <c r="AD370" s="71">
        <v>8.9398123281399933</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2038</v>
      </c>
      <c r="B371" s="70">
        <v>176</v>
      </c>
      <c r="C371" s="70">
        <v>6</v>
      </c>
      <c r="D371" s="70">
        <v>11</v>
      </c>
      <c r="E371" s="70">
        <v>2009</v>
      </c>
      <c r="F371" s="70" t="s">
        <v>176</v>
      </c>
      <c r="G371" s="70" t="s">
        <v>2032</v>
      </c>
      <c r="H371" s="70" t="s">
        <v>2033</v>
      </c>
      <c r="I371" s="148"/>
      <c r="J371" s="71">
        <v>240.08587475735871</v>
      </c>
      <c r="K371" s="71">
        <v>2.8834542431296901</v>
      </c>
      <c r="L371" s="71">
        <v>3.616350642595743</v>
      </c>
      <c r="M371" s="71">
        <v>106.033696143211</v>
      </c>
      <c r="N371" s="71">
        <v>115.5078374312416</v>
      </c>
      <c r="O371" s="71">
        <v>89.206372335745257</v>
      </c>
      <c r="P371" s="71">
        <v>41.963586794788803</v>
      </c>
      <c r="Q371" s="71">
        <v>4.7957738878468801</v>
      </c>
      <c r="R371" s="71">
        <v>0</v>
      </c>
      <c r="S371" s="71">
        <v>8.9661591397259279</v>
      </c>
      <c r="T371" s="72"/>
      <c r="U371" s="71">
        <v>19506305</v>
      </c>
      <c r="V371" s="71">
        <v>1385</v>
      </c>
      <c r="W371" s="71">
        <v>68</v>
      </c>
      <c r="X371" s="71">
        <v>21962</v>
      </c>
      <c r="Y371" s="71">
        <v>31374</v>
      </c>
      <c r="Z371" s="71">
        <v>45096</v>
      </c>
      <c r="AA371" s="71">
        <v>8446</v>
      </c>
      <c r="AB371" s="71">
        <v>82264</v>
      </c>
      <c r="AC371" s="71">
        <v>0</v>
      </c>
      <c r="AD371" s="71">
        <v>8.9661591397259279</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109.83</v>
      </c>
      <c r="BK371" s="71">
        <v>0</v>
      </c>
      <c r="BL371" s="71">
        <v>7.33</v>
      </c>
      <c r="BM371" s="71">
        <v>0</v>
      </c>
      <c r="BN371" s="72"/>
      <c r="BO371" s="71">
        <v>0</v>
      </c>
      <c r="BP371" s="71">
        <v>0</v>
      </c>
      <c r="BQ371" s="71">
        <v>15</v>
      </c>
      <c r="BR371" s="71">
        <v>0</v>
      </c>
      <c r="BS371" s="71">
        <v>2</v>
      </c>
      <c r="BT371" s="71">
        <v>0</v>
      </c>
      <c r="BU371"/>
      <c r="BV371" s="70">
        <v>117.16</v>
      </c>
      <c r="BW371" s="70">
        <v>0</v>
      </c>
      <c r="BX371" s="70">
        <v>0</v>
      </c>
      <c r="BY371" s="70">
        <v>0</v>
      </c>
      <c r="BZ371" s="70">
        <v>0</v>
      </c>
      <c r="CA371" s="70">
        <v>0</v>
      </c>
      <c r="CB371" s="70">
        <v>0</v>
      </c>
      <c r="CC371" s="70">
        <v>0</v>
      </c>
      <c r="CD371" s="70">
        <v>0</v>
      </c>
    </row>
    <row r="372" spans="1:82">
      <c r="A372" s="70" t="s">
        <v>2039</v>
      </c>
      <c r="B372" s="70">
        <v>177</v>
      </c>
      <c r="C372" s="70">
        <v>7</v>
      </c>
      <c r="D372" s="70">
        <v>11</v>
      </c>
      <c r="E372" s="70">
        <v>2010</v>
      </c>
      <c r="F372" s="70" t="s">
        <v>177</v>
      </c>
      <c r="G372" s="70" t="s">
        <v>2032</v>
      </c>
      <c r="H372" s="70" t="s">
        <v>2033</v>
      </c>
      <c r="I372" s="148"/>
      <c r="J372" s="71">
        <v>257.82512588461759</v>
      </c>
      <c r="K372" s="71">
        <v>3.014779713457421</v>
      </c>
      <c r="L372" s="71">
        <v>3.3569849842742538</v>
      </c>
      <c r="M372" s="71">
        <v>109.45258890834219</v>
      </c>
      <c r="N372" s="71">
        <v>132.37666156732979</v>
      </c>
      <c r="O372" s="71">
        <v>89.701471865181844</v>
      </c>
      <c r="P372" s="71">
        <v>42.518651801489717</v>
      </c>
      <c r="Q372" s="71">
        <v>4.9842323060201004</v>
      </c>
      <c r="R372" s="71">
        <v>0</v>
      </c>
      <c r="S372" s="71">
        <v>8.1687725075450679</v>
      </c>
      <c r="T372" s="72"/>
      <c r="U372" s="71">
        <v>21015634</v>
      </c>
      <c r="V372" s="71">
        <v>1385</v>
      </c>
      <c r="W372" s="71">
        <v>68</v>
      </c>
      <c r="X372" s="71">
        <v>21962</v>
      </c>
      <c r="Y372" s="71">
        <v>31652</v>
      </c>
      <c r="Z372" s="71">
        <v>45557</v>
      </c>
      <c r="AA372" s="71">
        <v>8344</v>
      </c>
      <c r="AB372" s="71">
        <v>81925</v>
      </c>
      <c r="AC372" s="71">
        <v>0</v>
      </c>
      <c r="AD372" s="71">
        <v>8.1687725075450679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123.46</v>
      </c>
      <c r="BK372" s="71">
        <v>0</v>
      </c>
      <c r="BL372" s="71">
        <v>6.6240000000000006</v>
      </c>
      <c r="BM372" s="71">
        <v>0</v>
      </c>
      <c r="BN372" s="72"/>
      <c r="BO372" s="71">
        <v>0</v>
      </c>
      <c r="BP372" s="71">
        <v>0</v>
      </c>
      <c r="BQ372" s="71">
        <v>15</v>
      </c>
      <c r="BR372" s="71">
        <v>0</v>
      </c>
      <c r="BS372" s="71">
        <v>2</v>
      </c>
      <c r="BT372" s="71">
        <v>0</v>
      </c>
      <c r="BU372"/>
      <c r="BV372" s="70">
        <v>130.084</v>
      </c>
      <c r="BW372" s="70">
        <v>0</v>
      </c>
      <c r="BX372" s="70">
        <v>0</v>
      </c>
      <c r="BY372" s="70">
        <v>0</v>
      </c>
      <c r="BZ372" s="70">
        <v>0</v>
      </c>
      <c r="CA372" s="70">
        <v>0</v>
      </c>
      <c r="CB372" s="70">
        <v>0</v>
      </c>
      <c r="CC372" s="70">
        <v>0</v>
      </c>
      <c r="CD372" s="70">
        <v>0</v>
      </c>
    </row>
    <row r="373" spans="1:82">
      <c r="A373" s="70" t="s">
        <v>2040</v>
      </c>
      <c r="B373" s="70">
        <v>178</v>
      </c>
      <c r="C373" s="70">
        <v>8</v>
      </c>
      <c r="D373" s="70">
        <v>11</v>
      </c>
      <c r="E373" s="70">
        <v>2011</v>
      </c>
      <c r="F373" s="70" t="s">
        <v>178</v>
      </c>
      <c r="G373" s="70" t="s">
        <v>2032</v>
      </c>
      <c r="H373" s="70" t="s">
        <v>2033</v>
      </c>
      <c r="I373" s="148"/>
      <c r="J373" s="71">
        <v>258.43865400301252</v>
      </c>
      <c r="K373" s="71">
        <v>4.1617413377640142</v>
      </c>
      <c r="L373" s="71">
        <v>3.3387718241061108</v>
      </c>
      <c r="M373" s="71">
        <v>127.4734508496341</v>
      </c>
      <c r="N373" s="71">
        <v>100.0593885737262</v>
      </c>
      <c r="O373" s="71">
        <v>89.239489787701459</v>
      </c>
      <c r="P373" s="71">
        <v>41.111786888909016</v>
      </c>
      <c r="Q373" s="71">
        <v>5.73774511490784</v>
      </c>
      <c r="R373" s="71">
        <v>0</v>
      </c>
      <c r="S373" s="71">
        <v>7.4044376405829588</v>
      </c>
      <c r="T373" s="72"/>
      <c r="U373" s="71">
        <v>19536858</v>
      </c>
      <c r="V373" s="71">
        <v>1385</v>
      </c>
      <c r="W373" s="71">
        <v>68</v>
      </c>
      <c r="X373" s="71">
        <v>21962</v>
      </c>
      <c r="Y373" s="71">
        <v>23203</v>
      </c>
      <c r="Z373" s="71">
        <v>46307</v>
      </c>
      <c r="AA373" s="71">
        <v>8308</v>
      </c>
      <c r="AB373" s="71">
        <v>81761</v>
      </c>
      <c r="AC373" s="71">
        <v>0</v>
      </c>
      <c r="AD373" s="71">
        <v>7.4044376405829588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124.916</v>
      </c>
      <c r="BK373" s="71">
        <v>0</v>
      </c>
      <c r="BL373" s="71">
        <v>6.0169999999999995</v>
      </c>
      <c r="BM373" s="71">
        <v>0</v>
      </c>
      <c r="BN373" s="72"/>
      <c r="BO373" s="71">
        <v>0</v>
      </c>
      <c r="BP373" s="71">
        <v>0</v>
      </c>
      <c r="BQ373" s="71">
        <v>15</v>
      </c>
      <c r="BR373" s="71">
        <v>0</v>
      </c>
      <c r="BS373" s="71">
        <v>2</v>
      </c>
      <c r="BT373" s="71">
        <v>0</v>
      </c>
      <c r="BU373"/>
      <c r="BV373" s="70">
        <v>130.93299999999999</v>
      </c>
      <c r="BW373" s="70">
        <v>0</v>
      </c>
      <c r="BX373" s="70">
        <v>0</v>
      </c>
      <c r="BY373" s="70">
        <v>0</v>
      </c>
      <c r="BZ373" s="70">
        <v>0</v>
      </c>
      <c r="CA373" s="70">
        <v>0</v>
      </c>
      <c r="CB373" s="70">
        <v>0</v>
      </c>
      <c r="CC373" s="70">
        <v>0</v>
      </c>
      <c r="CD373" s="70">
        <v>0</v>
      </c>
    </row>
    <row r="374" spans="1:82">
      <c r="A374" s="70" t="s">
        <v>2041</v>
      </c>
      <c r="B374" s="70">
        <v>179</v>
      </c>
      <c r="C374" s="70">
        <v>9</v>
      </c>
      <c r="D374" s="70">
        <v>11</v>
      </c>
      <c r="E374" s="70">
        <v>2012</v>
      </c>
      <c r="F374" s="70" t="s">
        <v>179</v>
      </c>
      <c r="G374" s="70" t="s">
        <v>2032</v>
      </c>
      <c r="H374" s="70" t="s">
        <v>2033</v>
      </c>
      <c r="I374" s="148"/>
      <c r="J374" s="71">
        <v>277.96247133976487</v>
      </c>
      <c r="K374" s="71">
        <v>3.8860793098958228</v>
      </c>
      <c r="L374" s="71">
        <v>3.3879591408964571</v>
      </c>
      <c r="M374" s="71">
        <v>120.375484922347</v>
      </c>
      <c r="N374" s="71">
        <v>132.1078459465954</v>
      </c>
      <c r="O374" s="71">
        <v>89.724579325492357</v>
      </c>
      <c r="P374" s="71">
        <v>41.057049080390271</v>
      </c>
      <c r="Q374" s="71">
        <v>6.2338682059020503</v>
      </c>
      <c r="R374" s="71">
        <v>0</v>
      </c>
      <c r="S374" s="71">
        <v>6.8564601597171766</v>
      </c>
      <c r="T374" s="72"/>
      <c r="U374" s="71">
        <v>22099690</v>
      </c>
      <c r="V374" s="71">
        <v>1385</v>
      </c>
      <c r="W374" s="71">
        <v>68</v>
      </c>
      <c r="X374" s="71">
        <v>21962</v>
      </c>
      <c r="Y374" s="71">
        <v>32628</v>
      </c>
      <c r="Z374" s="71">
        <v>46928</v>
      </c>
      <c r="AA374" s="71">
        <v>8250</v>
      </c>
      <c r="AB374" s="71">
        <v>81760</v>
      </c>
      <c r="AC374" s="71">
        <v>0</v>
      </c>
      <c r="AD374" s="71">
        <v>6.8564601597171766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133.876</v>
      </c>
      <c r="BK374" s="71">
        <v>0</v>
      </c>
      <c r="BL374" s="71">
        <v>6.0739999999999998</v>
      </c>
      <c r="BM374" s="71">
        <v>0</v>
      </c>
      <c r="BN374" s="72"/>
      <c r="BO374" s="71">
        <v>0</v>
      </c>
      <c r="BP374" s="71">
        <v>0</v>
      </c>
      <c r="BQ374" s="71">
        <v>16</v>
      </c>
      <c r="BR374" s="71">
        <v>0</v>
      </c>
      <c r="BS374" s="71">
        <v>2</v>
      </c>
      <c r="BT374" s="71">
        <v>0</v>
      </c>
      <c r="BU374"/>
      <c r="BV374" s="70">
        <v>139.94999999999999</v>
      </c>
      <c r="BW374" s="70">
        <v>0</v>
      </c>
      <c r="BX374" s="70">
        <v>0</v>
      </c>
      <c r="BY374" s="70">
        <v>0</v>
      </c>
      <c r="BZ374" s="70">
        <v>0</v>
      </c>
      <c r="CA374" s="70">
        <v>0</v>
      </c>
      <c r="CB374" s="70">
        <v>0</v>
      </c>
      <c r="CC374" s="70">
        <v>0</v>
      </c>
      <c r="CD374" s="70">
        <v>0</v>
      </c>
    </row>
    <row r="375" spans="1:82">
      <c r="A375" s="70" t="s">
        <v>2042</v>
      </c>
      <c r="B375" s="70">
        <v>180</v>
      </c>
      <c r="C375" s="70">
        <v>10</v>
      </c>
      <c r="D375" s="70">
        <v>11</v>
      </c>
      <c r="E375" s="70">
        <v>2013</v>
      </c>
      <c r="F375" s="70" t="s">
        <v>180</v>
      </c>
      <c r="G375" s="70" t="s">
        <v>2032</v>
      </c>
      <c r="H375" s="70" t="s">
        <v>2033</v>
      </c>
      <c r="I375" s="148"/>
      <c r="J375" s="71">
        <v>293.62280741434307</v>
      </c>
      <c r="K375" s="71">
        <v>3.400455872020447</v>
      </c>
      <c r="L375" s="71">
        <v>3.2138325344557321</v>
      </c>
      <c r="M375" s="71">
        <v>121.20746652903939</v>
      </c>
      <c r="N375" s="71">
        <v>136.41746461710599</v>
      </c>
      <c r="O375" s="71">
        <v>87.053795970280461</v>
      </c>
      <c r="P375" s="71">
        <v>40.971974870915886</v>
      </c>
      <c r="Q375" s="71">
        <v>6.3135517220052799</v>
      </c>
      <c r="R375" s="71">
        <v>0</v>
      </c>
      <c r="S375" s="71">
        <v>7.3099733413280239</v>
      </c>
      <c r="T375" s="72"/>
      <c r="U375" s="71">
        <v>23426959</v>
      </c>
      <c r="V375" s="71">
        <v>1385</v>
      </c>
      <c r="W375" s="71">
        <v>68</v>
      </c>
      <c r="X375" s="71">
        <v>21962</v>
      </c>
      <c r="Y375" s="71">
        <v>32905</v>
      </c>
      <c r="Z375" s="71">
        <v>47564</v>
      </c>
      <c r="AA375" s="71">
        <v>8202</v>
      </c>
      <c r="AB375" s="71">
        <v>81618</v>
      </c>
      <c r="AC375" s="71">
        <v>0</v>
      </c>
      <c r="AD375" s="71">
        <v>7.3099733413280239</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135.35900000000001</v>
      </c>
      <c r="BK375" s="71">
        <v>0</v>
      </c>
      <c r="BL375" s="71">
        <v>6.4640000000000004</v>
      </c>
      <c r="BM375" s="71">
        <v>0</v>
      </c>
      <c r="BN375" s="72"/>
      <c r="BO375" s="71">
        <v>0</v>
      </c>
      <c r="BP375" s="71">
        <v>0</v>
      </c>
      <c r="BQ375" s="71">
        <v>16</v>
      </c>
      <c r="BR375" s="71">
        <v>0</v>
      </c>
      <c r="BS375" s="71">
        <v>2</v>
      </c>
      <c r="BT375" s="71">
        <v>0</v>
      </c>
      <c r="BU375"/>
      <c r="BV375" s="70">
        <v>141.82300000000001</v>
      </c>
      <c r="BW375" s="70">
        <v>0</v>
      </c>
      <c r="BX375" s="70">
        <v>0</v>
      </c>
      <c r="BY375" s="70">
        <v>0</v>
      </c>
      <c r="BZ375" s="70">
        <v>0</v>
      </c>
      <c r="CA375" s="70">
        <v>0</v>
      </c>
      <c r="CB375" s="70">
        <v>0</v>
      </c>
      <c r="CC375" s="70">
        <v>0</v>
      </c>
      <c r="CD375" s="70">
        <v>0</v>
      </c>
    </row>
    <row r="376" spans="1:82">
      <c r="A376" s="70" t="s">
        <v>2043</v>
      </c>
      <c r="B376" s="70">
        <v>181</v>
      </c>
      <c r="C376" s="70">
        <v>11</v>
      </c>
      <c r="D376" s="70">
        <v>11</v>
      </c>
      <c r="E376" s="70">
        <v>2014</v>
      </c>
      <c r="F376" s="70" t="s">
        <v>181</v>
      </c>
      <c r="G376" s="70" t="s">
        <v>2032</v>
      </c>
      <c r="H376" s="70" t="s">
        <v>2033</v>
      </c>
      <c r="I376" s="148"/>
      <c r="J376" s="71">
        <v>301.50618779370069</v>
      </c>
      <c r="K376" s="71">
        <v>2.933012267260811</v>
      </c>
      <c r="L376" s="71">
        <v>6.166535999993437</v>
      </c>
      <c r="M376" s="71">
        <v>117.028334476813</v>
      </c>
      <c r="N376" s="71">
        <v>122.71478247533911</v>
      </c>
      <c r="O376" s="71">
        <v>82.821526880344621</v>
      </c>
      <c r="P376" s="71">
        <v>40.552253477299722</v>
      </c>
      <c r="Q376" s="71">
        <v>6.0126495037563696</v>
      </c>
      <c r="R376" s="71">
        <v>0</v>
      </c>
      <c r="S376" s="71">
        <v>8.7002648307344046</v>
      </c>
      <c r="T376" s="72"/>
      <c r="U376" s="71">
        <v>25171577</v>
      </c>
      <c r="V376" s="71">
        <v>1009</v>
      </c>
      <c r="W376" s="71">
        <v>135</v>
      </c>
      <c r="X376" s="71">
        <v>20774</v>
      </c>
      <c r="Y376" s="71">
        <v>33085</v>
      </c>
      <c r="Z376" s="71">
        <v>47660</v>
      </c>
      <c r="AA376" s="71">
        <v>8076</v>
      </c>
      <c r="AB376" s="71">
        <v>81014</v>
      </c>
      <c r="AC376" s="71">
        <v>0</v>
      </c>
      <c r="AD376" s="71">
        <v>8.7002648307344046</v>
      </c>
      <c r="AE376" s="72"/>
      <c r="AF376" s="71"/>
      <c r="AG376" s="71"/>
      <c r="AH376" s="71"/>
      <c r="AI376" s="71"/>
      <c r="AJ376" s="71"/>
      <c r="AK376" s="71"/>
      <c r="AL376" s="71"/>
      <c r="AM376" s="71"/>
      <c r="AN376" s="71"/>
      <c r="AO376" s="71"/>
      <c r="AP376" s="71"/>
      <c r="AQ376" s="72"/>
      <c r="AR376" s="71">
        <v>1770</v>
      </c>
      <c r="AS376" s="71">
        <v>222</v>
      </c>
      <c r="AT376" s="71">
        <v>0</v>
      </c>
      <c r="AU376" s="71">
        <v>0</v>
      </c>
      <c r="AV376" s="71">
        <v>0</v>
      </c>
      <c r="AW376" s="71">
        <v>1</v>
      </c>
      <c r="AX376" s="71"/>
      <c r="AY376" s="72"/>
      <c r="AZ376" s="71">
        <v>7178.7</v>
      </c>
      <c r="BA376" s="71">
        <v>10488.7</v>
      </c>
      <c r="BB376" s="71">
        <v>0</v>
      </c>
      <c r="BC376" s="71">
        <v>0</v>
      </c>
      <c r="BD376" s="71">
        <v>0</v>
      </c>
      <c r="BE376" s="71">
        <v>30</v>
      </c>
      <c r="BF376" s="71"/>
      <c r="BG376" s="72"/>
      <c r="BH376" s="71">
        <v>0</v>
      </c>
      <c r="BI376" s="71">
        <v>0</v>
      </c>
      <c r="BJ376" s="71">
        <v>135.548</v>
      </c>
      <c r="BK376" s="71">
        <v>0</v>
      </c>
      <c r="BL376" s="71">
        <v>6.04</v>
      </c>
      <c r="BM376" s="71">
        <v>0</v>
      </c>
      <c r="BN376" s="72"/>
      <c r="BO376" s="71">
        <v>0</v>
      </c>
      <c r="BP376" s="71">
        <v>0</v>
      </c>
      <c r="BQ376" s="71">
        <v>16</v>
      </c>
      <c r="BR376" s="71">
        <v>0</v>
      </c>
      <c r="BS376" s="71">
        <v>2</v>
      </c>
      <c r="BT376" s="71">
        <v>0</v>
      </c>
      <c r="BU376"/>
      <c r="BV376" s="70">
        <v>141.58799999999999</v>
      </c>
      <c r="BW376" s="70">
        <v>0</v>
      </c>
      <c r="BX376" s="70">
        <v>0</v>
      </c>
      <c r="BY376" s="70">
        <v>0</v>
      </c>
      <c r="BZ376" s="70">
        <v>0</v>
      </c>
      <c r="CA376" s="70">
        <v>0</v>
      </c>
      <c r="CB376" s="70">
        <v>0</v>
      </c>
      <c r="CC376" s="70">
        <v>0</v>
      </c>
      <c r="CD376" s="70">
        <v>0</v>
      </c>
    </row>
    <row r="377" spans="1:82">
      <c r="A377" s="70" t="s">
        <v>2044</v>
      </c>
      <c r="B377" s="70">
        <v>182</v>
      </c>
      <c r="C377" s="70">
        <v>12</v>
      </c>
      <c r="D377" s="70">
        <v>11</v>
      </c>
      <c r="E377" s="70">
        <v>2015</v>
      </c>
      <c r="F377" s="70" t="s">
        <v>182</v>
      </c>
      <c r="G377" s="70" t="s">
        <v>2032</v>
      </c>
      <c r="H377" s="70" t="s">
        <v>2033</v>
      </c>
      <c r="I377" s="148"/>
      <c r="J377" s="71">
        <v>288.54542697824053</v>
      </c>
      <c r="K377" s="71">
        <v>2.7752899430880569</v>
      </c>
      <c r="L377" s="71">
        <v>11.416908103871711</v>
      </c>
      <c r="M377" s="71">
        <v>95.656680924358696</v>
      </c>
      <c r="N377" s="71">
        <v>115.664233694337</v>
      </c>
      <c r="O377" s="71">
        <v>82.34531433695588</v>
      </c>
      <c r="P377" s="71">
        <v>40.137040765288482</v>
      </c>
      <c r="Q377" s="71">
        <v>5.8473443938326097</v>
      </c>
      <c r="R377" s="71">
        <v>0</v>
      </c>
      <c r="S377" s="71">
        <v>8.0771101990873575</v>
      </c>
      <c r="T377" s="72"/>
      <c r="U377" s="71">
        <v>25107898</v>
      </c>
      <c r="V377" s="71">
        <v>1009</v>
      </c>
      <c r="W377" s="71">
        <v>135</v>
      </c>
      <c r="X377" s="71">
        <v>20774</v>
      </c>
      <c r="Y377" s="71">
        <v>33283</v>
      </c>
      <c r="Z377" s="71">
        <v>47842</v>
      </c>
      <c r="AA377" s="71">
        <v>7987</v>
      </c>
      <c r="AB377" s="71">
        <v>80482</v>
      </c>
      <c r="AC377" s="71">
        <v>0</v>
      </c>
      <c r="AD377" s="71">
        <v>8.0771101990873575</v>
      </c>
      <c r="AE377" s="72"/>
      <c r="AF377" s="71">
        <v>196629281.26760629</v>
      </c>
      <c r="AG377" s="71">
        <v>2067814.68940793</v>
      </c>
      <c r="AH377" s="71">
        <v>1839153.7426073691</v>
      </c>
      <c r="AI377" s="71">
        <v>137301492.20986041</v>
      </c>
      <c r="AJ377" s="71">
        <v>170870291.8651084</v>
      </c>
      <c r="AK377" s="71">
        <v>0</v>
      </c>
      <c r="AL377" s="71">
        <v>0</v>
      </c>
      <c r="AM377" s="71">
        <v>11029720.490707731</v>
      </c>
      <c r="AN377" s="71">
        <v>0</v>
      </c>
      <c r="AO377" s="71">
        <v>0</v>
      </c>
      <c r="AP377" s="71">
        <v>519737754.26529813</v>
      </c>
      <c r="AQ377" s="72"/>
      <c r="AR377" s="71">
        <v>1923</v>
      </c>
      <c r="AS377" s="71">
        <v>385</v>
      </c>
      <c r="AT377" s="71">
        <v>0</v>
      </c>
      <c r="AU377" s="71">
        <v>0</v>
      </c>
      <c r="AV377" s="71">
        <v>0</v>
      </c>
      <c r="AW377" s="71">
        <v>1</v>
      </c>
      <c r="AX377" s="71"/>
      <c r="AY377" s="72"/>
      <c r="AZ377" s="71">
        <v>7969.9</v>
      </c>
      <c r="BA377" s="71">
        <v>18178.099999999999</v>
      </c>
      <c r="BB377" s="71">
        <v>0</v>
      </c>
      <c r="BC377" s="71">
        <v>0</v>
      </c>
      <c r="BD377" s="71">
        <v>0</v>
      </c>
      <c r="BE377" s="71">
        <v>30</v>
      </c>
      <c r="BF377" s="71"/>
      <c r="BG377" s="72"/>
      <c r="BH377" s="71">
        <v>0</v>
      </c>
      <c r="BI377" s="71">
        <v>0</v>
      </c>
      <c r="BJ377" s="71">
        <v>98.242000000000004</v>
      </c>
      <c r="BK377" s="71">
        <v>0</v>
      </c>
      <c r="BL377" s="71">
        <v>3.2949999999999999</v>
      </c>
      <c r="BM377" s="71">
        <v>0</v>
      </c>
      <c r="BN377" s="72"/>
      <c r="BO377" s="71">
        <v>0</v>
      </c>
      <c r="BP377" s="71">
        <v>0</v>
      </c>
      <c r="BQ377" s="71">
        <v>14</v>
      </c>
      <c r="BR377" s="71">
        <v>0</v>
      </c>
      <c r="BS377" s="71">
        <v>1</v>
      </c>
      <c r="BT377" s="71">
        <v>0</v>
      </c>
      <c r="BU377"/>
      <c r="BV377" s="70">
        <v>101.53700000000001</v>
      </c>
      <c r="BW377" s="70">
        <v>0</v>
      </c>
      <c r="BX377" s="70">
        <v>0</v>
      </c>
      <c r="BY377" s="70">
        <v>0</v>
      </c>
      <c r="BZ377" s="70">
        <v>0</v>
      </c>
      <c r="CA377" s="70">
        <v>0</v>
      </c>
      <c r="CB377" s="70">
        <v>0</v>
      </c>
      <c r="CC377" s="70">
        <v>0</v>
      </c>
      <c r="CD377" s="70">
        <v>0</v>
      </c>
    </row>
    <row r="378" spans="1:82">
      <c r="A378" s="70" t="s">
        <v>2045</v>
      </c>
      <c r="B378" s="70">
        <v>183</v>
      </c>
      <c r="C378" s="70">
        <v>13</v>
      </c>
      <c r="D378" s="70">
        <v>11</v>
      </c>
      <c r="E378" s="70">
        <v>2016</v>
      </c>
      <c r="F378" s="70" t="s">
        <v>155</v>
      </c>
      <c r="G378" s="70" t="s">
        <v>2032</v>
      </c>
      <c r="H378" s="70" t="s">
        <v>2033</v>
      </c>
      <c r="I378" s="148"/>
      <c r="J378" s="71">
        <v>340.34351440838287</v>
      </c>
      <c r="K378" s="71">
        <v>2.5977066585536281</v>
      </c>
      <c r="L378" s="71">
        <v>6.7000373248503049</v>
      </c>
      <c r="M378" s="71">
        <v>92.680157484220643</v>
      </c>
      <c r="N378" s="71">
        <v>118.44287148681654</v>
      </c>
      <c r="O378" s="71">
        <v>81.45077365036083</v>
      </c>
      <c r="P378" s="71">
        <v>38.65113298545301</v>
      </c>
      <c r="Q378" s="71">
        <v>5.6464655704891102</v>
      </c>
      <c r="R378" s="71">
        <v>0</v>
      </c>
      <c r="S378" s="71">
        <v>9.7053721548845981</v>
      </c>
      <c r="T378" s="72"/>
      <c r="U378" s="71">
        <v>27154469</v>
      </c>
      <c r="V378" s="71">
        <v>1009</v>
      </c>
      <c r="W378" s="71">
        <v>135</v>
      </c>
      <c r="X378" s="71">
        <v>20774</v>
      </c>
      <c r="Y378" s="71">
        <v>33558</v>
      </c>
      <c r="Z378" s="71">
        <v>47904</v>
      </c>
      <c r="AA378" s="71">
        <v>7955</v>
      </c>
      <c r="AB378" s="71">
        <v>79942</v>
      </c>
      <c r="AC378" s="71">
        <v>0</v>
      </c>
      <c r="AD378" s="71">
        <v>9.7053721548845981</v>
      </c>
      <c r="AE378" s="72"/>
      <c r="AF378" s="71">
        <v>236834137.43488541</v>
      </c>
      <c r="AG378" s="71">
        <v>1903149.8900437211</v>
      </c>
      <c r="AH378" s="71">
        <v>869508.04906098265</v>
      </c>
      <c r="AI378" s="71">
        <v>141211416.78616181</v>
      </c>
      <c r="AJ378" s="71">
        <v>174901616.14452791</v>
      </c>
      <c r="AK378" s="71">
        <v>0</v>
      </c>
      <c r="AL378" s="71">
        <v>0</v>
      </c>
      <c r="AM378" s="71">
        <v>10964227.272099691</v>
      </c>
      <c r="AN378" s="71">
        <v>0</v>
      </c>
      <c r="AO378" s="71">
        <v>0</v>
      </c>
      <c r="AP378" s="71">
        <v>566684055.5767796</v>
      </c>
      <c r="AQ378" s="72"/>
      <c r="AR378" s="71">
        <v>2039</v>
      </c>
      <c r="AS378" s="71">
        <v>493</v>
      </c>
      <c r="AT378" s="71">
        <v>0</v>
      </c>
      <c r="AU378" s="71">
        <v>1</v>
      </c>
      <c r="AV378" s="71">
        <v>0</v>
      </c>
      <c r="AW378" s="71">
        <v>1</v>
      </c>
      <c r="AX378" s="71"/>
      <c r="AY378" s="72"/>
      <c r="AZ378" s="71">
        <v>8569.1</v>
      </c>
      <c r="BA378" s="71">
        <v>21466.799999999999</v>
      </c>
      <c r="BB378" s="71">
        <v>0</v>
      </c>
      <c r="BC378" s="71">
        <v>183</v>
      </c>
      <c r="BD378" s="71">
        <v>0</v>
      </c>
      <c r="BE378" s="71">
        <v>30</v>
      </c>
      <c r="BF378" s="71"/>
      <c r="BG378" s="72"/>
      <c r="BH378" s="71">
        <v>0</v>
      </c>
      <c r="BI378" s="71">
        <v>0</v>
      </c>
      <c r="BJ378" s="71">
        <v>135.18600000000001</v>
      </c>
      <c r="BK378" s="71">
        <v>0</v>
      </c>
      <c r="BL378" s="71">
        <v>3.2850000000000001</v>
      </c>
      <c r="BM378" s="71">
        <v>0</v>
      </c>
      <c r="BN378" s="72"/>
      <c r="BO378" s="71">
        <v>0</v>
      </c>
      <c r="BP378" s="71">
        <v>0</v>
      </c>
      <c r="BQ378" s="71">
        <v>17</v>
      </c>
      <c r="BR378" s="71">
        <v>0</v>
      </c>
      <c r="BS378" s="71">
        <v>1</v>
      </c>
      <c r="BT378" s="71">
        <v>0</v>
      </c>
      <c r="BU378"/>
      <c r="BV378" s="70">
        <v>138.471</v>
      </c>
      <c r="BW378" s="70">
        <v>0</v>
      </c>
      <c r="BX378" s="70">
        <v>0</v>
      </c>
      <c r="BY378" s="70">
        <v>0</v>
      </c>
      <c r="BZ378" s="70">
        <v>0</v>
      </c>
      <c r="CA378" s="70">
        <v>0</v>
      </c>
      <c r="CB378" s="70">
        <v>0</v>
      </c>
      <c r="CC378" s="70">
        <v>0</v>
      </c>
      <c r="CD378" s="70">
        <v>0</v>
      </c>
    </row>
    <row r="379" spans="1:82">
      <c r="A379" s="70" t="s">
        <v>2046</v>
      </c>
      <c r="B379" s="70">
        <v>184</v>
      </c>
      <c r="C379" s="70">
        <v>14</v>
      </c>
      <c r="D379" s="70">
        <v>11</v>
      </c>
      <c r="E379" s="70">
        <v>2017</v>
      </c>
      <c r="F379" s="70" t="s">
        <v>156</v>
      </c>
      <c r="G379" s="70" t="s">
        <v>2032</v>
      </c>
      <c r="H379" s="70" t="s">
        <v>2033</v>
      </c>
      <c r="I379" s="148"/>
      <c r="J379" s="71">
        <v>313.44570608247864</v>
      </c>
      <c r="K379" s="71">
        <v>2.6225861515227034</v>
      </c>
      <c r="L379" s="71">
        <v>6.5472107503544974</v>
      </c>
      <c r="M379" s="71">
        <v>87.562046399244039</v>
      </c>
      <c r="N379" s="71">
        <v>115.39217067178078</v>
      </c>
      <c r="O379" s="71">
        <v>80.287273252914346</v>
      </c>
      <c r="P379" s="71">
        <v>38.613893437431578</v>
      </c>
      <c r="Q379" s="71">
        <v>5.4149048698778799</v>
      </c>
      <c r="R379" s="71">
        <v>0</v>
      </c>
      <c r="S379" s="71">
        <v>10.25054019813193</v>
      </c>
      <c r="T379" s="72"/>
      <c r="U379" s="71">
        <v>26724736</v>
      </c>
      <c r="V379" s="71">
        <v>1009</v>
      </c>
      <c r="W379" s="71">
        <v>135</v>
      </c>
      <c r="X379" s="71">
        <v>20774</v>
      </c>
      <c r="Y379" s="71">
        <v>33727</v>
      </c>
      <c r="Z379" s="71">
        <v>48003</v>
      </c>
      <c r="AA379" s="71">
        <v>7998</v>
      </c>
      <c r="AB379" s="71">
        <v>79278</v>
      </c>
      <c r="AC379" s="71">
        <v>0</v>
      </c>
      <c r="AD379" s="71">
        <v>10.25054019813193</v>
      </c>
      <c r="AE379" s="72"/>
      <c r="AF379" s="71">
        <v>237930927.94068769</v>
      </c>
      <c r="AG379" s="71">
        <v>2004711.4258296441</v>
      </c>
      <c r="AH379" s="71">
        <v>1064411.4197315951</v>
      </c>
      <c r="AI379" s="71">
        <v>138832498.56281981</v>
      </c>
      <c r="AJ379" s="71">
        <v>165623939.20645159</v>
      </c>
      <c r="AK379" s="71">
        <v>0</v>
      </c>
      <c r="AL379" s="71">
        <v>0</v>
      </c>
      <c r="AM379" s="71">
        <v>10890171.68510367</v>
      </c>
      <c r="AN379" s="71">
        <v>0</v>
      </c>
      <c r="AO379" s="71">
        <v>0</v>
      </c>
      <c r="AP379" s="71">
        <v>556346660.24062395</v>
      </c>
      <c r="AQ379" s="72"/>
      <c r="AR379" s="71">
        <v>2142</v>
      </c>
      <c r="AS379" s="71">
        <v>575</v>
      </c>
      <c r="AT379" s="71">
        <v>0</v>
      </c>
      <c r="AU379" s="71">
        <v>1</v>
      </c>
      <c r="AV379" s="71">
        <v>0</v>
      </c>
      <c r="AW379" s="71">
        <v>1</v>
      </c>
      <c r="AX379" s="71"/>
      <c r="AY379" s="72"/>
      <c r="AZ379" s="71">
        <v>9086.0999999999985</v>
      </c>
      <c r="BA379" s="71">
        <v>24451.500000000011</v>
      </c>
      <c r="BB379" s="71">
        <v>0</v>
      </c>
      <c r="BC379" s="71">
        <v>183</v>
      </c>
      <c r="BD379" s="71">
        <v>0</v>
      </c>
      <c r="BE379" s="71">
        <v>30</v>
      </c>
      <c r="BF379" s="71"/>
      <c r="BG379" s="72"/>
      <c r="BH379" s="71">
        <v>0</v>
      </c>
      <c r="BI379" s="71">
        <v>0</v>
      </c>
      <c r="BJ379" s="71">
        <v>141.91800000000001</v>
      </c>
      <c r="BK379" s="71">
        <v>0</v>
      </c>
      <c r="BL379" s="71">
        <v>3.2949999999999999</v>
      </c>
      <c r="BM379" s="71">
        <v>0</v>
      </c>
      <c r="BN379" s="72"/>
      <c r="BO379" s="71">
        <v>0</v>
      </c>
      <c r="BP379" s="71">
        <v>0</v>
      </c>
      <c r="BQ379" s="71">
        <v>17</v>
      </c>
      <c r="BR379" s="71">
        <v>0</v>
      </c>
      <c r="BS379" s="71">
        <v>1</v>
      </c>
      <c r="BT379" s="71">
        <v>0</v>
      </c>
      <c r="BU379"/>
      <c r="BV379" s="70">
        <v>145.21299999999999</v>
      </c>
      <c r="BW379" s="70">
        <v>0</v>
      </c>
      <c r="BX379" s="70">
        <v>0</v>
      </c>
      <c r="BY379" s="70">
        <v>0</v>
      </c>
      <c r="BZ379" s="70">
        <v>0</v>
      </c>
      <c r="CA379" s="70">
        <v>0</v>
      </c>
      <c r="CB379" s="70">
        <v>0</v>
      </c>
      <c r="CC379" s="70">
        <v>0</v>
      </c>
      <c r="CD379" s="70">
        <v>0</v>
      </c>
    </row>
    <row r="380" spans="1:82">
      <c r="A380" s="70" t="s">
        <v>2047</v>
      </c>
      <c r="B380" s="70">
        <v>185</v>
      </c>
      <c r="C380" s="70">
        <v>15</v>
      </c>
      <c r="D380" s="70">
        <v>11</v>
      </c>
      <c r="E380" s="70">
        <v>2018</v>
      </c>
      <c r="F380" s="70" t="s">
        <v>183</v>
      </c>
      <c r="G380" s="70" t="s">
        <v>2032</v>
      </c>
      <c r="H380" s="70" t="s">
        <v>2033</v>
      </c>
      <c r="I380" s="148"/>
      <c r="J380" s="71">
        <v>334.650243951535</v>
      </c>
      <c r="K380" s="71">
        <v>2.429150289632894</v>
      </c>
      <c r="L380" s="71">
        <v>6.020559625478648</v>
      </c>
      <c r="M380" s="71">
        <v>90.62094732882791</v>
      </c>
      <c r="N380" s="71">
        <v>105.28049208359093</v>
      </c>
      <c r="O380" s="71">
        <v>78.480166136806801</v>
      </c>
      <c r="P380" s="71">
        <v>38.133923873513396</v>
      </c>
      <c r="Q380" s="71">
        <v>5.0004942303641897</v>
      </c>
      <c r="R380" s="71">
        <v>0</v>
      </c>
      <c r="S380" s="71">
        <v>9.6229257014458511</v>
      </c>
      <c r="T380" s="72"/>
      <c r="U380" s="71">
        <v>29741801</v>
      </c>
      <c r="V380" s="71">
        <v>1009</v>
      </c>
      <c r="W380" s="71">
        <v>135</v>
      </c>
      <c r="X380" s="71">
        <v>20774</v>
      </c>
      <c r="Y380" s="71">
        <v>34119</v>
      </c>
      <c r="Z380" s="71">
        <v>47821</v>
      </c>
      <c r="AA380" s="71">
        <v>7978</v>
      </c>
      <c r="AB380" s="71">
        <v>78896</v>
      </c>
      <c r="AC380" s="71">
        <v>0</v>
      </c>
      <c r="AD380" s="71">
        <v>9.6229257014458511</v>
      </c>
      <c r="AE380" s="72"/>
      <c r="AF380" s="71">
        <v>269251463.77811909</v>
      </c>
      <c r="AG380" s="71">
        <v>1817124.389043025</v>
      </c>
      <c r="AH380" s="71">
        <v>985112.6845269521</v>
      </c>
      <c r="AI380" s="71">
        <v>141294729.7176455</v>
      </c>
      <c r="AJ380" s="71">
        <v>156019593.62735751</v>
      </c>
      <c r="AK380" s="71">
        <v>0</v>
      </c>
      <c r="AL380" s="71">
        <v>0</v>
      </c>
      <c r="AM380" s="71">
        <v>10860122.030706249</v>
      </c>
      <c r="AN380" s="71">
        <v>0</v>
      </c>
      <c r="AO380" s="71">
        <v>0</v>
      </c>
      <c r="AP380" s="71">
        <v>580228146.22739828</v>
      </c>
      <c r="AQ380" s="72"/>
      <c r="AR380" s="71">
        <v>2224</v>
      </c>
      <c r="AS380" s="71">
        <v>663</v>
      </c>
      <c r="AT380" s="71">
        <v>0</v>
      </c>
      <c r="AU380" s="71">
        <v>1</v>
      </c>
      <c r="AV380" s="71">
        <v>0</v>
      </c>
      <c r="AW380" s="71">
        <v>1</v>
      </c>
      <c r="AX380" s="71"/>
      <c r="AY380" s="72"/>
      <c r="AZ380" s="71">
        <v>9477.7000000000007</v>
      </c>
      <c r="BA380" s="71">
        <v>27373</v>
      </c>
      <c r="BB380" s="71">
        <v>0</v>
      </c>
      <c r="BC380" s="71">
        <v>183</v>
      </c>
      <c r="BD380" s="71">
        <v>0</v>
      </c>
      <c r="BE380" s="71">
        <v>30</v>
      </c>
      <c r="BF380" s="71"/>
      <c r="BG380" s="72"/>
      <c r="BH380" s="71">
        <v>0</v>
      </c>
      <c r="BI380" s="71">
        <v>0</v>
      </c>
      <c r="BJ380" s="71">
        <v>138.39500000000001</v>
      </c>
      <c r="BK380" s="71">
        <v>0</v>
      </c>
      <c r="BL380" s="71">
        <v>3.056</v>
      </c>
      <c r="BM380" s="71">
        <v>0</v>
      </c>
      <c r="BN380" s="72"/>
      <c r="BO380" s="71">
        <v>0</v>
      </c>
      <c r="BP380" s="71">
        <v>0</v>
      </c>
      <c r="BQ380" s="71">
        <v>17</v>
      </c>
      <c r="BR380" s="71">
        <v>0</v>
      </c>
      <c r="BS380" s="71">
        <v>1</v>
      </c>
      <c r="BT380" s="71">
        <v>0</v>
      </c>
      <c r="BU380"/>
      <c r="BV380" s="70">
        <v>141.45099999999999</v>
      </c>
      <c r="BW380" s="70">
        <v>0</v>
      </c>
      <c r="BX380" s="70">
        <v>0</v>
      </c>
      <c r="BY380" s="70">
        <v>0</v>
      </c>
      <c r="BZ380" s="70">
        <v>0</v>
      </c>
      <c r="CA380" s="70">
        <v>0</v>
      </c>
      <c r="CB380" s="70">
        <v>0</v>
      </c>
      <c r="CC380" s="70">
        <v>0</v>
      </c>
      <c r="CD380" s="70">
        <v>0</v>
      </c>
    </row>
    <row r="381" spans="1:82">
      <c r="A381" s="70" t="s">
        <v>2048</v>
      </c>
      <c r="B381" s="70">
        <v>186</v>
      </c>
      <c r="C381" s="70">
        <v>16</v>
      </c>
      <c r="D381" s="70">
        <v>11</v>
      </c>
      <c r="E381" s="70">
        <v>2019</v>
      </c>
      <c r="F381" s="70" t="s">
        <v>158</v>
      </c>
      <c r="G381" s="70" t="s">
        <v>2032</v>
      </c>
      <c r="H381" s="70" t="s">
        <v>2033</v>
      </c>
      <c r="I381" s="148"/>
      <c r="J381" s="71">
        <v>330.02566538105339</v>
      </c>
      <c r="K381" s="71">
        <v>2.2648003306815396</v>
      </c>
      <c r="L381" s="71">
        <v>6.0633554744187235</v>
      </c>
      <c r="M381" s="71">
        <v>80.799132316746906</v>
      </c>
      <c r="N381" s="71">
        <v>99.582176891365535</v>
      </c>
      <c r="O381" s="71">
        <v>76.271387726786486</v>
      </c>
      <c r="P381" s="71">
        <v>38.325192925151413</v>
      </c>
      <c r="Q381" s="71">
        <v>4.8379577918084999</v>
      </c>
      <c r="R381" s="71">
        <v>0</v>
      </c>
      <c r="S381" s="71">
        <v>9.7587830963262743</v>
      </c>
      <c r="T381" s="72"/>
      <c r="U381" s="71">
        <v>28863984</v>
      </c>
      <c r="V381" s="71">
        <v>1009</v>
      </c>
      <c r="W381" s="71">
        <v>135</v>
      </c>
      <c r="X381" s="71">
        <v>20774</v>
      </c>
      <c r="Y381" s="71">
        <v>34764</v>
      </c>
      <c r="Z381" s="71">
        <v>47751</v>
      </c>
      <c r="AA381" s="71">
        <v>7958</v>
      </c>
      <c r="AB381" s="71">
        <v>78398</v>
      </c>
      <c r="AC381" s="71">
        <v>0</v>
      </c>
      <c r="AD381" s="71">
        <v>9.7587830963262743</v>
      </c>
      <c r="AE381" s="72"/>
      <c r="AF381" s="71">
        <v>277109941.88380313</v>
      </c>
      <c r="AG381" s="71">
        <v>1784927.4115292239</v>
      </c>
      <c r="AH381" s="71">
        <v>1083484.2047610241</v>
      </c>
      <c r="AI381" s="71">
        <v>135572078.20543739</v>
      </c>
      <c r="AJ381" s="71">
        <v>155118291.87241939</v>
      </c>
      <c r="AK381" s="71">
        <v>0</v>
      </c>
      <c r="AL381" s="71">
        <v>0</v>
      </c>
      <c r="AM381" s="71">
        <v>10677217.42017198</v>
      </c>
      <c r="AN381" s="71">
        <v>0</v>
      </c>
      <c r="AO381" s="71">
        <v>0</v>
      </c>
      <c r="AP381" s="71">
        <v>581345940.9981221</v>
      </c>
      <c r="AQ381" s="72"/>
      <c r="AR381" s="71">
        <v>2333</v>
      </c>
      <c r="AS381" s="71">
        <v>733</v>
      </c>
      <c r="AT381" s="71">
        <v>0</v>
      </c>
      <c r="AU381" s="71">
        <v>1</v>
      </c>
      <c r="AV381" s="71">
        <v>0</v>
      </c>
      <c r="AW381" s="71">
        <v>1</v>
      </c>
      <c r="AX381" s="71"/>
      <c r="AY381" s="72"/>
      <c r="AZ381" s="71">
        <v>10050.9</v>
      </c>
      <c r="BA381" s="71">
        <v>29046.80000000001</v>
      </c>
      <c r="BB381" s="71">
        <v>0</v>
      </c>
      <c r="BC381" s="71">
        <v>183</v>
      </c>
      <c r="BD381" s="71">
        <v>0</v>
      </c>
      <c r="BE381" s="71">
        <v>30</v>
      </c>
      <c r="BF381" s="71"/>
      <c r="BG381" s="72"/>
      <c r="BH381" s="71">
        <v>0</v>
      </c>
      <c r="BI381" s="71">
        <v>0</v>
      </c>
      <c r="BJ381" s="71">
        <v>126.46899999999999</v>
      </c>
      <c r="BK381" s="71">
        <v>0</v>
      </c>
      <c r="BL381" s="71">
        <v>1.6779999999999999</v>
      </c>
      <c r="BM381" s="71">
        <v>0</v>
      </c>
      <c r="BN381" s="72"/>
      <c r="BO381" s="71">
        <v>0</v>
      </c>
      <c r="BP381" s="71">
        <v>0</v>
      </c>
      <c r="BQ381" s="71">
        <v>17</v>
      </c>
      <c r="BR381" s="71">
        <v>0</v>
      </c>
      <c r="BS381" s="71">
        <v>1</v>
      </c>
      <c r="BT381" s="71">
        <v>0</v>
      </c>
      <c r="BU381"/>
      <c r="BV381" s="70">
        <v>128.14699999999999</v>
      </c>
      <c r="BW381" s="70">
        <v>0</v>
      </c>
      <c r="BX381" s="70">
        <v>0</v>
      </c>
      <c r="BY381" s="70">
        <v>0</v>
      </c>
      <c r="BZ381" s="70">
        <v>0</v>
      </c>
      <c r="CA381" s="70">
        <v>0</v>
      </c>
      <c r="CB381" s="70">
        <v>0</v>
      </c>
      <c r="CC381" s="70">
        <v>0</v>
      </c>
      <c r="CD381" s="70">
        <v>0</v>
      </c>
    </row>
    <row r="382" spans="1:82">
      <c r="A382" s="70" t="s">
        <v>2049</v>
      </c>
      <c r="B382" s="70">
        <v>187</v>
      </c>
      <c r="C382" s="70">
        <v>17</v>
      </c>
      <c r="D382" s="70">
        <v>11</v>
      </c>
      <c r="E382" s="70">
        <v>2020</v>
      </c>
      <c r="F382" s="70" t="s">
        <v>159</v>
      </c>
      <c r="G382" s="70" t="s">
        <v>2032</v>
      </c>
      <c r="H382" s="70" t="s">
        <v>2033</v>
      </c>
      <c r="I382" s="148"/>
      <c r="J382" s="71">
        <v>290.05994406938089</v>
      </c>
      <c r="K382" s="71">
        <v>2.4459298544715082</v>
      </c>
      <c r="L382" s="71">
        <v>7.7168899917855649</v>
      </c>
      <c r="M382" s="71">
        <v>71.297671949569647</v>
      </c>
      <c r="N382" s="71">
        <v>98.250515409067006</v>
      </c>
      <c r="O382" s="71">
        <v>67.121199782272029</v>
      </c>
      <c r="P382" s="71">
        <v>36.116278656211691</v>
      </c>
      <c r="Q382" s="71">
        <v>4.5744087641817996</v>
      </c>
      <c r="R382" s="71">
        <v>0</v>
      </c>
      <c r="S382" s="71">
        <v>8.4403032126102442</v>
      </c>
      <c r="T382" s="72"/>
      <c r="U382" s="71">
        <v>25850315</v>
      </c>
      <c r="V382" s="71">
        <v>1037</v>
      </c>
      <c r="W382" s="71">
        <v>183</v>
      </c>
      <c r="X382" s="71">
        <v>20336</v>
      </c>
      <c r="Y382" s="71">
        <v>34524</v>
      </c>
      <c r="Z382" s="71">
        <v>47963</v>
      </c>
      <c r="AA382" s="71">
        <v>7971</v>
      </c>
      <c r="AB382" s="71">
        <v>77584</v>
      </c>
      <c r="AC382" s="71">
        <v>0</v>
      </c>
      <c r="AD382" s="71">
        <v>8.4403032126102442</v>
      </c>
      <c r="AE382" s="72"/>
      <c r="AF382" s="71">
        <v>252522031.99458131</v>
      </c>
      <c r="AG382" s="71">
        <v>1879076.9511308149</v>
      </c>
      <c r="AH382" s="71">
        <v>1438185.115884668</v>
      </c>
      <c r="AI382" s="71">
        <v>128200831.21373791</v>
      </c>
      <c r="AJ382" s="71">
        <v>175836398.37808251</v>
      </c>
      <c r="AK382" s="71"/>
      <c r="AL382" s="71"/>
      <c r="AM382" s="71">
        <v>10125573.976218278</v>
      </c>
      <c r="AN382" s="71"/>
      <c r="AO382" s="71"/>
      <c r="AP382" s="71">
        <v>570002097.62963545</v>
      </c>
      <c r="AQ382" s="72"/>
      <c r="AR382" s="71">
        <v>2432</v>
      </c>
      <c r="AS382" s="71">
        <v>750</v>
      </c>
      <c r="AT382" s="71">
        <v>0</v>
      </c>
      <c r="AU382" s="71">
        <v>1</v>
      </c>
      <c r="AV382" s="71">
        <v>0</v>
      </c>
      <c r="AW382" s="71">
        <v>1</v>
      </c>
      <c r="AX382" s="71"/>
      <c r="AY382" s="72"/>
      <c r="AZ382" s="71">
        <v>10644.599999999989</v>
      </c>
      <c r="BA382" s="71">
        <v>30522.30000000005</v>
      </c>
      <c r="BB382" s="71">
        <v>0</v>
      </c>
      <c r="BC382" s="71">
        <v>183</v>
      </c>
      <c r="BD382" s="71">
        <v>0</v>
      </c>
      <c r="BE382" s="71">
        <v>30</v>
      </c>
      <c r="BF382" s="71"/>
      <c r="BG382" s="72"/>
      <c r="BH382" s="71">
        <v>0</v>
      </c>
      <c r="BI382" s="71">
        <v>0</v>
      </c>
      <c r="BJ382" s="71">
        <v>116.904</v>
      </c>
      <c r="BK382" s="71">
        <v>0</v>
      </c>
      <c r="BL382" s="71">
        <v>2.7629999999999999</v>
      </c>
      <c r="BM382" s="71">
        <v>0</v>
      </c>
      <c r="BN382" s="72"/>
      <c r="BO382" s="71">
        <v>0</v>
      </c>
      <c r="BP382" s="71">
        <v>0</v>
      </c>
      <c r="BQ382" s="71">
        <v>19</v>
      </c>
      <c r="BR382" s="71">
        <v>0</v>
      </c>
      <c r="BS382" s="71">
        <v>1</v>
      </c>
      <c r="BT382" s="71">
        <v>0</v>
      </c>
      <c r="BU382"/>
      <c r="BV382" s="70">
        <v>119.667</v>
      </c>
      <c r="BW382" s="70">
        <v>0</v>
      </c>
      <c r="BX382" s="70">
        <v>0</v>
      </c>
      <c r="BY382" s="70">
        <v>0</v>
      </c>
      <c r="BZ382" s="70">
        <v>0</v>
      </c>
      <c r="CA382" s="70">
        <v>0</v>
      </c>
      <c r="CB382" s="70">
        <v>0</v>
      </c>
      <c r="CC382" s="70">
        <v>0</v>
      </c>
      <c r="CD382" s="70">
        <v>0</v>
      </c>
    </row>
    <row r="383" spans="1:82">
      <c r="A383" s="70" t="s">
        <v>2050</v>
      </c>
      <c r="B383" s="70">
        <v>187</v>
      </c>
      <c r="C383" s="70">
        <v>18</v>
      </c>
      <c r="D383" s="70">
        <v>11</v>
      </c>
      <c r="E383" s="70">
        <v>2021</v>
      </c>
      <c r="F383" s="70" t="s">
        <v>160</v>
      </c>
      <c r="G383" s="70" t="s">
        <v>2032</v>
      </c>
      <c r="H383" s="70" t="s">
        <v>2033</v>
      </c>
      <c r="I383" s="148"/>
      <c r="J383" s="71">
        <v>287.74679785277925</v>
      </c>
      <c r="K383" s="71">
        <v>2.6808091828129728</v>
      </c>
      <c r="L383" s="71">
        <v>7.3817006945842385</v>
      </c>
      <c r="M383" s="71">
        <v>81.817512499876855</v>
      </c>
      <c r="N383" s="71">
        <v>102.34895687849738</v>
      </c>
      <c r="O383" s="71">
        <v>65.269772148233798</v>
      </c>
      <c r="P383" s="71">
        <v>37.061360575384498</v>
      </c>
      <c r="Q383" s="71">
        <v>4.4904940428294102</v>
      </c>
      <c r="R383" s="71">
        <v>0</v>
      </c>
      <c r="S383" s="71">
        <v>8.486171155550279</v>
      </c>
      <c r="T383" s="72"/>
      <c r="U383" s="71">
        <v>25301523</v>
      </c>
      <c r="V383" s="71">
        <v>1037</v>
      </c>
      <c r="W383" s="71">
        <v>183</v>
      </c>
      <c r="X383" s="71">
        <v>20336</v>
      </c>
      <c r="Y383" s="71">
        <v>34663</v>
      </c>
      <c r="Z383" s="71">
        <v>48023</v>
      </c>
      <c r="AA383" s="71">
        <v>7976</v>
      </c>
      <c r="AB383" s="71">
        <v>76909</v>
      </c>
      <c r="AC383" s="71">
        <v>0</v>
      </c>
      <c r="AD383" s="71">
        <v>8.486171155550279</v>
      </c>
      <c r="AE383" s="72"/>
      <c r="AF383" s="71">
        <v>251188540.79369813</v>
      </c>
      <c r="AG383" s="71">
        <v>1991377.3559928525</v>
      </c>
      <c r="AH383" s="71">
        <v>1313938.1048889346</v>
      </c>
      <c r="AI383" s="71">
        <v>137203799.87683904</v>
      </c>
      <c r="AJ383" s="71">
        <v>170271854.2213777</v>
      </c>
      <c r="AK383" s="71">
        <v>0</v>
      </c>
      <c r="AL383" s="71">
        <v>0</v>
      </c>
      <c r="AM383" s="71">
        <v>10095374.347410316</v>
      </c>
      <c r="AN383" s="71">
        <v>0</v>
      </c>
      <c r="AO383" s="71">
        <v>0</v>
      </c>
      <c r="AP383" s="71">
        <v>572064884.700207</v>
      </c>
      <c r="AQ383" s="72"/>
      <c r="AR383" s="71">
        <v>2516</v>
      </c>
      <c r="AS383" s="71">
        <v>757</v>
      </c>
      <c r="AT383" s="71">
        <v>0</v>
      </c>
      <c r="AU383" s="71">
        <v>1</v>
      </c>
      <c r="AV383" s="71">
        <v>0</v>
      </c>
      <c r="AW383" s="71">
        <v>1</v>
      </c>
      <c r="AX383" s="71"/>
      <c r="AY383" s="72"/>
      <c r="AZ383" s="71">
        <v>11180.699999999981</v>
      </c>
      <c r="BA383" s="71">
        <v>30808.30000000005</v>
      </c>
      <c r="BB383" s="71">
        <v>0</v>
      </c>
      <c r="BC383" s="71">
        <v>183</v>
      </c>
      <c r="BD383" s="71">
        <v>0</v>
      </c>
      <c r="BE383" s="71">
        <v>30</v>
      </c>
      <c r="BF383" s="71"/>
      <c r="BG383" s="72"/>
      <c r="BH383" s="71">
        <v>0</v>
      </c>
      <c r="BI383" s="71">
        <v>0</v>
      </c>
      <c r="BJ383" s="71">
        <v>118.145</v>
      </c>
      <c r="BK383" s="71">
        <v>0</v>
      </c>
      <c r="BL383" s="71">
        <v>2.9780000000000002</v>
      </c>
      <c r="BM383" s="71">
        <v>0</v>
      </c>
      <c r="BN383" s="72"/>
      <c r="BO383" s="71">
        <v>0</v>
      </c>
      <c r="BP383" s="71">
        <v>0</v>
      </c>
      <c r="BQ383" s="71">
        <v>19</v>
      </c>
      <c r="BR383" s="71">
        <v>0</v>
      </c>
      <c r="BS383" s="71">
        <v>1</v>
      </c>
      <c r="BT383" s="71">
        <v>0</v>
      </c>
      <c r="BU383"/>
      <c r="BV383" s="70">
        <v>121.123</v>
      </c>
      <c r="BW383" s="70">
        <v>0</v>
      </c>
      <c r="BX383" s="70">
        <v>0</v>
      </c>
      <c r="BY383" s="70">
        <v>0</v>
      </c>
      <c r="BZ383" s="70">
        <v>0</v>
      </c>
      <c r="CA383" s="70">
        <v>0</v>
      </c>
      <c r="CB383" s="70">
        <v>0</v>
      </c>
      <c r="CC383" s="70">
        <v>0</v>
      </c>
      <c r="CD383" s="70">
        <v>0</v>
      </c>
    </row>
    <row r="384" spans="1:82">
      <c r="A384" s="70" t="s">
        <v>2051</v>
      </c>
      <c r="B384" s="70">
        <v>187</v>
      </c>
      <c r="C384" s="70">
        <v>19</v>
      </c>
      <c r="D384" s="70">
        <v>11</v>
      </c>
      <c r="E384" s="70">
        <v>2022</v>
      </c>
      <c r="F384" s="70" t="s">
        <v>161</v>
      </c>
      <c r="G384" s="70" t="s">
        <v>2032</v>
      </c>
      <c r="H384" s="70" t="s">
        <v>2033</v>
      </c>
      <c r="I384" s="148"/>
      <c r="J384" s="71">
        <v>249.08839273857416</v>
      </c>
      <c r="K384" s="71">
        <v>2.5122323913457674</v>
      </c>
      <c r="L384" s="71">
        <v>6.689362806986809</v>
      </c>
      <c r="M384" s="71">
        <v>75.442401010155251</v>
      </c>
      <c r="N384" s="71">
        <v>95.389201863071648</v>
      </c>
      <c r="O384" s="71">
        <v>68.642864274641695</v>
      </c>
      <c r="P384" s="71">
        <v>36.930511029627397</v>
      </c>
      <c r="Q384" s="71">
        <v>4.4852933006147504</v>
      </c>
      <c r="R384" s="71">
        <v>0</v>
      </c>
      <c r="S384" s="71">
        <v>11.42368719919758</v>
      </c>
      <c r="T384" s="72"/>
      <c r="U384" s="71">
        <v>24767624</v>
      </c>
      <c r="V384" s="71">
        <v>1037</v>
      </c>
      <c r="W384" s="71">
        <v>183</v>
      </c>
      <c r="X384" s="71">
        <v>20336</v>
      </c>
      <c r="Y384" s="71">
        <v>34854</v>
      </c>
      <c r="Z384" s="71">
        <v>47985</v>
      </c>
      <c r="AA384" s="71">
        <v>8069</v>
      </c>
      <c r="AB384" s="71">
        <v>76190</v>
      </c>
      <c r="AC384" s="71">
        <v>0</v>
      </c>
      <c r="AD384" s="71">
        <v>11.42368719919758</v>
      </c>
      <c r="AE384" s="72"/>
      <c r="AF384" s="71">
        <v>221623458.61490306</v>
      </c>
      <c r="AG384" s="71">
        <v>2007666.9188246075</v>
      </c>
      <c r="AH384" s="71">
        <v>1458573.2057798328</v>
      </c>
      <c r="AI384" s="71">
        <v>125216889.13796113</v>
      </c>
      <c r="AJ384" s="71">
        <v>156507960.25337869</v>
      </c>
      <c r="AK384" s="71">
        <v>0</v>
      </c>
      <c r="AL384" s="71">
        <v>0</v>
      </c>
      <c r="AM384" s="71">
        <v>9838208.5608781353</v>
      </c>
      <c r="AN384" s="71">
        <v>0</v>
      </c>
      <c r="AO384" s="71">
        <v>0</v>
      </c>
      <c r="AP384" s="71">
        <v>516652756.69172549</v>
      </c>
      <c r="AQ384" s="72"/>
      <c r="AR384" s="71">
        <v>2636</v>
      </c>
      <c r="AS384" s="71">
        <v>764</v>
      </c>
      <c r="AT384" s="71">
        <v>0</v>
      </c>
      <c r="AU384" s="71">
        <v>1</v>
      </c>
      <c r="AV384" s="71">
        <v>0</v>
      </c>
      <c r="AW384" s="71">
        <v>1</v>
      </c>
      <c r="AX384" s="71"/>
      <c r="AY384" s="72"/>
      <c r="AZ384" s="71">
        <v>11946.999999999967</v>
      </c>
      <c r="BA384" s="71">
        <v>31317.900000000049</v>
      </c>
      <c r="BB384" s="71">
        <v>0</v>
      </c>
      <c r="BC384" s="71">
        <v>183</v>
      </c>
      <c r="BD384" s="71">
        <v>0</v>
      </c>
      <c r="BE384" s="71">
        <v>30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2052</v>
      </c>
      <c r="B385" s="70">
        <v>187</v>
      </c>
      <c r="C385" s="70">
        <v>20</v>
      </c>
      <c r="D385" s="70">
        <v>11</v>
      </c>
      <c r="E385" s="70">
        <v>2023</v>
      </c>
      <c r="F385" s="70" t="s">
        <v>1539</v>
      </c>
      <c r="G385" s="70" t="s">
        <v>2032</v>
      </c>
      <c r="H385" s="70" t="s">
        <v>2033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2760</v>
      </c>
      <c r="AS385" s="71">
        <v>767</v>
      </c>
      <c r="AT385" s="71">
        <v>0</v>
      </c>
      <c r="AU385" s="71">
        <v>1</v>
      </c>
      <c r="AV385" s="71">
        <v>0</v>
      </c>
      <c r="AW385" s="71">
        <v>1</v>
      </c>
      <c r="AX385" s="71"/>
      <c r="AY385" s="72"/>
      <c r="AZ385" s="71">
        <v>12771.999999999947</v>
      </c>
      <c r="BA385" s="71">
        <v>31611.100000000049</v>
      </c>
      <c r="BB385" s="71">
        <v>0</v>
      </c>
      <c r="BC385" s="71">
        <v>183</v>
      </c>
      <c r="BD385" s="71">
        <v>0</v>
      </c>
      <c r="BE385" s="71">
        <v>30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2053</v>
      </c>
      <c r="B386" s="70">
        <v>187</v>
      </c>
      <c r="C386" s="70">
        <v>21</v>
      </c>
      <c r="D386" s="70">
        <v>11</v>
      </c>
      <c r="E386" s="70">
        <v>2024</v>
      </c>
      <c r="F386" s="70" t="s">
        <v>1554</v>
      </c>
      <c r="G386" s="1064" t="s">
        <v>2032</v>
      </c>
      <c r="H386" s="70" t="s">
        <v>2033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2054</v>
      </c>
      <c r="B387" s="70">
        <v>443</v>
      </c>
      <c r="C387" s="70">
        <v>1</v>
      </c>
      <c r="D387" s="70">
        <v>27</v>
      </c>
      <c r="E387" s="70">
        <v>1990</v>
      </c>
      <c r="F387" s="70" t="s">
        <v>787</v>
      </c>
      <c r="G387" s="1064" t="s">
        <v>2055</v>
      </c>
      <c r="H387" s="70" t="s">
        <v>2056</v>
      </c>
      <c r="I387" s="148"/>
      <c r="J387" s="71">
        <v>125.8934958553148</v>
      </c>
      <c r="K387" s="71">
        <v>23.14202664527474</v>
      </c>
      <c r="L387" s="71">
        <v>26.578143853154678</v>
      </c>
      <c r="M387" s="71">
        <v>62.753851975180027</v>
      </c>
      <c r="N387" s="71">
        <v>117.26042691867841</v>
      </c>
      <c r="O387" s="71">
        <v>67.90956937277268</v>
      </c>
      <c r="P387" s="71">
        <v>115.4889573021</v>
      </c>
      <c r="Q387" s="71">
        <v>6.3784258310920503</v>
      </c>
      <c r="R387" s="71">
        <v>0</v>
      </c>
      <c r="S387" s="71">
        <v>6.8722151083115142</v>
      </c>
      <c r="T387" s="72"/>
      <c r="U387" s="71">
        <v>9431216</v>
      </c>
      <c r="V387" s="71">
        <v>5626</v>
      </c>
      <c r="W387" s="71">
        <v>491</v>
      </c>
      <c r="X387" s="71">
        <v>24935</v>
      </c>
      <c r="Y387" s="71">
        <v>27144</v>
      </c>
      <c r="Z387" s="71">
        <v>27932</v>
      </c>
      <c r="AA387" s="71">
        <v>28042</v>
      </c>
      <c r="AB387" s="71">
        <v>103564</v>
      </c>
      <c r="AC387" s="71">
        <v>0</v>
      </c>
      <c r="AD387" s="71">
        <v>6.8722151083115142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2057</v>
      </c>
      <c r="B388" s="70">
        <v>444</v>
      </c>
      <c r="C388" s="70">
        <v>2</v>
      </c>
      <c r="D388" s="70">
        <v>27</v>
      </c>
      <c r="E388" s="70">
        <v>2005</v>
      </c>
      <c r="F388" s="70" t="s">
        <v>789</v>
      </c>
      <c r="G388" s="70" t="s">
        <v>2055</v>
      </c>
      <c r="H388" s="70" t="s">
        <v>2056</v>
      </c>
      <c r="I388" s="148"/>
      <c r="J388" s="71">
        <v>207.94291841661891</v>
      </c>
      <c r="K388" s="71">
        <v>22.35486644993135</v>
      </c>
      <c r="L388" s="71">
        <v>33.611236106272592</v>
      </c>
      <c r="M388" s="71">
        <v>125.5447103955465</v>
      </c>
      <c r="N388" s="71">
        <v>175.64374319256399</v>
      </c>
      <c r="O388" s="71">
        <v>103.9107716357133</v>
      </c>
      <c r="P388" s="71">
        <v>116.03138178438159</v>
      </c>
      <c r="Q388" s="71">
        <v>5.6059918284710699</v>
      </c>
      <c r="R388" s="71">
        <v>0</v>
      </c>
      <c r="S388" s="71">
        <v>7.8570596009589746</v>
      </c>
      <c r="T388" s="72"/>
      <c r="U388" s="71">
        <v>11845914</v>
      </c>
      <c r="V388" s="71">
        <v>5592</v>
      </c>
      <c r="W388" s="71">
        <v>355</v>
      </c>
      <c r="X388" s="71">
        <v>20543</v>
      </c>
      <c r="Y388" s="71">
        <v>30391</v>
      </c>
      <c r="Z388" s="71">
        <v>49458</v>
      </c>
      <c r="AA388" s="71">
        <v>23074</v>
      </c>
      <c r="AB388" s="71">
        <v>95155</v>
      </c>
      <c r="AC388" s="71">
        <v>0</v>
      </c>
      <c r="AD388" s="71">
        <v>7.8570596009589746</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2058</v>
      </c>
      <c r="B389" s="70">
        <v>445</v>
      </c>
      <c r="C389" s="70">
        <v>3</v>
      </c>
      <c r="D389" s="70">
        <v>27</v>
      </c>
      <c r="E389" s="70">
        <v>2006</v>
      </c>
      <c r="F389" s="70" t="s">
        <v>790</v>
      </c>
      <c r="G389" s="70" t="s">
        <v>2055</v>
      </c>
      <c r="H389" s="70" t="s">
        <v>2056</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2059</v>
      </c>
      <c r="B390" s="70">
        <v>446</v>
      </c>
      <c r="C390" s="70">
        <v>4</v>
      </c>
      <c r="D390" s="70">
        <v>27</v>
      </c>
      <c r="E390" s="70">
        <v>2007</v>
      </c>
      <c r="F390" s="70" t="s">
        <v>791</v>
      </c>
      <c r="G390" s="70" t="s">
        <v>2055</v>
      </c>
      <c r="H390" s="70" t="s">
        <v>2056</v>
      </c>
      <c r="I390" s="148"/>
      <c r="J390" s="71">
        <v>143.34013517135179</v>
      </c>
      <c r="K390" s="71">
        <v>16.55217011917437</v>
      </c>
      <c r="L390" s="71">
        <v>43.556429376379441</v>
      </c>
      <c r="M390" s="71">
        <v>135.180583758344</v>
      </c>
      <c r="N390" s="71">
        <v>177.85112726281841</v>
      </c>
      <c r="O390" s="71">
        <v>99.947193910884351</v>
      </c>
      <c r="P390" s="71">
        <v>112.5728235919987</v>
      </c>
      <c r="Q390" s="71">
        <v>5.7913441576413902</v>
      </c>
      <c r="R390" s="71">
        <v>0</v>
      </c>
      <c r="S390" s="71">
        <v>7.7675127287906989</v>
      </c>
      <c r="T390" s="72"/>
      <c r="U390" s="71">
        <v>11336252</v>
      </c>
      <c r="V390" s="71">
        <v>5528</v>
      </c>
      <c r="W390" s="71">
        <v>504</v>
      </c>
      <c r="X390" s="71">
        <v>28279</v>
      </c>
      <c r="Y390" s="71">
        <v>30548</v>
      </c>
      <c r="Z390" s="71">
        <v>49453</v>
      </c>
      <c r="AA390" s="71">
        <v>22045</v>
      </c>
      <c r="AB390" s="71">
        <v>93103</v>
      </c>
      <c r="AC390" s="71">
        <v>0</v>
      </c>
      <c r="AD390" s="71">
        <v>7.7675127287906989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2060</v>
      </c>
      <c r="B391" s="70">
        <v>447</v>
      </c>
      <c r="C391" s="70">
        <v>5</v>
      </c>
      <c r="D391" s="70">
        <v>27</v>
      </c>
      <c r="E391" s="70">
        <v>2008</v>
      </c>
      <c r="F391" s="70" t="s">
        <v>792</v>
      </c>
      <c r="G391" s="70" t="s">
        <v>2055</v>
      </c>
      <c r="H391" s="70" t="s">
        <v>2056</v>
      </c>
      <c r="I391" s="148"/>
      <c r="J391" s="71">
        <v>132.8934502203594</v>
      </c>
      <c r="K391" s="71">
        <v>12.521230017103701</v>
      </c>
      <c r="L391" s="71">
        <v>39.24705991800711</v>
      </c>
      <c r="M391" s="71">
        <v>141.30961582628561</v>
      </c>
      <c r="N391" s="71">
        <v>146.5127204512315</v>
      </c>
      <c r="O391" s="71">
        <v>96.210622035268969</v>
      </c>
      <c r="P391" s="71">
        <v>109.38922180048159</v>
      </c>
      <c r="Q391" s="71">
        <v>5.6438380702116104</v>
      </c>
      <c r="R391" s="71">
        <v>0</v>
      </c>
      <c r="S391" s="71">
        <v>8.9077286790097112</v>
      </c>
      <c r="T391" s="72"/>
      <c r="U391" s="71">
        <v>10841092</v>
      </c>
      <c r="V391" s="71">
        <v>5528</v>
      </c>
      <c r="W391" s="71">
        <v>504</v>
      </c>
      <c r="X391" s="71">
        <v>28279</v>
      </c>
      <c r="Y391" s="71">
        <v>30678</v>
      </c>
      <c r="Z391" s="71">
        <v>49275</v>
      </c>
      <c r="AA391" s="71">
        <v>21446</v>
      </c>
      <c r="AB391" s="71">
        <v>92224</v>
      </c>
      <c r="AC391" s="71">
        <v>0</v>
      </c>
      <c r="AD391" s="71">
        <v>8.9077286790097112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2061</v>
      </c>
      <c r="B392" s="70">
        <v>448</v>
      </c>
      <c r="C392" s="70">
        <v>6</v>
      </c>
      <c r="D392" s="70">
        <v>27</v>
      </c>
      <c r="E392" s="70">
        <v>2009</v>
      </c>
      <c r="F392" s="70" t="s">
        <v>176</v>
      </c>
      <c r="G392" s="70" t="s">
        <v>2055</v>
      </c>
      <c r="H392" s="70" t="s">
        <v>2056</v>
      </c>
      <c r="I392" s="148"/>
      <c r="J392" s="71">
        <v>100.7004340422467</v>
      </c>
      <c r="K392" s="71">
        <v>13.08470143783288</v>
      </c>
      <c r="L392" s="71">
        <v>48.8915196625628</v>
      </c>
      <c r="M392" s="71">
        <v>149.3300491357607</v>
      </c>
      <c r="N392" s="71">
        <v>145.4310882684623</v>
      </c>
      <c r="O392" s="71">
        <v>97.910205009979748</v>
      </c>
      <c r="P392" s="71">
        <v>104.2630675927827</v>
      </c>
      <c r="Q392" s="71">
        <v>5.3230151968239197</v>
      </c>
      <c r="R392" s="71">
        <v>0</v>
      </c>
      <c r="S392" s="71">
        <v>7.7489137107697408</v>
      </c>
      <c r="T392" s="72"/>
      <c r="U392" s="71">
        <v>6044460</v>
      </c>
      <c r="V392" s="71">
        <v>5020</v>
      </c>
      <c r="W392" s="71">
        <v>1042</v>
      </c>
      <c r="X392" s="71">
        <v>28642</v>
      </c>
      <c r="Y392" s="71">
        <v>30732</v>
      </c>
      <c r="Z392" s="71">
        <v>49496</v>
      </c>
      <c r="AA392" s="71">
        <v>20985</v>
      </c>
      <c r="AB392" s="71">
        <v>91308</v>
      </c>
      <c r="AC392" s="71">
        <v>0</v>
      </c>
      <c r="AD392" s="71">
        <v>7.7489137107697408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16.22</v>
      </c>
      <c r="BK392" s="71">
        <v>0</v>
      </c>
      <c r="BL392" s="71">
        <v>32.100999999999999</v>
      </c>
      <c r="BM392" s="71">
        <v>0</v>
      </c>
      <c r="BN392" s="72"/>
      <c r="BO392" s="71">
        <v>0</v>
      </c>
      <c r="BP392" s="71">
        <v>0</v>
      </c>
      <c r="BQ392" s="71">
        <v>2</v>
      </c>
      <c r="BR392" s="71">
        <v>0</v>
      </c>
      <c r="BS392" s="71">
        <v>4</v>
      </c>
      <c r="BT392" s="71">
        <v>0</v>
      </c>
      <c r="BU392"/>
      <c r="BV392" s="70">
        <v>31.46</v>
      </c>
      <c r="BW392" s="70">
        <v>0</v>
      </c>
      <c r="BX392" s="70">
        <v>16.861000000000001</v>
      </c>
      <c r="BY392" s="70">
        <v>0</v>
      </c>
      <c r="BZ392" s="70">
        <v>0</v>
      </c>
      <c r="CA392" s="70">
        <v>0</v>
      </c>
      <c r="CB392" s="70">
        <v>0</v>
      </c>
      <c r="CC392" s="70">
        <v>0</v>
      </c>
      <c r="CD392" s="70">
        <v>0</v>
      </c>
    </row>
    <row r="393" spans="1:82">
      <c r="A393" s="70" t="s">
        <v>2062</v>
      </c>
      <c r="B393" s="70">
        <v>449</v>
      </c>
      <c r="C393" s="70">
        <v>7</v>
      </c>
      <c r="D393" s="70">
        <v>27</v>
      </c>
      <c r="E393" s="70">
        <v>2010</v>
      </c>
      <c r="F393" s="70" t="s">
        <v>177</v>
      </c>
      <c r="G393" s="70" t="s">
        <v>2055</v>
      </c>
      <c r="H393" s="70" t="s">
        <v>2056</v>
      </c>
      <c r="I393" s="148"/>
      <c r="J393" s="71">
        <v>103.6585294827652</v>
      </c>
      <c r="K393" s="71">
        <v>12.97008560170482</v>
      </c>
      <c r="L393" s="71">
        <v>47.099540756261121</v>
      </c>
      <c r="M393" s="71">
        <v>140.2549174631946</v>
      </c>
      <c r="N393" s="71">
        <v>170.9109617831013</v>
      </c>
      <c r="O393" s="71">
        <v>97.414022412757788</v>
      </c>
      <c r="P393" s="71">
        <v>105.0634663043043</v>
      </c>
      <c r="Q393" s="71">
        <v>5.5002075783711097</v>
      </c>
      <c r="R393" s="71">
        <v>0</v>
      </c>
      <c r="S393" s="71">
        <v>7.547757842688311</v>
      </c>
      <c r="T393" s="72"/>
      <c r="U393" s="71">
        <v>7277950</v>
      </c>
      <c r="V393" s="71">
        <v>5020</v>
      </c>
      <c r="W393" s="71">
        <v>1042</v>
      </c>
      <c r="X393" s="71">
        <v>28642</v>
      </c>
      <c r="Y393" s="71">
        <v>30872</v>
      </c>
      <c r="Z393" s="71">
        <v>49474</v>
      </c>
      <c r="AA393" s="71">
        <v>20618</v>
      </c>
      <c r="AB393" s="71">
        <v>90406</v>
      </c>
      <c r="AC393" s="71">
        <v>0</v>
      </c>
      <c r="AD393" s="71">
        <v>7.547757842688311</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16.838999999999999</v>
      </c>
      <c r="BK393" s="71">
        <v>0</v>
      </c>
      <c r="BL393" s="71">
        <v>58.488999999999997</v>
      </c>
      <c r="BM393" s="71">
        <v>0</v>
      </c>
      <c r="BN393" s="72"/>
      <c r="BO393" s="71">
        <v>0</v>
      </c>
      <c r="BP393" s="71">
        <v>0</v>
      </c>
      <c r="BQ393" s="71">
        <v>2</v>
      </c>
      <c r="BR393" s="71">
        <v>0</v>
      </c>
      <c r="BS393" s="71">
        <v>5</v>
      </c>
      <c r="BT393" s="71">
        <v>0</v>
      </c>
      <c r="BU393"/>
      <c r="BV393" s="70">
        <v>31.189</v>
      </c>
      <c r="BW393" s="70">
        <v>0</v>
      </c>
      <c r="BX393" s="70">
        <v>17.053999999999998</v>
      </c>
      <c r="BY393" s="70">
        <v>27.085000000000001</v>
      </c>
      <c r="BZ393" s="70">
        <v>0</v>
      </c>
      <c r="CA393" s="70">
        <v>0</v>
      </c>
      <c r="CB393" s="70">
        <v>0</v>
      </c>
      <c r="CC393" s="70">
        <v>0</v>
      </c>
      <c r="CD393" s="70">
        <v>0</v>
      </c>
    </row>
    <row r="394" spans="1:82">
      <c r="A394" s="70" t="s">
        <v>2063</v>
      </c>
      <c r="B394" s="70">
        <v>450</v>
      </c>
      <c r="C394" s="70">
        <v>8</v>
      </c>
      <c r="D394" s="70">
        <v>27</v>
      </c>
      <c r="E394" s="70">
        <v>2011</v>
      </c>
      <c r="F394" s="70" t="s">
        <v>178</v>
      </c>
      <c r="G394" s="70" t="s">
        <v>2055</v>
      </c>
      <c r="H394" s="70" t="s">
        <v>2056</v>
      </c>
      <c r="I394" s="148"/>
      <c r="J394" s="71">
        <v>125.1715949433781</v>
      </c>
      <c r="K394" s="71">
        <v>17.618572292748841</v>
      </c>
      <c r="L394" s="71">
        <v>40.200349695433893</v>
      </c>
      <c r="M394" s="71">
        <v>161.96516069134</v>
      </c>
      <c r="N394" s="71">
        <v>159.57183780469879</v>
      </c>
      <c r="O394" s="71">
        <v>96.101990557218059</v>
      </c>
      <c r="P394" s="71">
        <v>100.09740312817182</v>
      </c>
      <c r="Q394" s="71">
        <v>6.2661080626474899</v>
      </c>
      <c r="R394" s="71">
        <v>0</v>
      </c>
      <c r="S394" s="71">
        <v>8.8574301882039084</v>
      </c>
      <c r="T394" s="72"/>
      <c r="U394" s="71">
        <v>6783818</v>
      </c>
      <c r="V394" s="71">
        <v>5020</v>
      </c>
      <c r="W394" s="71">
        <v>1042</v>
      </c>
      <c r="X394" s="71">
        <v>28642</v>
      </c>
      <c r="Y394" s="71">
        <v>30908</v>
      </c>
      <c r="Z394" s="71">
        <v>49868</v>
      </c>
      <c r="AA394" s="71">
        <v>20228</v>
      </c>
      <c r="AB394" s="71">
        <v>89290</v>
      </c>
      <c r="AC394" s="71">
        <v>0</v>
      </c>
      <c r="AD394" s="71">
        <v>8.8574301882039084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13.685</v>
      </c>
      <c r="BK394" s="71">
        <v>0</v>
      </c>
      <c r="BL394" s="71">
        <v>53.031999999999996</v>
      </c>
      <c r="BM394" s="71">
        <v>0</v>
      </c>
      <c r="BN394" s="72"/>
      <c r="BO394" s="71">
        <v>0</v>
      </c>
      <c r="BP394" s="71">
        <v>0</v>
      </c>
      <c r="BQ394" s="71">
        <v>2</v>
      </c>
      <c r="BR394" s="71">
        <v>0</v>
      </c>
      <c r="BS394" s="71">
        <v>5</v>
      </c>
      <c r="BT394" s="71">
        <v>0</v>
      </c>
      <c r="BU394"/>
      <c r="BV394" s="70">
        <v>25.891999999999999</v>
      </c>
      <c r="BW394" s="70">
        <v>0</v>
      </c>
      <c r="BX394" s="70">
        <v>17.556000000000001</v>
      </c>
      <c r="BY394" s="70">
        <v>23.268999999999998</v>
      </c>
      <c r="BZ394" s="70">
        <v>0</v>
      </c>
      <c r="CA394" s="70">
        <v>0</v>
      </c>
      <c r="CB394" s="70">
        <v>0</v>
      </c>
      <c r="CC394" s="70">
        <v>0</v>
      </c>
      <c r="CD394" s="70">
        <v>0</v>
      </c>
    </row>
    <row r="395" spans="1:82">
      <c r="A395" s="70" t="s">
        <v>2064</v>
      </c>
      <c r="B395" s="70">
        <v>451</v>
      </c>
      <c r="C395" s="70">
        <v>9</v>
      </c>
      <c r="D395" s="70">
        <v>27</v>
      </c>
      <c r="E395" s="70">
        <v>2012</v>
      </c>
      <c r="F395" s="70" t="s">
        <v>179</v>
      </c>
      <c r="G395" s="70" t="s">
        <v>2055</v>
      </c>
      <c r="H395" s="70" t="s">
        <v>2056</v>
      </c>
      <c r="I395" s="148"/>
      <c r="J395" s="71">
        <v>96.216490999513312</v>
      </c>
      <c r="K395" s="71">
        <v>16.379385700146251</v>
      </c>
      <c r="L395" s="71">
        <v>39.695838345897563</v>
      </c>
      <c r="M395" s="71">
        <v>161.14897513051019</v>
      </c>
      <c r="N395" s="71">
        <v>171.23935721892801</v>
      </c>
      <c r="O395" s="71">
        <v>96.349529618767818</v>
      </c>
      <c r="P395" s="71">
        <v>99.950275603704014</v>
      </c>
      <c r="Q395" s="71">
        <v>6.7263407443306402</v>
      </c>
      <c r="R395" s="71">
        <v>0</v>
      </c>
      <c r="S395" s="71">
        <v>8.5992440314574274</v>
      </c>
      <c r="T395" s="72"/>
      <c r="U395" s="71">
        <v>6056342</v>
      </c>
      <c r="V395" s="71">
        <v>5020</v>
      </c>
      <c r="W395" s="71">
        <v>1042</v>
      </c>
      <c r="X395" s="71">
        <v>28642</v>
      </c>
      <c r="Y395" s="71">
        <v>31042</v>
      </c>
      <c r="Z395" s="71">
        <v>50393</v>
      </c>
      <c r="AA395" s="71">
        <v>20084</v>
      </c>
      <c r="AB395" s="71">
        <v>88219</v>
      </c>
      <c r="AC395" s="71">
        <v>0</v>
      </c>
      <c r="AD395" s="71">
        <v>8.5992440314574274</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10.955</v>
      </c>
      <c r="BK395" s="71">
        <v>0</v>
      </c>
      <c r="BL395" s="71">
        <v>58.635000000000005</v>
      </c>
      <c r="BM395" s="71">
        <v>0</v>
      </c>
      <c r="BN395" s="72"/>
      <c r="BO395" s="71">
        <v>0</v>
      </c>
      <c r="BP395" s="71">
        <v>0</v>
      </c>
      <c r="BQ395" s="71">
        <v>2</v>
      </c>
      <c r="BR395" s="71">
        <v>0</v>
      </c>
      <c r="BS395" s="71">
        <v>5</v>
      </c>
      <c r="BT395" s="71">
        <v>0</v>
      </c>
      <c r="BU395"/>
      <c r="BV395" s="70">
        <v>22.524000000000001</v>
      </c>
      <c r="BW395" s="70">
        <v>0</v>
      </c>
      <c r="BX395" s="70">
        <v>20.905000000000001</v>
      </c>
      <c r="BY395" s="70">
        <v>26.161000000000001</v>
      </c>
      <c r="BZ395" s="70">
        <v>0</v>
      </c>
      <c r="CA395" s="70">
        <v>0</v>
      </c>
      <c r="CB395" s="70">
        <v>0</v>
      </c>
      <c r="CC395" s="70">
        <v>0</v>
      </c>
      <c r="CD395" s="70">
        <v>0</v>
      </c>
    </row>
    <row r="396" spans="1:82">
      <c r="A396" s="70" t="s">
        <v>2065</v>
      </c>
      <c r="B396" s="70">
        <v>452</v>
      </c>
      <c r="C396" s="70">
        <v>10</v>
      </c>
      <c r="D396" s="70">
        <v>27</v>
      </c>
      <c r="E396" s="70">
        <v>2013</v>
      </c>
      <c r="F396" s="70" t="s">
        <v>180</v>
      </c>
      <c r="G396" s="70" t="s">
        <v>2055</v>
      </c>
      <c r="H396" s="70" t="s">
        <v>2056</v>
      </c>
      <c r="I396" s="148"/>
      <c r="J396" s="71">
        <v>100.0081828055435</v>
      </c>
      <c r="K396" s="71">
        <v>14.86368864199263</v>
      </c>
      <c r="L396" s="71">
        <v>31.437540071143591</v>
      </c>
      <c r="M396" s="71">
        <v>159.0080548343133</v>
      </c>
      <c r="N396" s="71">
        <v>195.9560966642556</v>
      </c>
      <c r="O396" s="71">
        <v>93.31689599993102</v>
      </c>
      <c r="P396" s="71">
        <v>100.44677770109445</v>
      </c>
      <c r="Q396" s="71">
        <v>6.7898258031195802</v>
      </c>
      <c r="R396" s="71">
        <v>0</v>
      </c>
      <c r="S396" s="71">
        <v>12.021930830433551</v>
      </c>
      <c r="T396" s="72"/>
      <c r="U396" s="71">
        <v>5990704</v>
      </c>
      <c r="V396" s="71">
        <v>5020</v>
      </c>
      <c r="W396" s="71">
        <v>1042</v>
      </c>
      <c r="X396" s="71">
        <v>28642</v>
      </c>
      <c r="Y396" s="71">
        <v>31144</v>
      </c>
      <c r="Z396" s="71">
        <v>50986</v>
      </c>
      <c r="AA396" s="71">
        <v>20108</v>
      </c>
      <c r="AB396" s="71">
        <v>87775</v>
      </c>
      <c r="AC396" s="71">
        <v>0</v>
      </c>
      <c r="AD396" s="71">
        <v>12.021930830433551</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8.3640000000000008</v>
      </c>
      <c r="BK396" s="71">
        <v>0</v>
      </c>
      <c r="BL396" s="71">
        <v>73.653000000000006</v>
      </c>
      <c r="BM396" s="71">
        <v>0</v>
      </c>
      <c r="BN396" s="72"/>
      <c r="BO396" s="71">
        <v>0</v>
      </c>
      <c r="BP396" s="71">
        <v>0</v>
      </c>
      <c r="BQ396" s="71">
        <v>1</v>
      </c>
      <c r="BR396" s="71">
        <v>0</v>
      </c>
      <c r="BS396" s="71">
        <v>5</v>
      </c>
      <c r="BT396" s="71">
        <v>0</v>
      </c>
      <c r="BU396"/>
      <c r="BV396" s="70">
        <v>20.774000000000001</v>
      </c>
      <c r="BW396" s="70">
        <v>0</v>
      </c>
      <c r="BX396" s="70">
        <v>30.597999999999999</v>
      </c>
      <c r="BY396" s="70">
        <v>30.645</v>
      </c>
      <c r="BZ396" s="70">
        <v>0</v>
      </c>
      <c r="CA396" s="70">
        <v>0</v>
      </c>
      <c r="CB396" s="70">
        <v>0</v>
      </c>
      <c r="CC396" s="70">
        <v>0</v>
      </c>
      <c r="CD396" s="70">
        <v>0</v>
      </c>
    </row>
    <row r="397" spans="1:82">
      <c r="A397" s="70" t="s">
        <v>2066</v>
      </c>
      <c r="B397" s="70">
        <v>453</v>
      </c>
      <c r="C397" s="70">
        <v>11</v>
      </c>
      <c r="D397" s="70">
        <v>27</v>
      </c>
      <c r="E397" s="70">
        <v>2014</v>
      </c>
      <c r="F397" s="70" t="s">
        <v>181</v>
      </c>
      <c r="G397" s="70" t="s">
        <v>2055</v>
      </c>
      <c r="H397" s="70" t="s">
        <v>2056</v>
      </c>
      <c r="I397" s="148"/>
      <c r="J397" s="71">
        <v>82.046866522704917</v>
      </c>
      <c r="K397" s="71">
        <v>13.31252416561461</v>
      </c>
      <c r="L397" s="71">
        <v>45.817052246927929</v>
      </c>
      <c r="M397" s="71">
        <v>144.2841908745819</v>
      </c>
      <c r="N397" s="71">
        <v>158.85682051421449</v>
      </c>
      <c r="O397" s="71">
        <v>88.868923303835999</v>
      </c>
      <c r="P397" s="71">
        <v>99.698488458616396</v>
      </c>
      <c r="Q397" s="71">
        <v>6.4304935394310503</v>
      </c>
      <c r="R397" s="71">
        <v>0</v>
      </c>
      <c r="S397" s="71">
        <v>10.50696590105473</v>
      </c>
      <c r="T397" s="72"/>
      <c r="U397" s="71">
        <v>6469476</v>
      </c>
      <c r="V397" s="71">
        <v>4210</v>
      </c>
      <c r="W397" s="71">
        <v>939</v>
      </c>
      <c r="X397" s="71">
        <v>26611</v>
      </c>
      <c r="Y397" s="71">
        <v>31170</v>
      </c>
      <c r="Z397" s="71">
        <v>51140</v>
      </c>
      <c r="AA397" s="71">
        <v>19855</v>
      </c>
      <c r="AB397" s="71">
        <v>86644</v>
      </c>
      <c r="AC397" s="71">
        <v>0</v>
      </c>
      <c r="AD397" s="71">
        <v>10.50696590105473</v>
      </c>
      <c r="AE397" s="72"/>
      <c r="AF397" s="71"/>
      <c r="AG397" s="71"/>
      <c r="AH397" s="71"/>
      <c r="AI397" s="71"/>
      <c r="AJ397" s="71"/>
      <c r="AK397" s="71"/>
      <c r="AL397" s="71"/>
      <c r="AM397" s="71"/>
      <c r="AN397" s="71"/>
      <c r="AO397" s="71"/>
      <c r="AP397" s="71"/>
      <c r="AQ397" s="72"/>
      <c r="AR397" s="71">
        <v>453</v>
      </c>
      <c r="AS397" s="71">
        <v>20</v>
      </c>
      <c r="AT397" s="71">
        <v>0</v>
      </c>
      <c r="AU397" s="71">
        <v>0</v>
      </c>
      <c r="AV397" s="71">
        <v>0</v>
      </c>
      <c r="AW397" s="71">
        <v>0</v>
      </c>
      <c r="AX397" s="71"/>
      <c r="AY397" s="72"/>
      <c r="AZ397" s="71">
        <v>1949.2</v>
      </c>
      <c r="BA397" s="71">
        <v>665.2</v>
      </c>
      <c r="BB397" s="71">
        <v>0</v>
      </c>
      <c r="BC397" s="71">
        <v>0</v>
      </c>
      <c r="BD397" s="71">
        <v>0</v>
      </c>
      <c r="BE397" s="71">
        <v>0</v>
      </c>
      <c r="BF397" s="71"/>
      <c r="BG397" s="72"/>
      <c r="BH397" s="71">
        <v>0</v>
      </c>
      <c r="BI397" s="71">
        <v>0</v>
      </c>
      <c r="BJ397" s="71">
        <v>8.3879999999999999</v>
      </c>
      <c r="BK397" s="71">
        <v>0</v>
      </c>
      <c r="BL397" s="71">
        <v>66.100999999999999</v>
      </c>
      <c r="BM397" s="71">
        <v>0</v>
      </c>
      <c r="BN397" s="72"/>
      <c r="BO397" s="71">
        <v>0</v>
      </c>
      <c r="BP397" s="71">
        <v>0</v>
      </c>
      <c r="BQ397" s="71">
        <v>1</v>
      </c>
      <c r="BR397" s="71">
        <v>0</v>
      </c>
      <c r="BS397" s="71">
        <v>4</v>
      </c>
      <c r="BT397" s="71">
        <v>0</v>
      </c>
      <c r="BU397"/>
      <c r="BV397" s="70">
        <v>16.745999999999999</v>
      </c>
      <c r="BW397" s="70">
        <v>0</v>
      </c>
      <c r="BX397" s="70">
        <v>29.766999999999999</v>
      </c>
      <c r="BY397" s="70">
        <v>27.975999999999999</v>
      </c>
      <c r="BZ397" s="70">
        <v>0</v>
      </c>
      <c r="CA397" s="70">
        <v>0</v>
      </c>
      <c r="CB397" s="70">
        <v>0</v>
      </c>
      <c r="CC397" s="70">
        <v>0</v>
      </c>
      <c r="CD397" s="70">
        <v>0</v>
      </c>
    </row>
    <row r="398" spans="1:82">
      <c r="A398" s="70" t="s">
        <v>2067</v>
      </c>
      <c r="B398" s="70">
        <v>454</v>
      </c>
      <c r="C398" s="70">
        <v>12</v>
      </c>
      <c r="D398" s="70">
        <v>27</v>
      </c>
      <c r="E398" s="70">
        <v>2015</v>
      </c>
      <c r="F398" s="70" t="s">
        <v>182</v>
      </c>
      <c r="G398" s="70" t="s">
        <v>2055</v>
      </c>
      <c r="H398" s="70" t="s">
        <v>2056</v>
      </c>
      <c r="I398" s="148"/>
      <c r="J398" s="71">
        <v>77.81098146280182</v>
      </c>
      <c r="K398" s="71">
        <v>12.555258990599221</v>
      </c>
      <c r="L398" s="71">
        <v>49.051289822957727</v>
      </c>
      <c r="M398" s="71">
        <v>137.02607577521769</v>
      </c>
      <c r="N398" s="71">
        <v>153.97594141062581</v>
      </c>
      <c r="O398" s="71">
        <v>88.123359155925854</v>
      </c>
      <c r="P398" s="71">
        <v>98.244540748890671</v>
      </c>
      <c r="Q398" s="71">
        <v>6.2058195465272599</v>
      </c>
      <c r="R398" s="71">
        <v>0</v>
      </c>
      <c r="S398" s="71">
        <v>7.891302877226348</v>
      </c>
      <c r="T398" s="72"/>
      <c r="U398" s="71">
        <v>6038496</v>
      </c>
      <c r="V398" s="71">
        <v>4210</v>
      </c>
      <c r="W398" s="71">
        <v>939</v>
      </c>
      <c r="X398" s="71">
        <v>26611</v>
      </c>
      <c r="Y398" s="71">
        <v>31214</v>
      </c>
      <c r="Z398" s="71">
        <v>51199</v>
      </c>
      <c r="AA398" s="71">
        <v>19550</v>
      </c>
      <c r="AB398" s="71">
        <v>85416</v>
      </c>
      <c r="AC398" s="71">
        <v>0</v>
      </c>
      <c r="AD398" s="71">
        <v>7.891302877226348</v>
      </c>
      <c r="AE398" s="72"/>
      <c r="AF398" s="71">
        <v>84711032.883642867</v>
      </c>
      <c r="AG398" s="71">
        <v>8829497.6282667164</v>
      </c>
      <c r="AH398" s="71">
        <v>12395483.26307472</v>
      </c>
      <c r="AI398" s="71">
        <v>170052184.94814709</v>
      </c>
      <c r="AJ398" s="71">
        <v>166915243.6111708</v>
      </c>
      <c r="AK398" s="71">
        <v>0</v>
      </c>
      <c r="AL398" s="71">
        <v>0</v>
      </c>
      <c r="AM398" s="71">
        <v>11705904.49335617</v>
      </c>
      <c r="AN398" s="71">
        <v>0</v>
      </c>
      <c r="AO398" s="71">
        <v>0</v>
      </c>
      <c r="AP398" s="71">
        <v>454609346.82765836</v>
      </c>
      <c r="AQ398" s="72"/>
      <c r="AR398" s="71">
        <v>490</v>
      </c>
      <c r="AS398" s="71">
        <v>32</v>
      </c>
      <c r="AT398" s="71">
        <v>0</v>
      </c>
      <c r="AU398" s="71">
        <v>0</v>
      </c>
      <c r="AV398" s="71">
        <v>0</v>
      </c>
      <c r="AW398" s="71">
        <v>0</v>
      </c>
      <c r="AX398" s="71"/>
      <c r="AY398" s="72"/>
      <c r="AZ398" s="71">
        <v>2160.4</v>
      </c>
      <c r="BA398" s="71">
        <v>3770.9</v>
      </c>
      <c r="BB398" s="71">
        <v>0</v>
      </c>
      <c r="BC398" s="71">
        <v>0</v>
      </c>
      <c r="BD398" s="71">
        <v>0</v>
      </c>
      <c r="BE398" s="71">
        <v>0</v>
      </c>
      <c r="BF398" s="71"/>
      <c r="BG398" s="72"/>
      <c r="BH398" s="71">
        <v>0</v>
      </c>
      <c r="BI398" s="71">
        <v>0</v>
      </c>
      <c r="BJ398" s="71">
        <v>8.16</v>
      </c>
      <c r="BK398" s="71">
        <v>0</v>
      </c>
      <c r="BL398" s="71">
        <v>71.536000000000001</v>
      </c>
      <c r="BM398" s="71">
        <v>0</v>
      </c>
      <c r="BN398" s="72"/>
      <c r="BO398" s="71">
        <v>0</v>
      </c>
      <c r="BP398" s="71">
        <v>0</v>
      </c>
      <c r="BQ398" s="71">
        <v>1</v>
      </c>
      <c r="BR398" s="71">
        <v>0</v>
      </c>
      <c r="BS398" s="71">
        <v>5</v>
      </c>
      <c r="BT398" s="71">
        <v>0</v>
      </c>
      <c r="BU398"/>
      <c r="BV398" s="70">
        <v>20.896000000000001</v>
      </c>
      <c r="BW398" s="70">
        <v>0</v>
      </c>
      <c r="BX398" s="70">
        <v>29.561</v>
      </c>
      <c r="BY398" s="70">
        <v>29.239000000000001</v>
      </c>
      <c r="BZ398" s="70">
        <v>0</v>
      </c>
      <c r="CA398" s="70">
        <v>0</v>
      </c>
      <c r="CB398" s="70">
        <v>0</v>
      </c>
      <c r="CC398" s="70">
        <v>0</v>
      </c>
      <c r="CD398" s="70">
        <v>0</v>
      </c>
    </row>
    <row r="399" spans="1:82">
      <c r="A399" s="70" t="s">
        <v>2068</v>
      </c>
      <c r="B399" s="70">
        <v>455</v>
      </c>
      <c r="C399" s="70">
        <v>13</v>
      </c>
      <c r="D399" s="70">
        <v>27</v>
      </c>
      <c r="E399" s="70">
        <v>2016</v>
      </c>
      <c r="F399" s="70" t="s">
        <v>155</v>
      </c>
      <c r="G399" s="70" t="s">
        <v>2055</v>
      </c>
      <c r="H399" s="70" t="s">
        <v>2056</v>
      </c>
      <c r="I399" s="148"/>
      <c r="J399" s="71">
        <v>114.58983458778053</v>
      </c>
      <c r="K399" s="71">
        <v>13.345665905942823</v>
      </c>
      <c r="L399" s="71">
        <v>46.479309424140965</v>
      </c>
      <c r="M399" s="71">
        <v>119.1060266056067</v>
      </c>
      <c r="N399" s="71">
        <v>157.21784519267288</v>
      </c>
      <c r="O399" s="71">
        <v>86.760784632952621</v>
      </c>
      <c r="P399" s="71">
        <v>98.61262037369633</v>
      </c>
      <c r="Q399" s="71">
        <v>5.9417074469075697</v>
      </c>
      <c r="R399" s="71">
        <v>0</v>
      </c>
      <c r="S399" s="71">
        <v>7.73789186528019</v>
      </c>
      <c r="T399" s="72"/>
      <c r="U399" s="71">
        <v>7014549.0000000009</v>
      </c>
      <c r="V399" s="71">
        <v>4210</v>
      </c>
      <c r="W399" s="71">
        <v>939</v>
      </c>
      <c r="X399" s="71">
        <v>26611</v>
      </c>
      <c r="Y399" s="71">
        <v>31322</v>
      </c>
      <c r="Z399" s="71">
        <v>51027</v>
      </c>
      <c r="AA399" s="71">
        <v>20296</v>
      </c>
      <c r="AB399" s="71">
        <v>84122</v>
      </c>
      <c r="AC399" s="71">
        <v>0</v>
      </c>
      <c r="AD399" s="71">
        <v>7.73789186528019</v>
      </c>
      <c r="AE399" s="72"/>
      <c r="AF399" s="71">
        <v>143598532.08897761</v>
      </c>
      <c r="AG399" s="71">
        <v>9285489.7906795517</v>
      </c>
      <c r="AH399" s="71">
        <v>8366522.8777716095</v>
      </c>
      <c r="AI399" s="71">
        <v>164527669.40458879</v>
      </c>
      <c r="AJ399" s="71">
        <v>170881087.27037039</v>
      </c>
      <c r="AK399" s="71">
        <v>0</v>
      </c>
      <c r="AL399" s="71">
        <v>0</v>
      </c>
      <c r="AM399" s="71">
        <v>11537523.78704023</v>
      </c>
      <c r="AN399" s="71">
        <v>0</v>
      </c>
      <c r="AO399" s="71">
        <v>0</v>
      </c>
      <c r="AP399" s="71">
        <v>508196825.21942818</v>
      </c>
      <c r="AQ399" s="72"/>
      <c r="AR399" s="71">
        <v>526</v>
      </c>
      <c r="AS399" s="71">
        <v>34</v>
      </c>
      <c r="AT399" s="71">
        <v>0</v>
      </c>
      <c r="AU399" s="71">
        <v>0</v>
      </c>
      <c r="AV399" s="71">
        <v>0</v>
      </c>
      <c r="AW399" s="71">
        <v>0</v>
      </c>
      <c r="AX399" s="71"/>
      <c r="AY399" s="72"/>
      <c r="AZ399" s="71">
        <v>2373.1999999999998</v>
      </c>
      <c r="BA399" s="71">
        <v>3869.9</v>
      </c>
      <c r="BB399" s="71">
        <v>0</v>
      </c>
      <c r="BC399" s="71">
        <v>0</v>
      </c>
      <c r="BD399" s="71">
        <v>0</v>
      </c>
      <c r="BE399" s="71">
        <v>0</v>
      </c>
      <c r="BF399" s="71"/>
      <c r="BG399" s="72"/>
      <c r="BH399" s="71">
        <v>0</v>
      </c>
      <c r="BI399" s="71">
        <v>0</v>
      </c>
      <c r="BJ399" s="71">
        <v>8.3130000000000006</v>
      </c>
      <c r="BK399" s="71">
        <v>0</v>
      </c>
      <c r="BL399" s="71">
        <v>52.8</v>
      </c>
      <c r="BM399" s="71">
        <v>0</v>
      </c>
      <c r="BN399" s="72"/>
      <c r="BO399" s="71">
        <v>0</v>
      </c>
      <c r="BP399" s="71">
        <v>0</v>
      </c>
      <c r="BQ399" s="71">
        <v>1</v>
      </c>
      <c r="BR399" s="71">
        <v>0</v>
      </c>
      <c r="BS399" s="71">
        <v>5</v>
      </c>
      <c r="BT399" s="71">
        <v>0</v>
      </c>
      <c r="BU399"/>
      <c r="BV399" s="70">
        <v>19.899000000000001</v>
      </c>
      <c r="BW399" s="70">
        <v>0</v>
      </c>
      <c r="BX399" s="70">
        <v>29.954999999999998</v>
      </c>
      <c r="BY399" s="70">
        <v>11.259</v>
      </c>
      <c r="BZ399" s="70">
        <v>0</v>
      </c>
      <c r="CA399" s="70">
        <v>0</v>
      </c>
      <c r="CB399" s="70">
        <v>0</v>
      </c>
      <c r="CC399" s="70">
        <v>0</v>
      </c>
      <c r="CD399" s="70">
        <v>0</v>
      </c>
    </row>
    <row r="400" spans="1:82">
      <c r="A400" s="70" t="s">
        <v>2069</v>
      </c>
      <c r="B400" s="70">
        <v>456</v>
      </c>
      <c r="C400" s="70">
        <v>14</v>
      </c>
      <c r="D400" s="70">
        <v>27</v>
      </c>
      <c r="E400" s="70">
        <v>2017</v>
      </c>
      <c r="F400" s="70" t="s">
        <v>156</v>
      </c>
      <c r="G400" s="70" t="s">
        <v>2055</v>
      </c>
      <c r="H400" s="70" t="s">
        <v>2056</v>
      </c>
      <c r="I400" s="148"/>
      <c r="J400" s="71">
        <v>90.735354001627357</v>
      </c>
      <c r="K400" s="71">
        <v>12.949025748259324</v>
      </c>
      <c r="L400" s="71">
        <v>44.892503958526284</v>
      </c>
      <c r="M400" s="71">
        <v>107.14008886791244</v>
      </c>
      <c r="N400" s="71">
        <v>169.28859503790716</v>
      </c>
      <c r="O400" s="71">
        <v>85.376833749312851</v>
      </c>
      <c r="P400" s="71">
        <v>96.872689650170614</v>
      </c>
      <c r="Q400" s="71">
        <v>5.6700839182124003</v>
      </c>
      <c r="R400" s="71">
        <v>0</v>
      </c>
      <c r="S400" s="71">
        <v>0</v>
      </c>
      <c r="T400" s="72"/>
      <c r="U400" s="71">
        <v>6880684</v>
      </c>
      <c r="V400" s="71">
        <v>4210</v>
      </c>
      <c r="W400" s="71">
        <v>939</v>
      </c>
      <c r="X400" s="71">
        <v>26611</v>
      </c>
      <c r="Y400" s="71">
        <v>31370</v>
      </c>
      <c r="Z400" s="71">
        <v>51046</v>
      </c>
      <c r="AA400" s="71">
        <v>20065</v>
      </c>
      <c r="AB400" s="71">
        <v>83014</v>
      </c>
      <c r="AC400" s="71">
        <v>0</v>
      </c>
      <c r="AD400" s="71">
        <v>0</v>
      </c>
      <c r="AE400" s="72"/>
      <c r="AF400" s="71">
        <v>116120815.5615336</v>
      </c>
      <c r="AG400" s="71">
        <v>8890372.8348530214</v>
      </c>
      <c r="AH400" s="71">
        <v>9708103.1451154575</v>
      </c>
      <c r="AI400" s="71">
        <v>156793068.45466051</v>
      </c>
      <c r="AJ400" s="71">
        <v>175884987.94082469</v>
      </c>
      <c r="AK400" s="71">
        <v>0</v>
      </c>
      <c r="AL400" s="71">
        <v>0</v>
      </c>
      <c r="AM400" s="71">
        <v>11403374.356911071</v>
      </c>
      <c r="AN400" s="71">
        <v>0</v>
      </c>
      <c r="AO400" s="71">
        <v>0</v>
      </c>
      <c r="AP400" s="71">
        <v>478800722.29389834</v>
      </c>
      <c r="AQ400" s="72"/>
      <c r="AR400" s="71">
        <v>549</v>
      </c>
      <c r="AS400" s="71">
        <v>42</v>
      </c>
      <c r="AT400" s="71">
        <v>0</v>
      </c>
      <c r="AU400" s="71">
        <v>0</v>
      </c>
      <c r="AV400" s="71">
        <v>0</v>
      </c>
      <c r="AW400" s="71">
        <v>0</v>
      </c>
      <c r="AX400" s="71"/>
      <c r="AY400" s="72"/>
      <c r="AZ400" s="71">
        <v>2516.1</v>
      </c>
      <c r="BA400" s="71">
        <v>19119.7</v>
      </c>
      <c r="BB400" s="71">
        <v>0</v>
      </c>
      <c r="BC400" s="71">
        <v>0</v>
      </c>
      <c r="BD400" s="71">
        <v>0</v>
      </c>
      <c r="BE400" s="71">
        <v>0</v>
      </c>
      <c r="BF400" s="71"/>
      <c r="BG400" s="72"/>
      <c r="BH400" s="71">
        <v>0</v>
      </c>
      <c r="BI400" s="71">
        <v>0</v>
      </c>
      <c r="BJ400" s="71">
        <v>8.3070000000000004</v>
      </c>
      <c r="BK400" s="71">
        <v>0</v>
      </c>
      <c r="BL400" s="71">
        <v>55.191999999999993</v>
      </c>
      <c r="BM400" s="71">
        <v>0</v>
      </c>
      <c r="BN400" s="72"/>
      <c r="BO400" s="71">
        <v>0</v>
      </c>
      <c r="BP400" s="71">
        <v>0</v>
      </c>
      <c r="BQ400" s="71">
        <v>1</v>
      </c>
      <c r="BR400" s="71">
        <v>0</v>
      </c>
      <c r="BS400" s="71">
        <v>5</v>
      </c>
      <c r="BT400" s="71">
        <v>0</v>
      </c>
      <c r="BU400"/>
      <c r="BV400" s="70">
        <v>20.277999999999999</v>
      </c>
      <c r="BW400" s="70">
        <v>0</v>
      </c>
      <c r="BX400" s="70">
        <v>29.954999999999998</v>
      </c>
      <c r="BY400" s="70">
        <v>13.266</v>
      </c>
      <c r="BZ400" s="70">
        <v>0</v>
      </c>
      <c r="CA400" s="70">
        <v>0</v>
      </c>
      <c r="CB400" s="70">
        <v>0</v>
      </c>
      <c r="CC400" s="70">
        <v>0</v>
      </c>
      <c r="CD400" s="70">
        <v>0</v>
      </c>
    </row>
    <row r="401" spans="1:82">
      <c r="A401" s="70" t="s">
        <v>2070</v>
      </c>
      <c r="B401" s="70">
        <v>457</v>
      </c>
      <c r="C401" s="70">
        <v>15</v>
      </c>
      <c r="D401" s="70">
        <v>27</v>
      </c>
      <c r="E401" s="70">
        <v>2018</v>
      </c>
      <c r="F401" s="70" t="s">
        <v>183</v>
      </c>
      <c r="G401" s="70" t="s">
        <v>2055</v>
      </c>
      <c r="H401" s="70" t="s">
        <v>2056</v>
      </c>
      <c r="I401" s="148"/>
      <c r="J401" s="71">
        <v>106.51551668124522</v>
      </c>
      <c r="K401" s="71">
        <v>12.244687968498267</v>
      </c>
      <c r="L401" s="71">
        <v>41.143159463871065</v>
      </c>
      <c r="M401" s="71">
        <v>112.25961071370314</v>
      </c>
      <c r="N401" s="71">
        <v>144.39037189076217</v>
      </c>
      <c r="O401" s="71">
        <v>83.554519949880699</v>
      </c>
      <c r="P401" s="71">
        <v>96.008773492528221</v>
      </c>
      <c r="Q401" s="71">
        <v>5.1812563671645204</v>
      </c>
      <c r="R401" s="71">
        <v>0</v>
      </c>
      <c r="S401" s="71">
        <v>9.2829196652139174</v>
      </c>
      <c r="T401" s="72"/>
      <c r="U401" s="71">
        <v>7279145</v>
      </c>
      <c r="V401" s="71">
        <v>4210</v>
      </c>
      <c r="W401" s="71">
        <v>939</v>
      </c>
      <c r="X401" s="71">
        <v>26611</v>
      </c>
      <c r="Y401" s="71">
        <v>31399</v>
      </c>
      <c r="Z401" s="71">
        <v>50913</v>
      </c>
      <c r="AA401" s="71">
        <v>20086</v>
      </c>
      <c r="AB401" s="71">
        <v>81748</v>
      </c>
      <c r="AC401" s="71">
        <v>0</v>
      </c>
      <c r="AD401" s="71">
        <v>9.2829196652139174</v>
      </c>
      <c r="AE401" s="72"/>
      <c r="AF401" s="71">
        <v>134134621.5902331</v>
      </c>
      <c r="AG401" s="71">
        <v>8318447.3947014324</v>
      </c>
      <c r="AH401" s="71">
        <v>9355412.4542239364</v>
      </c>
      <c r="AI401" s="71">
        <v>158345180.5905627</v>
      </c>
      <c r="AJ401" s="71">
        <v>158443949.49467421</v>
      </c>
      <c r="AK401" s="71">
        <v>0</v>
      </c>
      <c r="AL401" s="71">
        <v>0</v>
      </c>
      <c r="AM401" s="71">
        <v>11252702.998455871</v>
      </c>
      <c r="AN401" s="71">
        <v>0</v>
      </c>
      <c r="AO401" s="71">
        <v>0</v>
      </c>
      <c r="AP401" s="71">
        <v>479850314.52285123</v>
      </c>
      <c r="AQ401" s="72"/>
      <c r="AR401" s="71">
        <v>567</v>
      </c>
      <c r="AS401" s="71">
        <v>51</v>
      </c>
      <c r="AT401" s="71">
        <v>0</v>
      </c>
      <c r="AU401" s="71">
        <v>0</v>
      </c>
      <c r="AV401" s="71">
        <v>0</v>
      </c>
      <c r="AW401" s="71">
        <v>1</v>
      </c>
      <c r="AX401" s="71"/>
      <c r="AY401" s="72"/>
      <c r="AZ401" s="71">
        <v>2647.0999999999995</v>
      </c>
      <c r="BA401" s="71">
        <v>19345</v>
      </c>
      <c r="BB401" s="71">
        <v>0</v>
      </c>
      <c r="BC401" s="71">
        <v>0</v>
      </c>
      <c r="BD401" s="71">
        <v>0</v>
      </c>
      <c r="BE401" s="71">
        <v>7050</v>
      </c>
      <c r="BF401" s="71"/>
      <c r="BG401" s="72"/>
      <c r="BH401" s="71">
        <v>0</v>
      </c>
      <c r="BI401" s="71">
        <v>0</v>
      </c>
      <c r="BJ401" s="71">
        <v>8.6780000000000008</v>
      </c>
      <c r="BK401" s="71">
        <v>0</v>
      </c>
      <c r="BL401" s="71">
        <v>46.099999999999994</v>
      </c>
      <c r="BM401" s="71">
        <v>0</v>
      </c>
      <c r="BN401" s="72"/>
      <c r="BO401" s="71">
        <v>0</v>
      </c>
      <c r="BP401" s="71">
        <v>0</v>
      </c>
      <c r="BQ401" s="71">
        <v>1</v>
      </c>
      <c r="BR401" s="71">
        <v>0</v>
      </c>
      <c r="BS401" s="71">
        <v>5</v>
      </c>
      <c r="BT401" s="71">
        <v>0</v>
      </c>
      <c r="BU401"/>
      <c r="BV401" s="70">
        <v>19.792999999999999</v>
      </c>
      <c r="BW401" s="70">
        <v>0</v>
      </c>
      <c r="BX401" s="70">
        <v>21.004999999999999</v>
      </c>
      <c r="BY401" s="70">
        <v>13.98</v>
      </c>
      <c r="BZ401" s="70">
        <v>0</v>
      </c>
      <c r="CA401" s="70">
        <v>0</v>
      </c>
      <c r="CB401" s="70">
        <v>0</v>
      </c>
      <c r="CC401" s="70">
        <v>0</v>
      </c>
      <c r="CD401" s="70">
        <v>0</v>
      </c>
    </row>
    <row r="402" spans="1:82">
      <c r="A402" s="70" t="s">
        <v>2071</v>
      </c>
      <c r="B402" s="70">
        <v>458</v>
      </c>
      <c r="C402" s="70">
        <v>16</v>
      </c>
      <c r="D402" s="70">
        <v>27</v>
      </c>
      <c r="E402" s="70">
        <v>2019</v>
      </c>
      <c r="F402" s="70" t="s">
        <v>158</v>
      </c>
      <c r="G402" s="70" t="s">
        <v>2055</v>
      </c>
      <c r="H402" s="70" t="s">
        <v>2056</v>
      </c>
      <c r="I402" s="148"/>
      <c r="J402" s="71">
        <v>100.92559960788844</v>
      </c>
      <c r="K402" s="71">
        <v>11.475093567767614</v>
      </c>
      <c r="L402" s="71">
        <v>41.524145617776625</v>
      </c>
      <c r="M402" s="71">
        <v>106.09168803841332</v>
      </c>
      <c r="N402" s="71">
        <v>136.26313130586564</v>
      </c>
      <c r="O402" s="71">
        <v>81.039247925828533</v>
      </c>
      <c r="P402" s="71">
        <v>90.703277651709186</v>
      </c>
      <c r="Q402" s="71">
        <v>4.9651425542886303</v>
      </c>
      <c r="R402" s="71">
        <v>0</v>
      </c>
      <c r="S402" s="71">
        <v>6.1188674482946954</v>
      </c>
      <c r="T402" s="72"/>
      <c r="U402" s="71">
        <v>7274343</v>
      </c>
      <c r="V402" s="71">
        <v>4210</v>
      </c>
      <c r="W402" s="71">
        <v>939</v>
      </c>
      <c r="X402" s="71">
        <v>26611</v>
      </c>
      <c r="Y402" s="71">
        <v>31481</v>
      </c>
      <c r="Z402" s="71">
        <v>50736</v>
      </c>
      <c r="AA402" s="71">
        <v>18834</v>
      </c>
      <c r="AB402" s="71">
        <v>80459</v>
      </c>
      <c r="AC402" s="71">
        <v>0</v>
      </c>
      <c r="AD402" s="71">
        <v>6.1188674482946954</v>
      </c>
      <c r="AE402" s="72"/>
      <c r="AF402" s="71">
        <v>135710363.82226491</v>
      </c>
      <c r="AG402" s="71">
        <v>8003420.858676549</v>
      </c>
      <c r="AH402" s="71">
        <v>9741563.6762559041</v>
      </c>
      <c r="AI402" s="71">
        <v>153225258.19591129</v>
      </c>
      <c r="AJ402" s="71">
        <v>151749930.8714948</v>
      </c>
      <c r="AK402" s="71">
        <v>0</v>
      </c>
      <c r="AL402" s="71">
        <v>0</v>
      </c>
      <c r="AM402" s="71">
        <v>10957910.104972286</v>
      </c>
      <c r="AN402" s="71">
        <v>0</v>
      </c>
      <c r="AO402" s="71">
        <v>0</v>
      </c>
      <c r="AP402" s="71">
        <v>469388447.52957577</v>
      </c>
      <c r="AQ402" s="72"/>
      <c r="AR402" s="71">
        <v>598</v>
      </c>
      <c r="AS402" s="71">
        <v>54</v>
      </c>
      <c r="AT402" s="71">
        <v>0</v>
      </c>
      <c r="AU402" s="71">
        <v>1</v>
      </c>
      <c r="AV402" s="71">
        <v>0</v>
      </c>
      <c r="AW402" s="71">
        <v>1</v>
      </c>
      <c r="AX402" s="71"/>
      <c r="AY402" s="72"/>
      <c r="AZ402" s="71">
        <v>2832.1</v>
      </c>
      <c r="BA402" s="71">
        <v>19493.599999999999</v>
      </c>
      <c r="BB402" s="71">
        <v>0</v>
      </c>
      <c r="BC402" s="71">
        <v>18</v>
      </c>
      <c r="BD402" s="71">
        <v>0</v>
      </c>
      <c r="BE402" s="71">
        <v>7050</v>
      </c>
      <c r="BF402" s="71"/>
      <c r="BG402" s="72"/>
      <c r="BH402" s="71">
        <v>0</v>
      </c>
      <c r="BI402" s="71">
        <v>0</v>
      </c>
      <c r="BJ402" s="71">
        <v>9.1890000000000001</v>
      </c>
      <c r="BK402" s="71">
        <v>0</v>
      </c>
      <c r="BL402" s="71">
        <v>50.366999999999997</v>
      </c>
      <c r="BM402" s="71">
        <v>0</v>
      </c>
      <c r="BN402" s="72"/>
      <c r="BO402" s="71">
        <v>0</v>
      </c>
      <c r="BP402" s="71">
        <v>0</v>
      </c>
      <c r="BQ402" s="71">
        <v>1</v>
      </c>
      <c r="BR402" s="71">
        <v>0</v>
      </c>
      <c r="BS402" s="71">
        <v>5</v>
      </c>
      <c r="BT402" s="71">
        <v>0</v>
      </c>
      <c r="BU402"/>
      <c r="BV402" s="70">
        <v>19.922000000000001</v>
      </c>
      <c r="BW402" s="70">
        <v>0</v>
      </c>
      <c r="BX402" s="70">
        <v>24.832000000000001</v>
      </c>
      <c r="BY402" s="70">
        <v>14.802</v>
      </c>
      <c r="BZ402" s="70">
        <v>0</v>
      </c>
      <c r="CA402" s="70">
        <v>0</v>
      </c>
      <c r="CB402" s="70">
        <v>0</v>
      </c>
      <c r="CC402" s="70">
        <v>0</v>
      </c>
      <c r="CD402" s="70">
        <v>0</v>
      </c>
    </row>
    <row r="403" spans="1:82">
      <c r="A403" s="70" t="s">
        <v>2072</v>
      </c>
      <c r="B403" s="70">
        <v>459</v>
      </c>
      <c r="C403" s="70">
        <v>17</v>
      </c>
      <c r="D403" s="70">
        <v>27</v>
      </c>
      <c r="E403" s="70">
        <v>2020</v>
      </c>
      <c r="F403" s="70" t="s">
        <v>159</v>
      </c>
      <c r="G403" s="70" t="s">
        <v>2055</v>
      </c>
      <c r="H403" s="70" t="s">
        <v>2056</v>
      </c>
      <c r="I403" s="148"/>
      <c r="J403" s="71">
        <v>126.4343853124317</v>
      </c>
      <c r="K403" s="71">
        <v>12.740092448779157</v>
      </c>
      <c r="L403" s="71">
        <v>49.557364301032024</v>
      </c>
      <c r="M403" s="71">
        <v>93.156062728558823</v>
      </c>
      <c r="N403" s="71">
        <v>128.43487826228642</v>
      </c>
      <c r="O403" s="71">
        <v>70.976648886793399</v>
      </c>
      <c r="P403" s="71">
        <v>84.833155849987648</v>
      </c>
      <c r="Q403" s="71">
        <v>4.6721066828538103</v>
      </c>
      <c r="R403" s="71">
        <v>0</v>
      </c>
      <c r="S403" s="71">
        <v>6.3769479536064591</v>
      </c>
      <c r="T403" s="72"/>
      <c r="U403" s="71">
        <v>9596333</v>
      </c>
      <c r="V403" s="71">
        <v>4024</v>
      </c>
      <c r="W403" s="71">
        <v>1342</v>
      </c>
      <c r="X403" s="71">
        <v>24916</v>
      </c>
      <c r="Y403" s="71">
        <v>31542</v>
      </c>
      <c r="Z403" s="71">
        <v>50718</v>
      </c>
      <c r="AA403" s="71">
        <v>18723</v>
      </c>
      <c r="AB403" s="71">
        <v>79241</v>
      </c>
      <c r="AC403" s="71">
        <v>0</v>
      </c>
      <c r="AD403" s="71">
        <v>6.3769479536064591</v>
      </c>
      <c r="AE403" s="72"/>
      <c r="AF403" s="71">
        <v>168917185.56560871</v>
      </c>
      <c r="AG403" s="71">
        <v>9061945.6545910034</v>
      </c>
      <c r="AH403" s="71">
        <v>12015592.643469544</v>
      </c>
      <c r="AI403" s="71">
        <v>143274193.65031907</v>
      </c>
      <c r="AJ403" s="71">
        <v>152419743.9037056</v>
      </c>
      <c r="AK403" s="71"/>
      <c r="AL403" s="71"/>
      <c r="AM403" s="71">
        <v>10341830.885872249</v>
      </c>
      <c r="AN403" s="71"/>
      <c r="AO403" s="71"/>
      <c r="AP403" s="71">
        <v>496030492.30356616</v>
      </c>
      <c r="AQ403" s="72"/>
      <c r="AR403" s="71">
        <v>625</v>
      </c>
      <c r="AS403" s="71">
        <v>54</v>
      </c>
      <c r="AT403" s="71">
        <v>0</v>
      </c>
      <c r="AU403" s="71">
        <v>1</v>
      </c>
      <c r="AV403" s="71">
        <v>0</v>
      </c>
      <c r="AW403" s="71">
        <v>1</v>
      </c>
      <c r="AX403" s="71"/>
      <c r="AY403" s="72"/>
      <c r="AZ403" s="71">
        <v>2997.400000000001</v>
      </c>
      <c r="BA403" s="71">
        <v>19493.599999999999</v>
      </c>
      <c r="BB403" s="71">
        <v>0</v>
      </c>
      <c r="BC403" s="71">
        <v>18</v>
      </c>
      <c r="BD403" s="71">
        <v>0</v>
      </c>
      <c r="BE403" s="71">
        <v>7050</v>
      </c>
      <c r="BF403" s="71"/>
      <c r="BG403" s="72"/>
      <c r="BH403" s="71">
        <v>0</v>
      </c>
      <c r="BI403" s="71">
        <v>0</v>
      </c>
      <c r="BJ403" s="71">
        <v>9.2550000000000008</v>
      </c>
      <c r="BK403" s="71">
        <v>0</v>
      </c>
      <c r="BL403" s="71">
        <v>49.984000000000002</v>
      </c>
      <c r="BM403" s="71">
        <v>0</v>
      </c>
      <c r="BN403" s="72"/>
      <c r="BO403" s="71">
        <v>0</v>
      </c>
      <c r="BP403" s="71">
        <v>0</v>
      </c>
      <c r="BQ403" s="71">
        <v>1</v>
      </c>
      <c r="BR403" s="71">
        <v>0</v>
      </c>
      <c r="BS403" s="71">
        <v>4</v>
      </c>
      <c r="BT403" s="71">
        <v>0</v>
      </c>
      <c r="BU403"/>
      <c r="BV403" s="70">
        <v>17.306000000000001</v>
      </c>
      <c r="BW403" s="70">
        <v>0</v>
      </c>
      <c r="BX403" s="70">
        <v>31.425000000000001</v>
      </c>
      <c r="BY403" s="70">
        <v>10.507999999999999</v>
      </c>
      <c r="BZ403" s="70">
        <v>0</v>
      </c>
      <c r="CA403" s="70">
        <v>0</v>
      </c>
      <c r="CB403" s="70">
        <v>0</v>
      </c>
      <c r="CC403" s="70">
        <v>0</v>
      </c>
      <c r="CD403" s="70">
        <v>0</v>
      </c>
    </row>
    <row r="404" spans="1:82">
      <c r="A404" s="70" t="s">
        <v>2073</v>
      </c>
      <c r="B404" s="70">
        <v>459</v>
      </c>
      <c r="C404" s="70">
        <v>18</v>
      </c>
      <c r="D404" s="70">
        <v>27</v>
      </c>
      <c r="E404" s="70">
        <v>2021</v>
      </c>
      <c r="F404" s="70" t="s">
        <v>160</v>
      </c>
      <c r="G404" s="70" t="s">
        <v>2055</v>
      </c>
      <c r="H404" s="70" t="s">
        <v>2056</v>
      </c>
      <c r="I404" s="148"/>
      <c r="J404" s="71">
        <v>99.584490303764468</v>
      </c>
      <c r="K404" s="71">
        <v>12.46452290391359</v>
      </c>
      <c r="L404" s="71">
        <v>51.82516173217121</v>
      </c>
      <c r="M404" s="71">
        <v>108.25141053702296</v>
      </c>
      <c r="N404" s="71">
        <v>139.25917034171667</v>
      </c>
      <c r="O404" s="71">
        <v>68.519465528622931</v>
      </c>
      <c r="P404" s="71">
        <v>86.873018720836086</v>
      </c>
      <c r="Q404" s="71">
        <v>4.5510414732005504</v>
      </c>
      <c r="R404" s="71">
        <v>0</v>
      </c>
      <c r="S404" s="71">
        <v>6.6607845337207996</v>
      </c>
      <c r="T404" s="72"/>
      <c r="U404" s="71">
        <v>7845749</v>
      </c>
      <c r="V404" s="71">
        <v>4024</v>
      </c>
      <c r="W404" s="71">
        <v>1342</v>
      </c>
      <c r="X404" s="71">
        <v>24916</v>
      </c>
      <c r="Y404" s="71">
        <v>31600</v>
      </c>
      <c r="Z404" s="71">
        <v>50414</v>
      </c>
      <c r="AA404" s="71">
        <v>18696</v>
      </c>
      <c r="AB404" s="71">
        <v>77946</v>
      </c>
      <c r="AC404" s="71">
        <v>0</v>
      </c>
      <c r="AD404" s="71">
        <v>6.6607845337207996</v>
      </c>
      <c r="AE404" s="72"/>
      <c r="AF404" s="71">
        <v>135368592.87327096</v>
      </c>
      <c r="AG404" s="71">
        <v>8508523.4652616475</v>
      </c>
      <c r="AH404" s="71">
        <v>11016566.425058581</v>
      </c>
      <c r="AI404" s="71">
        <v>163127899.72873837</v>
      </c>
      <c r="AJ404" s="71">
        <v>165976866.13153121</v>
      </c>
      <c r="AK404" s="71">
        <v>0</v>
      </c>
      <c r="AL404" s="71">
        <v>0</v>
      </c>
      <c r="AM404" s="71">
        <v>10231494.999067007</v>
      </c>
      <c r="AN404" s="71">
        <v>0</v>
      </c>
      <c r="AO404" s="71">
        <v>0</v>
      </c>
      <c r="AP404" s="71">
        <v>494229943.62292773</v>
      </c>
      <c r="AQ404" s="72"/>
      <c r="AR404" s="71">
        <v>656</v>
      </c>
      <c r="AS404" s="71">
        <v>63</v>
      </c>
      <c r="AT404" s="71">
        <v>0</v>
      </c>
      <c r="AU404" s="71">
        <v>1</v>
      </c>
      <c r="AV404" s="71">
        <v>0</v>
      </c>
      <c r="AW404" s="71">
        <v>1</v>
      </c>
      <c r="AX404" s="71"/>
      <c r="AY404" s="72"/>
      <c r="AZ404" s="71">
        <v>3176.3000000000011</v>
      </c>
      <c r="BA404" s="71">
        <v>19911.599999999999</v>
      </c>
      <c r="BB404" s="71">
        <v>0</v>
      </c>
      <c r="BC404" s="71">
        <v>18</v>
      </c>
      <c r="BD404" s="71">
        <v>0</v>
      </c>
      <c r="BE404" s="71">
        <v>7050</v>
      </c>
      <c r="BF404" s="71"/>
      <c r="BG404" s="72"/>
      <c r="BH404" s="71">
        <v>0</v>
      </c>
      <c r="BI404" s="71">
        <v>0</v>
      </c>
      <c r="BJ404" s="71">
        <v>8.8249999999999993</v>
      </c>
      <c r="BK404" s="71">
        <v>0</v>
      </c>
      <c r="BL404" s="71">
        <v>43.459000000000003</v>
      </c>
      <c r="BM404" s="71">
        <v>0</v>
      </c>
      <c r="BN404" s="72"/>
      <c r="BO404" s="71">
        <v>0</v>
      </c>
      <c r="BP404" s="71">
        <v>0</v>
      </c>
      <c r="BQ404" s="71">
        <v>1</v>
      </c>
      <c r="BR404" s="71">
        <v>0</v>
      </c>
      <c r="BS404" s="71">
        <v>3</v>
      </c>
      <c r="BT404" s="71">
        <v>0</v>
      </c>
      <c r="BU404"/>
      <c r="BV404" s="70">
        <v>13.436999999999999</v>
      </c>
      <c r="BW404" s="70">
        <v>0</v>
      </c>
      <c r="BX404" s="70">
        <v>28.286999999999999</v>
      </c>
      <c r="BY404" s="70">
        <v>10.56</v>
      </c>
      <c r="BZ404" s="70">
        <v>0</v>
      </c>
      <c r="CA404" s="70">
        <v>0</v>
      </c>
      <c r="CB404" s="70">
        <v>0</v>
      </c>
      <c r="CC404" s="70">
        <v>0</v>
      </c>
      <c r="CD404" s="70">
        <v>0</v>
      </c>
    </row>
    <row r="405" spans="1:82">
      <c r="A405" s="70" t="s">
        <v>2074</v>
      </c>
      <c r="B405" s="70">
        <v>459</v>
      </c>
      <c r="C405" s="70">
        <v>19</v>
      </c>
      <c r="D405" s="70">
        <v>27</v>
      </c>
      <c r="E405" s="70">
        <v>2022</v>
      </c>
      <c r="F405" s="70" t="s">
        <v>161</v>
      </c>
      <c r="G405" s="70" t="s">
        <v>2055</v>
      </c>
      <c r="H405" s="70" t="s">
        <v>2056</v>
      </c>
      <c r="I405" s="148"/>
      <c r="J405" s="71">
        <v>93.803948685580295</v>
      </c>
      <c r="K405" s="71">
        <v>11.424332235759721</v>
      </c>
      <c r="L405" s="71">
        <v>41.924242323021026</v>
      </c>
      <c r="M405" s="71">
        <v>106.00127774464691</v>
      </c>
      <c r="N405" s="71">
        <v>132.27659554227563</v>
      </c>
      <c r="O405" s="71">
        <v>71.709870651735201</v>
      </c>
      <c r="P405" s="71">
        <v>86.039989694629483</v>
      </c>
      <c r="Q405" s="71">
        <v>4.5057211359647082</v>
      </c>
      <c r="R405" s="71">
        <v>0</v>
      </c>
      <c r="S405" s="71">
        <v>5.9751810648222916</v>
      </c>
      <c r="T405" s="72"/>
      <c r="U405" s="71">
        <v>9764844</v>
      </c>
      <c r="V405" s="71">
        <v>4024</v>
      </c>
      <c r="W405" s="71">
        <v>1342</v>
      </c>
      <c r="X405" s="71">
        <v>24916</v>
      </c>
      <c r="Y405" s="71">
        <v>31583</v>
      </c>
      <c r="Z405" s="71">
        <v>50129</v>
      </c>
      <c r="AA405" s="71">
        <v>18799</v>
      </c>
      <c r="AB405" s="71">
        <v>76537</v>
      </c>
      <c r="AC405" s="71">
        <v>0</v>
      </c>
      <c r="AD405" s="71">
        <v>5.9751810648222916</v>
      </c>
      <c r="AE405" s="72"/>
      <c r="AF405" s="71">
        <v>133012585.98614277</v>
      </c>
      <c r="AG405" s="71">
        <v>7952235.10971638</v>
      </c>
      <c r="AH405" s="71">
        <v>11759883.61865407</v>
      </c>
      <c r="AI405" s="71">
        <v>159013283.57904041</v>
      </c>
      <c r="AJ405" s="71">
        <v>166603094.58173847</v>
      </c>
      <c r="AK405" s="71">
        <v>0</v>
      </c>
      <c r="AL405" s="71">
        <v>0</v>
      </c>
      <c r="AM405" s="71">
        <v>9883015.7320374027</v>
      </c>
      <c r="AN405" s="71">
        <v>0</v>
      </c>
      <c r="AO405" s="71">
        <v>0</v>
      </c>
      <c r="AP405" s="71">
        <v>488224098.60732949</v>
      </c>
      <c r="AQ405" s="72"/>
      <c r="AR405" s="71">
        <v>695</v>
      </c>
      <c r="AS405" s="71">
        <v>63</v>
      </c>
      <c r="AT405" s="71">
        <v>0</v>
      </c>
      <c r="AU405" s="71">
        <v>1</v>
      </c>
      <c r="AV405" s="71">
        <v>0</v>
      </c>
      <c r="AW405" s="71">
        <v>1</v>
      </c>
      <c r="AX405" s="71"/>
      <c r="AY405" s="72"/>
      <c r="AZ405" s="71">
        <v>3430.4000000000033</v>
      </c>
      <c r="BA405" s="71">
        <v>19911.599999999999</v>
      </c>
      <c r="BB405" s="71">
        <v>0</v>
      </c>
      <c r="BC405" s="71">
        <v>18</v>
      </c>
      <c r="BD405" s="71">
        <v>0</v>
      </c>
      <c r="BE405" s="71">
        <v>7050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2075</v>
      </c>
      <c r="B406" s="70">
        <v>459</v>
      </c>
      <c r="C406" s="70">
        <v>20</v>
      </c>
      <c r="D406" s="70">
        <v>27</v>
      </c>
      <c r="E406" s="70">
        <v>2023</v>
      </c>
      <c r="F406" s="70" t="s">
        <v>1539</v>
      </c>
      <c r="G406" s="1064" t="s">
        <v>2055</v>
      </c>
      <c r="H406" s="70" t="s">
        <v>2056</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730</v>
      </c>
      <c r="AS406" s="71">
        <v>64</v>
      </c>
      <c r="AT406" s="71">
        <v>0</v>
      </c>
      <c r="AU406" s="71">
        <v>2</v>
      </c>
      <c r="AV406" s="71">
        <v>0</v>
      </c>
      <c r="AW406" s="71">
        <v>1</v>
      </c>
      <c r="AX406" s="71"/>
      <c r="AY406" s="72"/>
      <c r="AZ406" s="71">
        <v>3676.7000000000035</v>
      </c>
      <c r="BA406" s="71">
        <v>19961.099999999999</v>
      </c>
      <c r="BB406" s="71">
        <v>0</v>
      </c>
      <c r="BC406" s="71">
        <v>67.900000000000006</v>
      </c>
      <c r="BD406" s="71">
        <v>0</v>
      </c>
      <c r="BE406" s="71">
        <v>7050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2076</v>
      </c>
      <c r="B407" s="70">
        <v>459</v>
      </c>
      <c r="C407" s="70">
        <v>21</v>
      </c>
      <c r="D407" s="70">
        <v>27</v>
      </c>
      <c r="E407" s="70">
        <v>2024</v>
      </c>
      <c r="F407" s="70" t="s">
        <v>1554</v>
      </c>
      <c r="G407" s="1064" t="s">
        <v>2055</v>
      </c>
      <c r="H407" s="70" t="s">
        <v>2056</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2077</v>
      </c>
      <c r="B408" s="70">
        <v>103</v>
      </c>
      <c r="C408" s="70">
        <v>1</v>
      </c>
      <c r="D408" s="70">
        <v>7</v>
      </c>
      <c r="E408" s="70">
        <v>1990</v>
      </c>
      <c r="F408" s="70" t="s">
        <v>787</v>
      </c>
      <c r="G408" s="70" t="s">
        <v>2078</v>
      </c>
      <c r="H408" s="70" t="s">
        <v>2079</v>
      </c>
      <c r="I408" s="148"/>
      <c r="J408" s="71">
        <v>8.1630855551113033</v>
      </c>
      <c r="K408" s="71">
        <v>2.294553215597932</v>
      </c>
      <c r="L408" s="71">
        <v>4.0504863162835854</v>
      </c>
      <c r="M408" s="71">
        <v>35.354491414632072</v>
      </c>
      <c r="N408" s="71">
        <v>51.980469819398763</v>
      </c>
      <c r="O408" s="71">
        <v>41.588897812209993</v>
      </c>
      <c r="P408" s="71">
        <v>22.515445744618098</v>
      </c>
      <c r="Q408" s="71">
        <v>4.1596742324178804</v>
      </c>
      <c r="R408" s="71">
        <v>0</v>
      </c>
      <c r="S408" s="71">
        <v>5.2309922572103922</v>
      </c>
      <c r="T408" s="72"/>
      <c r="U408" s="71">
        <v>2036246</v>
      </c>
      <c r="V408" s="71">
        <v>881</v>
      </c>
      <c r="W408" s="71">
        <v>37</v>
      </c>
      <c r="X408" s="71">
        <v>14747</v>
      </c>
      <c r="Y408" s="71">
        <v>22755</v>
      </c>
      <c r="Z408" s="71">
        <v>17106</v>
      </c>
      <c r="AA408" s="71">
        <v>5467</v>
      </c>
      <c r="AB408" s="71">
        <v>67539</v>
      </c>
      <c r="AC408" s="71">
        <v>0</v>
      </c>
      <c r="AD408" s="71">
        <v>5.2309922572103922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2080</v>
      </c>
      <c r="B409" s="70">
        <v>104</v>
      </c>
      <c r="C409" s="70">
        <v>2</v>
      </c>
      <c r="D409" s="70">
        <v>7</v>
      </c>
      <c r="E409" s="70">
        <v>2005</v>
      </c>
      <c r="F409" s="70" t="s">
        <v>789</v>
      </c>
      <c r="G409" s="70" t="s">
        <v>2078</v>
      </c>
      <c r="H409" s="70" t="s">
        <v>2079</v>
      </c>
      <c r="I409" s="148"/>
      <c r="J409" s="71">
        <v>10.82628179777088</v>
      </c>
      <c r="K409" s="71">
        <v>1.672947600511614</v>
      </c>
      <c r="L409" s="71">
        <v>1.9980593522864261</v>
      </c>
      <c r="M409" s="71">
        <v>58.219712009012547</v>
      </c>
      <c r="N409" s="71">
        <v>82.859607253333564</v>
      </c>
      <c r="O409" s="71">
        <v>47.083189622636077</v>
      </c>
      <c r="P409" s="71">
        <v>19.516243074680808</v>
      </c>
      <c r="Q409" s="71">
        <v>4.27747398146332</v>
      </c>
      <c r="R409" s="71">
        <v>0</v>
      </c>
      <c r="S409" s="71">
        <v>4.2244985447447387</v>
      </c>
      <c r="T409" s="72"/>
      <c r="U409" s="71">
        <v>1375766</v>
      </c>
      <c r="V409" s="71">
        <v>784</v>
      </c>
      <c r="W409" s="71">
        <v>24</v>
      </c>
      <c r="X409" s="71">
        <v>13865</v>
      </c>
      <c r="Y409" s="71">
        <v>31306</v>
      </c>
      <c r="Z409" s="71">
        <v>22410</v>
      </c>
      <c r="AA409" s="71">
        <v>3881</v>
      </c>
      <c r="AB409" s="71">
        <v>72605</v>
      </c>
      <c r="AC409" s="71">
        <v>0</v>
      </c>
      <c r="AD409" s="71">
        <v>4.2244985447447387</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2081</v>
      </c>
      <c r="B410" s="70">
        <v>105</v>
      </c>
      <c r="C410" s="70">
        <v>3</v>
      </c>
      <c r="D410" s="70">
        <v>7</v>
      </c>
      <c r="E410" s="70">
        <v>2006</v>
      </c>
      <c r="F410" s="70" t="s">
        <v>790</v>
      </c>
      <c r="G410" s="70" t="s">
        <v>2078</v>
      </c>
      <c r="H410" s="70" t="s">
        <v>2079</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2082</v>
      </c>
      <c r="B411" s="70">
        <v>106</v>
      </c>
      <c r="C411" s="70">
        <v>4</v>
      </c>
      <c r="D411" s="70">
        <v>7</v>
      </c>
      <c r="E411" s="70">
        <v>2007</v>
      </c>
      <c r="F411" s="70" t="s">
        <v>791</v>
      </c>
      <c r="G411" s="70" t="s">
        <v>2078</v>
      </c>
      <c r="H411" s="70" t="s">
        <v>2079</v>
      </c>
      <c r="I411" s="148"/>
      <c r="J411" s="71">
        <v>12.398948673255971</v>
      </c>
      <c r="K411" s="71">
        <v>1.8321450084008559</v>
      </c>
      <c r="L411" s="71">
        <v>4.5763723999458898</v>
      </c>
      <c r="M411" s="71">
        <v>67.414871669855827</v>
      </c>
      <c r="N411" s="71">
        <v>88.263646935767738</v>
      </c>
      <c r="O411" s="71">
        <v>45.328203850793983</v>
      </c>
      <c r="P411" s="71">
        <v>19.149380288954191</v>
      </c>
      <c r="Q411" s="71">
        <v>4.5045377540976999</v>
      </c>
      <c r="R411" s="71">
        <v>0</v>
      </c>
      <c r="S411" s="71">
        <v>3.7606904318526979</v>
      </c>
      <c r="T411" s="72"/>
      <c r="U411" s="71">
        <v>1363737</v>
      </c>
      <c r="V411" s="71">
        <v>773</v>
      </c>
      <c r="W411" s="71">
        <v>41</v>
      </c>
      <c r="X411" s="71">
        <v>17197</v>
      </c>
      <c r="Y411" s="71">
        <v>31772</v>
      </c>
      <c r="Z411" s="71">
        <v>22428</v>
      </c>
      <c r="AA411" s="71">
        <v>3750</v>
      </c>
      <c r="AB411" s="71">
        <v>72416</v>
      </c>
      <c r="AC411" s="71">
        <v>0</v>
      </c>
      <c r="AD411" s="71">
        <v>3.7606904318526979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2083</v>
      </c>
      <c r="B412" s="70">
        <v>107</v>
      </c>
      <c r="C412" s="70">
        <v>5</v>
      </c>
      <c r="D412" s="70">
        <v>7</v>
      </c>
      <c r="E412" s="70">
        <v>2008</v>
      </c>
      <c r="F412" s="70" t="s">
        <v>792</v>
      </c>
      <c r="G412" s="70" t="s">
        <v>2078</v>
      </c>
      <c r="H412" s="70" t="s">
        <v>2079</v>
      </c>
      <c r="I412" s="148"/>
      <c r="J412" s="71">
        <v>8.2908165602377917</v>
      </c>
      <c r="K412" s="71">
        <v>1.453368142294271</v>
      </c>
      <c r="L412" s="71">
        <v>4.0952753734648164</v>
      </c>
      <c r="M412" s="71">
        <v>67.273116590877692</v>
      </c>
      <c r="N412" s="71">
        <v>87.615248321334974</v>
      </c>
      <c r="O412" s="71">
        <v>43.568621412379343</v>
      </c>
      <c r="P412" s="71">
        <v>18.6072871923975</v>
      </c>
      <c r="Q412" s="71">
        <v>4.4371543537339804</v>
      </c>
      <c r="R412" s="71">
        <v>0</v>
      </c>
      <c r="S412" s="71">
        <v>3.3990394102059041</v>
      </c>
      <c r="T412" s="72"/>
      <c r="U412" s="71">
        <v>1162902</v>
      </c>
      <c r="V412" s="71">
        <v>773</v>
      </c>
      <c r="W412" s="71">
        <v>41</v>
      </c>
      <c r="X412" s="71">
        <v>17197</v>
      </c>
      <c r="Y412" s="71">
        <v>32080</v>
      </c>
      <c r="Z412" s="71">
        <v>22314</v>
      </c>
      <c r="AA412" s="71">
        <v>3648</v>
      </c>
      <c r="AB412" s="71">
        <v>72506</v>
      </c>
      <c r="AC412" s="71">
        <v>0</v>
      </c>
      <c r="AD412" s="71">
        <v>3.3990394102059041</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2084</v>
      </c>
      <c r="B413" s="70">
        <v>108</v>
      </c>
      <c r="C413" s="70">
        <v>6</v>
      </c>
      <c r="D413" s="70">
        <v>7</v>
      </c>
      <c r="E413" s="70">
        <v>2009</v>
      </c>
      <c r="F413" s="70" t="s">
        <v>176</v>
      </c>
      <c r="G413" s="70" t="s">
        <v>2078</v>
      </c>
      <c r="H413" s="70" t="s">
        <v>2079</v>
      </c>
      <c r="I413" s="148"/>
      <c r="J413" s="71">
        <v>9.7630721283776971</v>
      </c>
      <c r="K413" s="71">
        <v>1.805255597888723</v>
      </c>
      <c r="L413" s="71">
        <v>1.140505635210481</v>
      </c>
      <c r="M413" s="71">
        <v>62.678058713020391</v>
      </c>
      <c r="N413" s="71">
        <v>80.820426769954807</v>
      </c>
      <c r="O413" s="71">
        <v>44.110628364262539</v>
      </c>
      <c r="P413" s="71">
        <v>17.84172865025889</v>
      </c>
      <c r="Q413" s="71">
        <v>4.2402000627085403</v>
      </c>
      <c r="R413" s="71">
        <v>0</v>
      </c>
      <c r="S413" s="71">
        <v>3.7670489611034812</v>
      </c>
      <c r="T413" s="72"/>
      <c r="U413" s="71">
        <v>1206066</v>
      </c>
      <c r="V413" s="71">
        <v>1107</v>
      </c>
      <c r="W413" s="71">
        <v>11</v>
      </c>
      <c r="X413" s="71">
        <v>18308</v>
      </c>
      <c r="Y413" s="71">
        <v>32427</v>
      </c>
      <c r="Z413" s="71">
        <v>22299</v>
      </c>
      <c r="AA413" s="71">
        <v>3591</v>
      </c>
      <c r="AB413" s="71">
        <v>72734</v>
      </c>
      <c r="AC413" s="71">
        <v>0</v>
      </c>
      <c r="AD413" s="71">
        <v>3.7670489611034812</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47.750999999999998</v>
      </c>
      <c r="BM413" s="71">
        <v>0</v>
      </c>
      <c r="BN413" s="72"/>
      <c r="BO413" s="71">
        <v>0</v>
      </c>
      <c r="BP413" s="71">
        <v>0</v>
      </c>
      <c r="BQ413" s="71">
        <v>0</v>
      </c>
      <c r="BR413" s="71">
        <v>0</v>
      </c>
      <c r="BS413" s="71">
        <v>5</v>
      </c>
      <c r="BT413" s="71">
        <v>0</v>
      </c>
      <c r="BU413"/>
      <c r="BV413" s="70">
        <v>36.06</v>
      </c>
      <c r="BW413" s="70">
        <v>0</v>
      </c>
      <c r="BX413" s="70">
        <v>0</v>
      </c>
      <c r="BY413" s="70">
        <v>0</v>
      </c>
      <c r="BZ413" s="70">
        <v>11.691000000000001</v>
      </c>
      <c r="CA413" s="70">
        <v>0</v>
      </c>
      <c r="CB413" s="70">
        <v>0</v>
      </c>
      <c r="CC413" s="70">
        <v>0</v>
      </c>
      <c r="CD413" s="70">
        <v>0</v>
      </c>
    </row>
    <row r="414" spans="1:82">
      <c r="A414" s="70" t="s">
        <v>2085</v>
      </c>
      <c r="B414" s="70">
        <v>109</v>
      </c>
      <c r="C414" s="70">
        <v>7</v>
      </c>
      <c r="D414" s="70">
        <v>7</v>
      </c>
      <c r="E414" s="70">
        <v>2010</v>
      </c>
      <c r="F414" s="70" t="s">
        <v>177</v>
      </c>
      <c r="G414" s="70" t="s">
        <v>2078</v>
      </c>
      <c r="H414" s="70" t="s">
        <v>2079</v>
      </c>
      <c r="I414" s="148"/>
      <c r="J414" s="71">
        <v>10.98204163070459</v>
      </c>
      <c r="K414" s="71">
        <v>1.618341008884201</v>
      </c>
      <c r="L414" s="71">
        <v>1.06529251125251</v>
      </c>
      <c r="M414" s="71">
        <v>63.407175143665988</v>
      </c>
      <c r="N414" s="71">
        <v>82.727586988828563</v>
      </c>
      <c r="O414" s="71">
        <v>43.88888223269538</v>
      </c>
      <c r="P414" s="71">
        <v>18.176417902194849</v>
      </c>
      <c r="Q414" s="71">
        <v>4.4369249660755603</v>
      </c>
      <c r="R414" s="71">
        <v>0</v>
      </c>
      <c r="S414" s="71">
        <v>6.9463326767945581</v>
      </c>
      <c r="T414" s="72"/>
      <c r="U414" s="71">
        <v>1450137</v>
      </c>
      <c r="V414" s="71">
        <v>1107</v>
      </c>
      <c r="W414" s="71">
        <v>11</v>
      </c>
      <c r="X414" s="71">
        <v>18308</v>
      </c>
      <c r="Y414" s="71">
        <v>32741</v>
      </c>
      <c r="Z414" s="71">
        <v>22290</v>
      </c>
      <c r="AA414" s="71">
        <v>3567</v>
      </c>
      <c r="AB414" s="71">
        <v>72929</v>
      </c>
      <c r="AC414" s="71">
        <v>0</v>
      </c>
      <c r="AD414" s="71">
        <v>6.9463326767945581</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3.26</v>
      </c>
      <c r="BK414" s="71">
        <v>0</v>
      </c>
      <c r="BL414" s="71">
        <v>47.447000000000003</v>
      </c>
      <c r="BM414" s="71">
        <v>0</v>
      </c>
      <c r="BN414" s="72"/>
      <c r="BO414" s="71">
        <v>0</v>
      </c>
      <c r="BP414" s="71">
        <v>0</v>
      </c>
      <c r="BQ414" s="71">
        <v>1</v>
      </c>
      <c r="BR414" s="71">
        <v>0</v>
      </c>
      <c r="BS414" s="71">
        <v>5</v>
      </c>
      <c r="BT414" s="71">
        <v>0</v>
      </c>
      <c r="BU414"/>
      <c r="BV414" s="70">
        <v>40.012</v>
      </c>
      <c r="BW414" s="70">
        <v>0</v>
      </c>
      <c r="BX414" s="70">
        <v>0</v>
      </c>
      <c r="BY414" s="70">
        <v>0</v>
      </c>
      <c r="BZ414" s="70">
        <v>10.695</v>
      </c>
      <c r="CA414" s="70">
        <v>0</v>
      </c>
      <c r="CB414" s="70">
        <v>0</v>
      </c>
      <c r="CC414" s="70">
        <v>0</v>
      </c>
      <c r="CD414" s="70">
        <v>0</v>
      </c>
    </row>
    <row r="415" spans="1:82">
      <c r="A415" s="70" t="s">
        <v>2086</v>
      </c>
      <c r="B415" s="70">
        <v>110</v>
      </c>
      <c r="C415" s="70">
        <v>8</v>
      </c>
      <c r="D415" s="70">
        <v>7</v>
      </c>
      <c r="E415" s="70">
        <v>2011</v>
      </c>
      <c r="F415" s="70" t="s">
        <v>178</v>
      </c>
      <c r="G415" s="70" t="s">
        <v>2078</v>
      </c>
      <c r="H415" s="70" t="s">
        <v>2079</v>
      </c>
      <c r="I415" s="148"/>
      <c r="J415" s="71">
        <v>20.7896935595431</v>
      </c>
      <c r="K415" s="71">
        <v>2.4431306032149349</v>
      </c>
      <c r="L415" s="71">
        <v>0.46971779802606661</v>
      </c>
      <c r="M415" s="71">
        <v>80.629898211061445</v>
      </c>
      <c r="N415" s="71">
        <v>96.389916679505532</v>
      </c>
      <c r="O415" s="71">
        <v>42.940253340738209</v>
      </c>
      <c r="P415" s="71">
        <v>17.616509547967752</v>
      </c>
      <c r="Q415" s="71">
        <v>5.1266434348817</v>
      </c>
      <c r="R415" s="71">
        <v>0</v>
      </c>
      <c r="S415" s="71">
        <v>4.8787571344240304</v>
      </c>
      <c r="T415" s="72"/>
      <c r="U415" s="71">
        <v>2579289</v>
      </c>
      <c r="V415" s="71">
        <v>1107</v>
      </c>
      <c r="W415" s="71">
        <v>11</v>
      </c>
      <c r="X415" s="71">
        <v>18308</v>
      </c>
      <c r="Y415" s="71">
        <v>33026</v>
      </c>
      <c r="Z415" s="71">
        <v>22282</v>
      </c>
      <c r="AA415" s="71">
        <v>3560</v>
      </c>
      <c r="AB415" s="71">
        <v>73053</v>
      </c>
      <c r="AC415" s="71">
        <v>0</v>
      </c>
      <c r="AD415" s="71">
        <v>4.8787571344240304</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3.09</v>
      </c>
      <c r="BK415" s="71">
        <v>0</v>
      </c>
      <c r="BL415" s="71">
        <v>27.121000000000002</v>
      </c>
      <c r="BM415" s="71">
        <v>0</v>
      </c>
      <c r="BN415" s="72"/>
      <c r="BO415" s="71">
        <v>0</v>
      </c>
      <c r="BP415" s="71">
        <v>0</v>
      </c>
      <c r="BQ415" s="71">
        <v>1</v>
      </c>
      <c r="BR415" s="71">
        <v>0</v>
      </c>
      <c r="BS415" s="71">
        <v>4</v>
      </c>
      <c r="BT415" s="71">
        <v>0</v>
      </c>
      <c r="BU415"/>
      <c r="BV415" s="70">
        <v>30.210999999999999</v>
      </c>
      <c r="BW415" s="70">
        <v>0</v>
      </c>
      <c r="BX415" s="70">
        <v>0</v>
      </c>
      <c r="BY415" s="70">
        <v>0</v>
      </c>
      <c r="BZ415" s="70">
        <v>0</v>
      </c>
      <c r="CA415" s="70">
        <v>0</v>
      </c>
      <c r="CB415" s="70">
        <v>0</v>
      </c>
      <c r="CC415" s="70">
        <v>0</v>
      </c>
      <c r="CD415" s="70">
        <v>0</v>
      </c>
    </row>
    <row r="416" spans="1:82">
      <c r="A416" s="70" t="s">
        <v>2087</v>
      </c>
      <c r="B416" s="70">
        <v>111</v>
      </c>
      <c r="C416" s="70">
        <v>9</v>
      </c>
      <c r="D416" s="70">
        <v>7</v>
      </c>
      <c r="E416" s="70">
        <v>2012</v>
      </c>
      <c r="F416" s="70" t="s">
        <v>179</v>
      </c>
      <c r="G416" s="70" t="s">
        <v>2078</v>
      </c>
      <c r="H416" s="70" t="s">
        <v>2079</v>
      </c>
      <c r="I416" s="148"/>
      <c r="J416" s="71">
        <v>9.4544031386050307</v>
      </c>
      <c r="K416" s="71">
        <v>2.4099759566778149</v>
      </c>
      <c r="L416" s="71">
        <v>0.46504534263610048</v>
      </c>
      <c r="M416" s="71">
        <v>84.896344042407819</v>
      </c>
      <c r="N416" s="71">
        <v>103.49205258436891</v>
      </c>
      <c r="O416" s="71">
        <v>42.730451400985096</v>
      </c>
      <c r="P416" s="71">
        <v>17.766504874787064</v>
      </c>
      <c r="Q416" s="71">
        <v>5.6429621565412296</v>
      </c>
      <c r="R416" s="71">
        <v>0</v>
      </c>
      <c r="S416" s="71">
        <v>4.6940917724347244</v>
      </c>
      <c r="T416" s="72"/>
      <c r="U416" s="71">
        <v>1264821</v>
      </c>
      <c r="V416" s="71">
        <v>1107</v>
      </c>
      <c r="W416" s="71">
        <v>11</v>
      </c>
      <c r="X416" s="71">
        <v>18308</v>
      </c>
      <c r="Y416" s="71">
        <v>33586</v>
      </c>
      <c r="Z416" s="71">
        <v>22349</v>
      </c>
      <c r="AA416" s="71">
        <v>3570</v>
      </c>
      <c r="AB416" s="71">
        <v>74010</v>
      </c>
      <c r="AC416" s="71">
        <v>0</v>
      </c>
      <c r="AD416" s="71">
        <v>4.6940917724347244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4.048</v>
      </c>
      <c r="BK416" s="71">
        <v>0</v>
      </c>
      <c r="BL416" s="71">
        <v>40.918999999999997</v>
      </c>
      <c r="BM416" s="71">
        <v>0</v>
      </c>
      <c r="BN416" s="72"/>
      <c r="BO416" s="71">
        <v>0</v>
      </c>
      <c r="BP416" s="71">
        <v>0</v>
      </c>
      <c r="BQ416" s="71">
        <v>1</v>
      </c>
      <c r="BR416" s="71">
        <v>0</v>
      </c>
      <c r="BS416" s="71">
        <v>4</v>
      </c>
      <c r="BT416" s="71">
        <v>0</v>
      </c>
      <c r="BU416"/>
      <c r="BV416" s="70">
        <v>35.725000000000001</v>
      </c>
      <c r="BW416" s="70">
        <v>0</v>
      </c>
      <c r="BX416" s="70">
        <v>0</v>
      </c>
      <c r="BY416" s="70">
        <v>0</v>
      </c>
      <c r="BZ416" s="70">
        <v>9.2420000000000009</v>
      </c>
      <c r="CA416" s="70">
        <v>0</v>
      </c>
      <c r="CB416" s="70">
        <v>0</v>
      </c>
      <c r="CC416" s="70">
        <v>0</v>
      </c>
      <c r="CD416" s="70">
        <v>0</v>
      </c>
    </row>
    <row r="417" spans="1:82">
      <c r="A417" s="70" t="s">
        <v>2088</v>
      </c>
      <c r="B417" s="70">
        <v>112</v>
      </c>
      <c r="C417" s="70">
        <v>10</v>
      </c>
      <c r="D417" s="70">
        <v>7</v>
      </c>
      <c r="E417" s="70">
        <v>2013</v>
      </c>
      <c r="F417" s="70" t="s">
        <v>180</v>
      </c>
      <c r="G417" s="70" t="s">
        <v>2078</v>
      </c>
      <c r="H417" s="70" t="s">
        <v>2079</v>
      </c>
      <c r="I417" s="148"/>
      <c r="J417" s="71">
        <v>11.75419550281601</v>
      </c>
      <c r="K417" s="71">
        <v>2.0781904075723689</v>
      </c>
      <c r="L417" s="71">
        <v>0.42622563548111603</v>
      </c>
      <c r="M417" s="71">
        <v>90.331356198995053</v>
      </c>
      <c r="N417" s="71">
        <v>100.2160580365114</v>
      </c>
      <c r="O417" s="71">
        <v>41.317791691806434</v>
      </c>
      <c r="P417" s="71">
        <v>17.898388924956304</v>
      </c>
      <c r="Q417" s="71">
        <v>5.74097079811248</v>
      </c>
      <c r="R417" s="71">
        <v>0</v>
      </c>
      <c r="S417" s="71">
        <v>6.8044324022008329</v>
      </c>
      <c r="T417" s="72"/>
      <c r="U417" s="71">
        <v>1521569</v>
      </c>
      <c r="V417" s="71">
        <v>1107</v>
      </c>
      <c r="W417" s="71">
        <v>11</v>
      </c>
      <c r="X417" s="71">
        <v>18308</v>
      </c>
      <c r="Y417" s="71">
        <v>33829</v>
      </c>
      <c r="Z417" s="71">
        <v>22575</v>
      </c>
      <c r="AA417" s="71">
        <v>3583</v>
      </c>
      <c r="AB417" s="71">
        <v>74216</v>
      </c>
      <c r="AC417" s="71">
        <v>0</v>
      </c>
      <c r="AD417" s="71">
        <v>6.8044324022008329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5.4349999999999996</v>
      </c>
      <c r="BK417" s="71">
        <v>0</v>
      </c>
      <c r="BL417" s="71">
        <v>63.722999999999999</v>
      </c>
      <c r="BM417" s="71">
        <v>0</v>
      </c>
      <c r="BN417" s="72"/>
      <c r="BO417" s="71">
        <v>0</v>
      </c>
      <c r="BP417" s="71">
        <v>0</v>
      </c>
      <c r="BQ417" s="71">
        <v>1</v>
      </c>
      <c r="BR417" s="71">
        <v>0</v>
      </c>
      <c r="BS417" s="71">
        <v>5</v>
      </c>
      <c r="BT417" s="71">
        <v>0</v>
      </c>
      <c r="BU417"/>
      <c r="BV417" s="70">
        <v>54.502000000000002</v>
      </c>
      <c r="BW417" s="70">
        <v>0</v>
      </c>
      <c r="BX417" s="70">
        <v>0</v>
      </c>
      <c r="BY417" s="70">
        <v>0</v>
      </c>
      <c r="BZ417" s="70">
        <v>14.656000000000001</v>
      </c>
      <c r="CA417" s="70">
        <v>0</v>
      </c>
      <c r="CB417" s="70">
        <v>0</v>
      </c>
      <c r="CC417" s="70">
        <v>0</v>
      </c>
      <c r="CD417" s="70">
        <v>0</v>
      </c>
    </row>
    <row r="418" spans="1:82">
      <c r="A418" s="70" t="s">
        <v>2089</v>
      </c>
      <c r="B418" s="70">
        <v>113</v>
      </c>
      <c r="C418" s="70">
        <v>11</v>
      </c>
      <c r="D418" s="70">
        <v>7</v>
      </c>
      <c r="E418" s="70">
        <v>2014</v>
      </c>
      <c r="F418" s="70" t="s">
        <v>181</v>
      </c>
      <c r="G418" s="70" t="s">
        <v>2078</v>
      </c>
      <c r="H418" s="70" t="s">
        <v>2079</v>
      </c>
      <c r="I418" s="148"/>
      <c r="J418" s="71">
        <v>10.46323935440928</v>
      </c>
      <c r="K418" s="71">
        <v>2.281471558300443</v>
      </c>
      <c r="L418" s="71">
        <v>2.0353461940322428</v>
      </c>
      <c r="M418" s="71">
        <v>78.767382778392118</v>
      </c>
      <c r="N418" s="71">
        <v>90.793155636925093</v>
      </c>
      <c r="O418" s="71">
        <v>39.288961419171457</v>
      </c>
      <c r="P418" s="71">
        <v>17.911080752046569</v>
      </c>
      <c r="Q418" s="71">
        <v>5.5198458808647404</v>
      </c>
      <c r="R418" s="71">
        <v>0</v>
      </c>
      <c r="S418" s="71">
        <v>5.7731586005386966</v>
      </c>
      <c r="T418" s="72"/>
      <c r="U418" s="71">
        <v>1553602</v>
      </c>
      <c r="V418" s="71">
        <v>1162</v>
      </c>
      <c r="W418" s="71">
        <v>23</v>
      </c>
      <c r="X418" s="71">
        <v>17630</v>
      </c>
      <c r="Y418" s="71">
        <v>34162</v>
      </c>
      <c r="Z418" s="71">
        <v>22609</v>
      </c>
      <c r="AA418" s="71">
        <v>3567</v>
      </c>
      <c r="AB418" s="71">
        <v>74374</v>
      </c>
      <c r="AC418" s="71">
        <v>0</v>
      </c>
      <c r="AD418" s="71">
        <v>5.7731586005386966</v>
      </c>
      <c r="AE418" s="72"/>
      <c r="AF418" s="71"/>
      <c r="AG418" s="71"/>
      <c r="AH418" s="71"/>
      <c r="AI418" s="71"/>
      <c r="AJ418" s="71"/>
      <c r="AK418" s="71"/>
      <c r="AL418" s="71"/>
      <c r="AM418" s="71"/>
      <c r="AN418" s="71"/>
      <c r="AO418" s="71"/>
      <c r="AP418" s="71"/>
      <c r="AQ418" s="72"/>
      <c r="AR418" s="71">
        <v>710</v>
      </c>
      <c r="AS418" s="71">
        <v>24</v>
      </c>
      <c r="AT418" s="71">
        <v>0</v>
      </c>
      <c r="AU418" s="71">
        <v>0</v>
      </c>
      <c r="AV418" s="71">
        <v>0</v>
      </c>
      <c r="AW418" s="71">
        <v>0</v>
      </c>
      <c r="AX418" s="71"/>
      <c r="AY418" s="72"/>
      <c r="AZ418" s="71">
        <v>2529.4</v>
      </c>
      <c r="BA418" s="71">
        <v>345.4</v>
      </c>
      <c r="BB418" s="71">
        <v>0</v>
      </c>
      <c r="BC418" s="71">
        <v>0</v>
      </c>
      <c r="BD418" s="71">
        <v>0</v>
      </c>
      <c r="BE418" s="71">
        <v>0</v>
      </c>
      <c r="BF418" s="71"/>
      <c r="BG418" s="72"/>
      <c r="BH418" s="71">
        <v>0</v>
      </c>
      <c r="BI418" s="71">
        <v>0</v>
      </c>
      <c r="BJ418" s="71">
        <v>5.4020000000000001</v>
      </c>
      <c r="BK418" s="71">
        <v>0</v>
      </c>
      <c r="BL418" s="71">
        <v>57.465000000000003</v>
      </c>
      <c r="BM418" s="71">
        <v>0</v>
      </c>
      <c r="BN418" s="72"/>
      <c r="BO418" s="71">
        <v>0</v>
      </c>
      <c r="BP418" s="71">
        <v>0</v>
      </c>
      <c r="BQ418" s="71">
        <v>1</v>
      </c>
      <c r="BR418" s="71">
        <v>0</v>
      </c>
      <c r="BS418" s="71">
        <v>5</v>
      </c>
      <c r="BT418" s="71">
        <v>0</v>
      </c>
      <c r="BU418"/>
      <c r="BV418" s="70">
        <v>49.393000000000001</v>
      </c>
      <c r="BW418" s="70">
        <v>0</v>
      </c>
      <c r="BX418" s="70">
        <v>0</v>
      </c>
      <c r="BY418" s="70">
        <v>0</v>
      </c>
      <c r="BZ418" s="70">
        <v>13.474</v>
      </c>
      <c r="CA418" s="70">
        <v>0</v>
      </c>
      <c r="CB418" s="70">
        <v>0</v>
      </c>
      <c r="CC418" s="70">
        <v>0</v>
      </c>
      <c r="CD418" s="70">
        <v>0</v>
      </c>
    </row>
    <row r="419" spans="1:82">
      <c r="A419" s="70" t="s">
        <v>2090</v>
      </c>
      <c r="B419" s="70">
        <v>114</v>
      </c>
      <c r="C419" s="70">
        <v>12</v>
      </c>
      <c r="D419" s="70">
        <v>7</v>
      </c>
      <c r="E419" s="70">
        <v>2015</v>
      </c>
      <c r="F419" s="70" t="s">
        <v>182</v>
      </c>
      <c r="G419" s="70" t="s">
        <v>2078</v>
      </c>
      <c r="H419" s="70" t="s">
        <v>2079</v>
      </c>
      <c r="I419" s="148"/>
      <c r="J419" s="71">
        <v>14.233835526860441</v>
      </c>
      <c r="K419" s="71">
        <v>2.4263760939426269</v>
      </c>
      <c r="L419" s="71">
        <v>2.5370050194454778</v>
      </c>
      <c r="M419" s="71">
        <v>83.80372271918759</v>
      </c>
      <c r="N419" s="71">
        <v>90.987026319307745</v>
      </c>
      <c r="O419" s="71">
        <v>39.191564053603223</v>
      </c>
      <c r="P419" s="71">
        <v>17.573460818356562</v>
      </c>
      <c r="Q419" s="71">
        <v>5.4056803376447897</v>
      </c>
      <c r="R419" s="71">
        <v>0</v>
      </c>
      <c r="S419" s="71">
        <v>6.3131941165812053</v>
      </c>
      <c r="T419" s="72"/>
      <c r="U419" s="71">
        <v>1917291</v>
      </c>
      <c r="V419" s="71">
        <v>1162</v>
      </c>
      <c r="W419" s="71">
        <v>23</v>
      </c>
      <c r="X419" s="71">
        <v>17630</v>
      </c>
      <c r="Y419" s="71">
        <v>34388</v>
      </c>
      <c r="Z419" s="71">
        <v>22770</v>
      </c>
      <c r="AA419" s="71">
        <v>3497</v>
      </c>
      <c r="AB419" s="71">
        <v>74403</v>
      </c>
      <c r="AC419" s="71">
        <v>0</v>
      </c>
      <c r="AD419" s="71">
        <v>6.3131941165812053</v>
      </c>
      <c r="AE419" s="72"/>
      <c r="AF419" s="71">
        <v>19280224.353448559</v>
      </c>
      <c r="AG419" s="71">
        <v>2011148.915864849</v>
      </c>
      <c r="AH419" s="71">
        <v>517066.05935284472</v>
      </c>
      <c r="AI419" s="71">
        <v>103153153.3915254</v>
      </c>
      <c r="AJ419" s="71">
        <v>134221165.997982</v>
      </c>
      <c r="AK419" s="71">
        <v>0</v>
      </c>
      <c r="AL419" s="71">
        <v>0</v>
      </c>
      <c r="AM419" s="71">
        <v>10196619.04115364</v>
      </c>
      <c r="AN419" s="71">
        <v>0</v>
      </c>
      <c r="AO419" s="71">
        <v>0</v>
      </c>
      <c r="AP419" s="71">
        <v>269379377.75932729</v>
      </c>
      <c r="AQ419" s="72"/>
      <c r="AR419" s="71">
        <v>788</v>
      </c>
      <c r="AS419" s="71">
        <v>34</v>
      </c>
      <c r="AT419" s="71">
        <v>0</v>
      </c>
      <c r="AU419" s="71">
        <v>0</v>
      </c>
      <c r="AV419" s="71">
        <v>0</v>
      </c>
      <c r="AW419" s="71">
        <v>0</v>
      </c>
      <c r="AX419" s="71"/>
      <c r="AY419" s="72"/>
      <c r="AZ419" s="71">
        <v>2836.8</v>
      </c>
      <c r="BA419" s="71">
        <v>468.2</v>
      </c>
      <c r="BB419" s="71">
        <v>0</v>
      </c>
      <c r="BC419" s="71">
        <v>0</v>
      </c>
      <c r="BD419" s="71">
        <v>0</v>
      </c>
      <c r="BE419" s="71">
        <v>0</v>
      </c>
      <c r="BF419" s="71"/>
      <c r="BG419" s="72"/>
      <c r="BH419" s="71">
        <v>0</v>
      </c>
      <c r="BI419" s="71">
        <v>0</v>
      </c>
      <c r="BJ419" s="71">
        <v>5.3609999999999998</v>
      </c>
      <c r="BK419" s="71">
        <v>0</v>
      </c>
      <c r="BL419" s="71">
        <v>39.435000000000002</v>
      </c>
      <c r="BM419" s="71">
        <v>0</v>
      </c>
      <c r="BN419" s="72"/>
      <c r="BO419" s="71">
        <v>0</v>
      </c>
      <c r="BP419" s="71">
        <v>0</v>
      </c>
      <c r="BQ419" s="71">
        <v>1</v>
      </c>
      <c r="BR419" s="71">
        <v>0</v>
      </c>
      <c r="BS419" s="71">
        <v>4</v>
      </c>
      <c r="BT419" s="71">
        <v>0</v>
      </c>
      <c r="BU419"/>
      <c r="BV419" s="70">
        <v>37.786999999999999</v>
      </c>
      <c r="BW419" s="70">
        <v>0</v>
      </c>
      <c r="BX419" s="70">
        <v>0</v>
      </c>
      <c r="BY419" s="70">
        <v>0</v>
      </c>
      <c r="BZ419" s="70">
        <v>7.0090000000000003</v>
      </c>
      <c r="CA419" s="70">
        <v>0</v>
      </c>
      <c r="CB419" s="70">
        <v>0</v>
      </c>
      <c r="CC419" s="70">
        <v>0</v>
      </c>
      <c r="CD419" s="70">
        <v>0</v>
      </c>
    </row>
    <row r="420" spans="1:82">
      <c r="A420" s="70" t="s">
        <v>2091</v>
      </c>
      <c r="B420" s="70">
        <v>115</v>
      </c>
      <c r="C420" s="70">
        <v>13</v>
      </c>
      <c r="D420" s="70">
        <v>7</v>
      </c>
      <c r="E420" s="70">
        <v>2016</v>
      </c>
      <c r="F420" s="70" t="s">
        <v>155</v>
      </c>
      <c r="G420" s="70" t="s">
        <v>2078</v>
      </c>
      <c r="H420" s="70" t="s">
        <v>2079</v>
      </c>
      <c r="I420" s="148"/>
      <c r="J420" s="71">
        <v>11.818418588270898</v>
      </c>
      <c r="K420" s="71">
        <v>2.4991390909331352</v>
      </c>
      <c r="L420" s="71">
        <v>2.8669252037192168</v>
      </c>
      <c r="M420" s="71">
        <v>64.550472730696654</v>
      </c>
      <c r="N420" s="71">
        <v>87.110853861871774</v>
      </c>
      <c r="O420" s="71">
        <v>38.97238608132767</v>
      </c>
      <c r="P420" s="71">
        <v>17.054113988553119</v>
      </c>
      <c r="Q420" s="71">
        <v>5.2627923952008162</v>
      </c>
      <c r="R420" s="71">
        <v>0</v>
      </c>
      <c r="S420" s="71">
        <v>5.7289740665126336</v>
      </c>
      <c r="T420" s="72"/>
      <c r="U420" s="71">
        <v>1861452</v>
      </c>
      <c r="V420" s="71">
        <v>1162</v>
      </c>
      <c r="W420" s="71">
        <v>23</v>
      </c>
      <c r="X420" s="71">
        <v>17630</v>
      </c>
      <c r="Y420" s="71">
        <v>34709</v>
      </c>
      <c r="Z420" s="71">
        <v>22921</v>
      </c>
      <c r="AA420" s="71">
        <v>3510</v>
      </c>
      <c r="AB420" s="71">
        <v>74510</v>
      </c>
      <c r="AC420" s="71">
        <v>0</v>
      </c>
      <c r="AD420" s="71">
        <v>5.7289740665126336</v>
      </c>
      <c r="AE420" s="72"/>
      <c r="AF420" s="71">
        <v>17005423.312030531</v>
      </c>
      <c r="AG420" s="71">
        <v>1977012.726489777</v>
      </c>
      <c r="AH420" s="71">
        <v>444685.03126757417</v>
      </c>
      <c r="AI420" s="71">
        <v>99735123.66779235</v>
      </c>
      <c r="AJ420" s="71">
        <v>122250709.6765251</v>
      </c>
      <c r="AK420" s="71">
        <v>0</v>
      </c>
      <c r="AL420" s="71">
        <v>0</v>
      </c>
      <c r="AM420" s="71">
        <v>10219216.10722959</v>
      </c>
      <c r="AN420" s="71">
        <v>0</v>
      </c>
      <c r="AO420" s="71">
        <v>0</v>
      </c>
      <c r="AP420" s="71">
        <v>251632170.52133495</v>
      </c>
      <c r="AQ420" s="72"/>
      <c r="AR420" s="71">
        <v>845</v>
      </c>
      <c r="AS420" s="71">
        <v>40</v>
      </c>
      <c r="AT420" s="71">
        <v>0</v>
      </c>
      <c r="AU420" s="71">
        <v>0</v>
      </c>
      <c r="AV420" s="71">
        <v>0</v>
      </c>
      <c r="AW420" s="71">
        <v>0</v>
      </c>
      <c r="AX420" s="71"/>
      <c r="AY420" s="72"/>
      <c r="AZ420" s="71">
        <v>3048.6</v>
      </c>
      <c r="BA420" s="71">
        <v>598.5</v>
      </c>
      <c r="BB420" s="71">
        <v>0</v>
      </c>
      <c r="BC420" s="71">
        <v>0</v>
      </c>
      <c r="BD420" s="71">
        <v>0</v>
      </c>
      <c r="BE420" s="71">
        <v>0</v>
      </c>
      <c r="BF420" s="71"/>
      <c r="BG420" s="72"/>
      <c r="BH420" s="71">
        <v>0</v>
      </c>
      <c r="BI420" s="71">
        <v>0</v>
      </c>
      <c r="BJ420" s="71">
        <v>5.2830000000000004</v>
      </c>
      <c r="BK420" s="71">
        <v>0</v>
      </c>
      <c r="BL420" s="71">
        <v>46.34</v>
      </c>
      <c r="BM420" s="71">
        <v>0</v>
      </c>
      <c r="BN420" s="72"/>
      <c r="BO420" s="71">
        <v>0</v>
      </c>
      <c r="BP420" s="71">
        <v>0</v>
      </c>
      <c r="BQ420" s="71">
        <v>1</v>
      </c>
      <c r="BR420" s="71">
        <v>0</v>
      </c>
      <c r="BS420" s="71">
        <v>5</v>
      </c>
      <c r="BT420" s="71">
        <v>0</v>
      </c>
      <c r="BU420"/>
      <c r="BV420" s="70">
        <v>51.622999999999998</v>
      </c>
      <c r="BW420" s="70">
        <v>0</v>
      </c>
      <c r="BX420" s="70">
        <v>0</v>
      </c>
      <c r="BY420" s="70">
        <v>0</v>
      </c>
      <c r="BZ420" s="70">
        <v>0</v>
      </c>
      <c r="CA420" s="70">
        <v>0</v>
      </c>
      <c r="CB420" s="70">
        <v>0</v>
      </c>
      <c r="CC420" s="70">
        <v>0</v>
      </c>
      <c r="CD420" s="70">
        <v>0</v>
      </c>
    </row>
    <row r="421" spans="1:82">
      <c r="A421" s="70" t="s">
        <v>2092</v>
      </c>
      <c r="B421" s="70">
        <v>116</v>
      </c>
      <c r="C421" s="70">
        <v>14</v>
      </c>
      <c r="D421" s="70">
        <v>7</v>
      </c>
      <c r="E421" s="70">
        <v>2017</v>
      </c>
      <c r="F421" s="70" t="s">
        <v>156</v>
      </c>
      <c r="G421" s="70" t="s">
        <v>2078</v>
      </c>
      <c r="H421" s="70" t="s">
        <v>2079</v>
      </c>
      <c r="I421" s="148"/>
      <c r="J421" s="71">
        <v>10.923006582504618</v>
      </c>
      <c r="K421" s="71">
        <v>2.5566631698394056</v>
      </c>
      <c r="L421" s="71">
        <v>2.3611943983028398</v>
      </c>
      <c r="M421" s="71">
        <v>64.760440987677882</v>
      </c>
      <c r="N421" s="71">
        <v>90.244857536410251</v>
      </c>
      <c r="O421" s="71">
        <v>38.502031753892219</v>
      </c>
      <c r="P421" s="71">
        <v>16.873663111255734</v>
      </c>
      <c r="Q421" s="71">
        <v>5.1121188095815997</v>
      </c>
      <c r="R421" s="71">
        <v>0</v>
      </c>
      <c r="S421" s="71">
        <v>5.5750933953951298</v>
      </c>
      <c r="T421" s="72"/>
      <c r="U421" s="71">
        <v>1858390</v>
      </c>
      <c r="V421" s="71">
        <v>1162</v>
      </c>
      <c r="W421" s="71">
        <v>23</v>
      </c>
      <c r="X421" s="71">
        <v>17630</v>
      </c>
      <c r="Y421" s="71">
        <v>35246</v>
      </c>
      <c r="Z421" s="71">
        <v>23020</v>
      </c>
      <c r="AA421" s="71">
        <v>3495</v>
      </c>
      <c r="AB421" s="71">
        <v>74845</v>
      </c>
      <c r="AC421" s="71">
        <v>0</v>
      </c>
      <c r="AD421" s="71">
        <v>5.5750933953951298</v>
      </c>
      <c r="AE421" s="72"/>
      <c r="AF421" s="71">
        <v>16150863.94044915</v>
      </c>
      <c r="AG421" s="71">
        <v>2067615.1247580091</v>
      </c>
      <c r="AH421" s="71">
        <v>497650.48651601782</v>
      </c>
      <c r="AI421" s="71">
        <v>104383516.1374801</v>
      </c>
      <c r="AJ421" s="71">
        <v>133835616.0975275</v>
      </c>
      <c r="AK421" s="71">
        <v>0</v>
      </c>
      <c r="AL421" s="71">
        <v>0</v>
      </c>
      <c r="AM421" s="71">
        <v>10281224.296419989</v>
      </c>
      <c r="AN421" s="71">
        <v>0</v>
      </c>
      <c r="AO421" s="71">
        <v>0</v>
      </c>
      <c r="AP421" s="71">
        <v>267216486.08315074</v>
      </c>
      <c r="AQ421" s="72"/>
      <c r="AR421" s="71">
        <v>885</v>
      </c>
      <c r="AS421" s="71">
        <v>47</v>
      </c>
      <c r="AT421" s="71">
        <v>0</v>
      </c>
      <c r="AU421" s="71">
        <v>0</v>
      </c>
      <c r="AV421" s="71">
        <v>0</v>
      </c>
      <c r="AW421" s="71">
        <v>0</v>
      </c>
      <c r="AX421" s="71"/>
      <c r="AY421" s="72"/>
      <c r="AZ421" s="71">
        <v>3208.8</v>
      </c>
      <c r="BA421" s="71">
        <v>711.29999999999984</v>
      </c>
      <c r="BB421" s="71">
        <v>0</v>
      </c>
      <c r="BC421" s="71">
        <v>0</v>
      </c>
      <c r="BD421" s="71">
        <v>0</v>
      </c>
      <c r="BE421" s="71">
        <v>0</v>
      </c>
      <c r="BF421" s="71"/>
      <c r="BG421" s="72"/>
      <c r="BH421" s="71">
        <v>0</v>
      </c>
      <c r="BI421" s="71">
        <v>0</v>
      </c>
      <c r="BJ421" s="71">
        <v>5.1390000000000002</v>
      </c>
      <c r="BK421" s="71">
        <v>0</v>
      </c>
      <c r="BL421" s="71">
        <v>56.818000000000005</v>
      </c>
      <c r="BM421" s="71">
        <v>0</v>
      </c>
      <c r="BN421" s="72"/>
      <c r="BO421" s="71">
        <v>0</v>
      </c>
      <c r="BP421" s="71">
        <v>0</v>
      </c>
      <c r="BQ421" s="71">
        <v>1</v>
      </c>
      <c r="BR421" s="71">
        <v>0</v>
      </c>
      <c r="BS421" s="71">
        <v>5</v>
      </c>
      <c r="BT421" s="71">
        <v>0</v>
      </c>
      <c r="BU421"/>
      <c r="BV421" s="70">
        <v>52.104999999999997</v>
      </c>
      <c r="BW421" s="70">
        <v>0</v>
      </c>
      <c r="BX421" s="70">
        <v>0</v>
      </c>
      <c r="BY421" s="70">
        <v>0</v>
      </c>
      <c r="BZ421" s="70">
        <v>9.8520000000000003</v>
      </c>
      <c r="CA421" s="70">
        <v>0</v>
      </c>
      <c r="CB421" s="70">
        <v>0</v>
      </c>
      <c r="CC421" s="70">
        <v>0</v>
      </c>
      <c r="CD421" s="70">
        <v>0</v>
      </c>
    </row>
    <row r="422" spans="1:82">
      <c r="A422" s="70" t="s">
        <v>2093</v>
      </c>
      <c r="B422" s="70">
        <v>117</v>
      </c>
      <c r="C422" s="70">
        <v>15</v>
      </c>
      <c r="D422" s="70">
        <v>7</v>
      </c>
      <c r="E422" s="70">
        <v>2018</v>
      </c>
      <c r="F422" s="70" t="s">
        <v>183</v>
      </c>
      <c r="G422" s="70" t="s">
        <v>2078</v>
      </c>
      <c r="H422" s="70" t="s">
        <v>2079</v>
      </c>
      <c r="I422" s="148"/>
      <c r="J422" s="71">
        <v>11.072764261897246</v>
      </c>
      <c r="K422" s="71">
        <v>2.4035760378058599</v>
      </c>
      <c r="L422" s="71">
        <v>2.206607093855514</v>
      </c>
      <c r="M422" s="71">
        <v>64.266643654437217</v>
      </c>
      <c r="N422" s="71">
        <v>86.365418815107844</v>
      </c>
      <c r="O422" s="71">
        <v>37.886976755699834</v>
      </c>
      <c r="P422" s="71">
        <v>16.839535448281236</v>
      </c>
      <c r="Q422" s="71">
        <v>4.7368933443359396</v>
      </c>
      <c r="R422" s="71">
        <v>0</v>
      </c>
      <c r="S422" s="71">
        <v>5.3200004742386584</v>
      </c>
      <c r="T422" s="72"/>
      <c r="U422" s="71">
        <v>1903297</v>
      </c>
      <c r="V422" s="71">
        <v>1162</v>
      </c>
      <c r="W422" s="71">
        <v>23</v>
      </c>
      <c r="X422" s="71">
        <v>17630</v>
      </c>
      <c r="Y422" s="71">
        <v>35454</v>
      </c>
      <c r="Z422" s="71">
        <v>23086</v>
      </c>
      <c r="AA422" s="71">
        <v>3523</v>
      </c>
      <c r="AB422" s="71">
        <v>74737</v>
      </c>
      <c r="AC422" s="71">
        <v>0</v>
      </c>
      <c r="AD422" s="71">
        <v>5.3200004742386584</v>
      </c>
      <c r="AE422" s="72"/>
      <c r="AF422" s="71">
        <v>16088475.67788112</v>
      </c>
      <c r="AG422" s="71">
        <v>1833825.962116536</v>
      </c>
      <c r="AH422" s="71">
        <v>474020.65506904398</v>
      </c>
      <c r="AI422" s="71">
        <v>99958308.559596404</v>
      </c>
      <c r="AJ422" s="71">
        <v>125605414.4793418</v>
      </c>
      <c r="AK422" s="71">
        <v>0</v>
      </c>
      <c r="AL422" s="71">
        <v>0</v>
      </c>
      <c r="AM422" s="71">
        <v>10287631.0612565</v>
      </c>
      <c r="AN422" s="71">
        <v>0</v>
      </c>
      <c r="AO422" s="71">
        <v>0</v>
      </c>
      <c r="AP422" s="71">
        <v>254247676.39526141</v>
      </c>
      <c r="AQ422" s="72"/>
      <c r="AR422" s="71">
        <v>940</v>
      </c>
      <c r="AS422" s="71">
        <v>53</v>
      </c>
      <c r="AT422" s="71">
        <v>0</v>
      </c>
      <c r="AU422" s="71">
        <v>0</v>
      </c>
      <c r="AV422" s="71">
        <v>0</v>
      </c>
      <c r="AW422" s="71">
        <v>0</v>
      </c>
      <c r="AX422" s="71"/>
      <c r="AY422" s="72"/>
      <c r="AZ422" s="71">
        <v>3415.599999999999</v>
      </c>
      <c r="BA422" s="71">
        <v>781</v>
      </c>
      <c r="BB422" s="71">
        <v>0</v>
      </c>
      <c r="BC422" s="71">
        <v>0</v>
      </c>
      <c r="BD422" s="71">
        <v>0</v>
      </c>
      <c r="BE422" s="71">
        <v>0</v>
      </c>
      <c r="BF422" s="71"/>
      <c r="BG422" s="72"/>
      <c r="BH422" s="71">
        <v>0</v>
      </c>
      <c r="BI422" s="71">
        <v>0</v>
      </c>
      <c r="BJ422" s="71">
        <v>5.0019999999999998</v>
      </c>
      <c r="BK422" s="71">
        <v>0</v>
      </c>
      <c r="BL422" s="71">
        <v>53.556999999999995</v>
      </c>
      <c r="BM422" s="71">
        <v>0</v>
      </c>
      <c r="BN422" s="72"/>
      <c r="BO422" s="71">
        <v>0</v>
      </c>
      <c r="BP422" s="71">
        <v>0</v>
      </c>
      <c r="BQ422" s="71">
        <v>1</v>
      </c>
      <c r="BR422" s="71">
        <v>0</v>
      </c>
      <c r="BS422" s="71">
        <v>5</v>
      </c>
      <c r="BT422" s="71">
        <v>0</v>
      </c>
      <c r="BU422"/>
      <c r="BV422" s="70">
        <v>52.262</v>
      </c>
      <c r="BW422" s="70">
        <v>0</v>
      </c>
      <c r="BX422" s="70">
        <v>0</v>
      </c>
      <c r="BY422" s="70">
        <v>0</v>
      </c>
      <c r="BZ422" s="70">
        <v>6.2969999999999997</v>
      </c>
      <c r="CA422" s="70">
        <v>0</v>
      </c>
      <c r="CB422" s="70">
        <v>0</v>
      </c>
      <c r="CC422" s="70">
        <v>0</v>
      </c>
      <c r="CD422" s="70">
        <v>0</v>
      </c>
    </row>
    <row r="423" spans="1:82">
      <c r="A423" s="70" t="s">
        <v>2094</v>
      </c>
      <c r="B423" s="70">
        <v>118</v>
      </c>
      <c r="C423" s="70">
        <v>16</v>
      </c>
      <c r="D423" s="70">
        <v>7</v>
      </c>
      <c r="E423" s="70">
        <v>2019</v>
      </c>
      <c r="F423" s="70" t="s">
        <v>158</v>
      </c>
      <c r="G423" s="70" t="s">
        <v>2078</v>
      </c>
      <c r="H423" s="70" t="s">
        <v>2079</v>
      </c>
      <c r="I423" s="148"/>
      <c r="J423" s="71">
        <v>11.058133712631729</v>
      </c>
      <c r="K423" s="71">
        <v>2.1765857560824977</v>
      </c>
      <c r="L423" s="71">
        <v>2.2373617267600494</v>
      </c>
      <c r="M423" s="71">
        <v>62.180842550541378</v>
      </c>
      <c r="N423" s="71">
        <v>81.555990934434092</v>
      </c>
      <c r="O423" s="71">
        <v>36.722905807764192</v>
      </c>
      <c r="P423" s="71">
        <v>17.111009105687732</v>
      </c>
      <c r="Q423" s="71">
        <v>4.6058039458840696</v>
      </c>
      <c r="R423" s="71">
        <v>0</v>
      </c>
      <c r="S423" s="71">
        <v>6.8513664809480925</v>
      </c>
      <c r="T423" s="72"/>
      <c r="U423" s="71">
        <v>1987526</v>
      </c>
      <c r="V423" s="71">
        <v>1162</v>
      </c>
      <c r="W423" s="71">
        <v>23</v>
      </c>
      <c r="X423" s="71">
        <v>17630</v>
      </c>
      <c r="Y423" s="71">
        <v>35745</v>
      </c>
      <c r="Z423" s="71">
        <v>22991</v>
      </c>
      <c r="AA423" s="71">
        <v>3553</v>
      </c>
      <c r="AB423" s="71">
        <v>74636</v>
      </c>
      <c r="AC423" s="71">
        <v>0</v>
      </c>
      <c r="AD423" s="71">
        <v>6.8513664809480934</v>
      </c>
      <c r="AE423" s="72"/>
      <c r="AF423" s="71">
        <v>16903007.029714189</v>
      </c>
      <c r="AG423" s="71">
        <v>1768785.014744425</v>
      </c>
      <c r="AH423" s="71">
        <v>503872.39119442139</v>
      </c>
      <c r="AI423" s="71">
        <v>100925340.0081398</v>
      </c>
      <c r="AJ423" s="71">
        <v>123031623.83952209</v>
      </c>
      <c r="AK423" s="71">
        <v>0</v>
      </c>
      <c r="AL423" s="71">
        <v>0</v>
      </c>
      <c r="AM423" s="71">
        <v>10164861.340492819</v>
      </c>
      <c r="AN423" s="71">
        <v>0</v>
      </c>
      <c r="AO423" s="71">
        <v>0</v>
      </c>
      <c r="AP423" s="71">
        <v>253297489.62380776</v>
      </c>
      <c r="AQ423" s="72"/>
      <c r="AR423" s="71">
        <v>992</v>
      </c>
      <c r="AS423" s="71">
        <v>54</v>
      </c>
      <c r="AT423" s="71">
        <v>0</v>
      </c>
      <c r="AU423" s="71">
        <v>0</v>
      </c>
      <c r="AV423" s="71">
        <v>0</v>
      </c>
      <c r="AW423" s="71">
        <v>0</v>
      </c>
      <c r="AX423" s="71"/>
      <c r="AY423" s="72"/>
      <c r="AZ423" s="71">
        <v>3640.5</v>
      </c>
      <c r="BA423" s="71">
        <v>800</v>
      </c>
      <c r="BB423" s="71">
        <v>0</v>
      </c>
      <c r="BC423" s="71">
        <v>0</v>
      </c>
      <c r="BD423" s="71">
        <v>0</v>
      </c>
      <c r="BE423" s="71">
        <v>0</v>
      </c>
      <c r="BF423" s="71"/>
      <c r="BG423" s="72"/>
      <c r="BH423" s="71">
        <v>0</v>
      </c>
      <c r="BI423" s="71">
        <v>0</v>
      </c>
      <c r="BJ423" s="71">
        <v>4.7869999999999999</v>
      </c>
      <c r="BK423" s="71">
        <v>0</v>
      </c>
      <c r="BL423" s="71">
        <v>50.926999999999992</v>
      </c>
      <c r="BM423" s="71">
        <v>0</v>
      </c>
      <c r="BN423" s="72"/>
      <c r="BO423" s="71">
        <v>0</v>
      </c>
      <c r="BP423" s="71">
        <v>0</v>
      </c>
      <c r="BQ423" s="71">
        <v>1</v>
      </c>
      <c r="BR423" s="71">
        <v>0</v>
      </c>
      <c r="BS423" s="71">
        <v>5</v>
      </c>
      <c r="BT423" s="71">
        <v>0</v>
      </c>
      <c r="BU423"/>
      <c r="BV423" s="70">
        <v>49.335000000000001</v>
      </c>
      <c r="BW423" s="70">
        <v>0</v>
      </c>
      <c r="BX423" s="70">
        <v>0</v>
      </c>
      <c r="BY423" s="70">
        <v>0</v>
      </c>
      <c r="BZ423" s="70">
        <v>6.3789999999999996</v>
      </c>
      <c r="CA423" s="70">
        <v>0</v>
      </c>
      <c r="CB423" s="70">
        <v>0</v>
      </c>
      <c r="CC423" s="70">
        <v>0</v>
      </c>
      <c r="CD423" s="70">
        <v>0</v>
      </c>
    </row>
    <row r="424" spans="1:82">
      <c r="A424" s="70" t="s">
        <v>2095</v>
      </c>
      <c r="B424" s="70">
        <v>119</v>
      </c>
      <c r="C424" s="70">
        <v>17</v>
      </c>
      <c r="D424" s="70">
        <v>7</v>
      </c>
      <c r="E424" s="70">
        <v>2020</v>
      </c>
      <c r="F424" s="70" t="s">
        <v>159</v>
      </c>
      <c r="G424" s="70" t="s">
        <v>2078</v>
      </c>
      <c r="H424" s="70" t="s">
        <v>2079</v>
      </c>
      <c r="I424" s="148"/>
      <c r="J424" s="71">
        <v>9.0508883284998429</v>
      </c>
      <c r="K424" s="71">
        <v>1.9784911556881877</v>
      </c>
      <c r="L424" s="71">
        <v>1.1093219038093574</v>
      </c>
      <c r="M424" s="71">
        <v>56.187931293169662</v>
      </c>
      <c r="N424" s="71">
        <v>82.897724816266106</v>
      </c>
      <c r="O424" s="71">
        <v>32.413761219210315</v>
      </c>
      <c r="P424" s="71">
        <v>16.275206741075447</v>
      </c>
      <c r="Q424" s="71">
        <v>4.4164529861960897</v>
      </c>
      <c r="R424" s="71">
        <v>0</v>
      </c>
      <c r="S424" s="71">
        <v>6.5996806024176946</v>
      </c>
      <c r="T424" s="72"/>
      <c r="U424" s="71">
        <v>1786656</v>
      </c>
      <c r="V424" s="71">
        <v>1047</v>
      </c>
      <c r="W424" s="71">
        <v>14</v>
      </c>
      <c r="X424" s="71">
        <v>18254</v>
      </c>
      <c r="Y424" s="71">
        <v>36152</v>
      </c>
      <c r="Z424" s="71">
        <v>23162</v>
      </c>
      <c r="AA424" s="71">
        <v>3592</v>
      </c>
      <c r="AB424" s="71">
        <v>74905</v>
      </c>
      <c r="AC424" s="71">
        <v>0</v>
      </c>
      <c r="AD424" s="71">
        <v>6.5996806024176946</v>
      </c>
      <c r="AE424" s="72"/>
      <c r="AF424" s="71">
        <v>14234105.17784624</v>
      </c>
      <c r="AG424" s="71">
        <v>1513674.6846305917</v>
      </c>
      <c r="AH424" s="71">
        <v>259502.89786750401</v>
      </c>
      <c r="AI424" s="71">
        <v>92613428.383149236</v>
      </c>
      <c r="AJ424" s="71">
        <v>128354138.24224991</v>
      </c>
      <c r="AK424" s="71"/>
      <c r="AL424" s="71"/>
      <c r="AM424" s="71">
        <v>9775934.7119074818</v>
      </c>
      <c r="AN424" s="71"/>
      <c r="AO424" s="71"/>
      <c r="AP424" s="71">
        <v>246750784.09765097</v>
      </c>
      <c r="AQ424" s="72"/>
      <c r="AR424" s="71">
        <v>1061</v>
      </c>
      <c r="AS424" s="71">
        <v>54</v>
      </c>
      <c r="AT424" s="71">
        <v>0</v>
      </c>
      <c r="AU424" s="71">
        <v>0</v>
      </c>
      <c r="AV424" s="71">
        <v>0</v>
      </c>
      <c r="AW424" s="71">
        <v>0</v>
      </c>
      <c r="AX424" s="71"/>
      <c r="AY424" s="72"/>
      <c r="AZ424" s="71">
        <v>3921.9</v>
      </c>
      <c r="BA424" s="71">
        <v>800.00000000000011</v>
      </c>
      <c r="BB424" s="71">
        <v>0</v>
      </c>
      <c r="BC424" s="71">
        <v>0</v>
      </c>
      <c r="BD424" s="71">
        <v>0</v>
      </c>
      <c r="BE424" s="71">
        <v>0</v>
      </c>
      <c r="BF424" s="71"/>
      <c r="BG424" s="72"/>
      <c r="BH424" s="71">
        <v>0</v>
      </c>
      <c r="BI424" s="71">
        <v>0</v>
      </c>
      <c r="BJ424" s="71">
        <v>4.79</v>
      </c>
      <c r="BK424" s="71">
        <v>0</v>
      </c>
      <c r="BL424" s="71">
        <v>50.9</v>
      </c>
      <c r="BM424" s="71">
        <v>0</v>
      </c>
      <c r="BN424" s="72"/>
      <c r="BO424" s="71">
        <v>0</v>
      </c>
      <c r="BP424" s="71">
        <v>0</v>
      </c>
      <c r="BQ424" s="71">
        <v>1</v>
      </c>
      <c r="BR424" s="71">
        <v>0</v>
      </c>
      <c r="BS424" s="71">
        <v>5</v>
      </c>
      <c r="BT424" s="71">
        <v>0</v>
      </c>
      <c r="BU424"/>
      <c r="BV424" s="70">
        <v>48.576999999999998</v>
      </c>
      <c r="BW424" s="70">
        <v>0</v>
      </c>
      <c r="BX424" s="70">
        <v>0</v>
      </c>
      <c r="BY424" s="70">
        <v>0</v>
      </c>
      <c r="BZ424" s="70">
        <v>7.1130000000000004</v>
      </c>
      <c r="CA424" s="70">
        <v>0</v>
      </c>
      <c r="CB424" s="70">
        <v>0</v>
      </c>
      <c r="CC424" s="70">
        <v>0</v>
      </c>
      <c r="CD424" s="70">
        <v>0</v>
      </c>
    </row>
    <row r="425" spans="1:82">
      <c r="A425" s="70" t="s">
        <v>2096</v>
      </c>
      <c r="B425" s="70">
        <v>119</v>
      </c>
      <c r="C425" s="70">
        <v>18</v>
      </c>
      <c r="D425" s="70">
        <v>7</v>
      </c>
      <c r="E425" s="70">
        <v>2021</v>
      </c>
      <c r="F425" s="70" t="s">
        <v>160</v>
      </c>
      <c r="G425" s="1064" t="s">
        <v>2078</v>
      </c>
      <c r="H425" s="70" t="s">
        <v>2079</v>
      </c>
      <c r="I425" s="148"/>
      <c r="J425" s="71">
        <v>9.2191139927166272</v>
      </c>
      <c r="K425" s="71">
        <v>2.2660571680966402</v>
      </c>
      <c r="L425" s="71">
        <v>1.1923673434653914</v>
      </c>
      <c r="M425" s="71">
        <v>61.456788071001725</v>
      </c>
      <c r="N425" s="71">
        <v>84.369387762097176</v>
      </c>
      <c r="O425" s="71">
        <v>31.62980524818726</v>
      </c>
      <c r="P425" s="71">
        <v>17.029825289466423</v>
      </c>
      <c r="Q425" s="71">
        <v>4.3759969252230304</v>
      </c>
      <c r="R425" s="71">
        <v>0</v>
      </c>
      <c r="S425" s="71">
        <v>5.3472097326945702</v>
      </c>
      <c r="T425" s="72"/>
      <c r="U425" s="71">
        <v>1795328</v>
      </c>
      <c r="V425" s="71">
        <v>1047</v>
      </c>
      <c r="W425" s="71">
        <v>14</v>
      </c>
      <c r="X425" s="71">
        <v>18254</v>
      </c>
      <c r="Y425" s="71">
        <v>36502</v>
      </c>
      <c r="Z425" s="71">
        <v>23272</v>
      </c>
      <c r="AA425" s="71">
        <v>3665</v>
      </c>
      <c r="AB425" s="71">
        <v>74948</v>
      </c>
      <c r="AC425" s="71">
        <v>0</v>
      </c>
      <c r="AD425" s="71">
        <v>5.3472097326945702</v>
      </c>
      <c r="AE425" s="72"/>
      <c r="AF425" s="71">
        <v>14262413.966732193</v>
      </c>
      <c r="AG425" s="71">
        <v>1737379.0743439889</v>
      </c>
      <c r="AH425" s="71">
        <v>265396.03156796645</v>
      </c>
      <c r="AI425" s="71">
        <v>100123935.10038319</v>
      </c>
      <c r="AJ425" s="71">
        <v>124906767.17935529</v>
      </c>
      <c r="AK425" s="71">
        <v>0</v>
      </c>
      <c r="AL425" s="71">
        <v>0</v>
      </c>
      <c r="AM425" s="71">
        <v>9837965.8634192143</v>
      </c>
      <c r="AN425" s="71">
        <v>0</v>
      </c>
      <c r="AO425" s="71">
        <v>0</v>
      </c>
      <c r="AP425" s="71">
        <v>251133857.21580184</v>
      </c>
      <c r="AQ425" s="72"/>
      <c r="AR425" s="71">
        <v>1127</v>
      </c>
      <c r="AS425" s="71">
        <v>55</v>
      </c>
      <c r="AT425" s="71">
        <v>0</v>
      </c>
      <c r="AU425" s="71">
        <v>0</v>
      </c>
      <c r="AV425" s="71">
        <v>0</v>
      </c>
      <c r="AW425" s="71">
        <v>0</v>
      </c>
      <c r="AX425" s="71"/>
      <c r="AY425" s="72"/>
      <c r="AZ425" s="71">
        <v>4236.0999999999995</v>
      </c>
      <c r="BA425" s="71">
        <v>819.20000000000016</v>
      </c>
      <c r="BB425" s="71">
        <v>0</v>
      </c>
      <c r="BC425" s="71">
        <v>0</v>
      </c>
      <c r="BD425" s="71">
        <v>0</v>
      </c>
      <c r="BE425" s="71">
        <v>0</v>
      </c>
      <c r="BF425" s="71"/>
      <c r="BG425" s="72"/>
      <c r="BH425" s="71">
        <v>0</v>
      </c>
      <c r="BI425" s="71">
        <v>0</v>
      </c>
      <c r="BJ425" s="71">
        <v>4.5709999999999997</v>
      </c>
      <c r="BK425" s="71">
        <v>0</v>
      </c>
      <c r="BL425" s="71">
        <v>50.704000000000008</v>
      </c>
      <c r="BM425" s="71">
        <v>0</v>
      </c>
      <c r="BN425" s="72"/>
      <c r="BO425" s="71">
        <v>0</v>
      </c>
      <c r="BP425" s="71">
        <v>0</v>
      </c>
      <c r="BQ425" s="71">
        <v>1</v>
      </c>
      <c r="BR425" s="71">
        <v>0</v>
      </c>
      <c r="BS425" s="71">
        <v>5</v>
      </c>
      <c r="BT425" s="71">
        <v>0</v>
      </c>
      <c r="BU425"/>
      <c r="BV425" s="70">
        <v>49.64</v>
      </c>
      <c r="BW425" s="70">
        <v>0</v>
      </c>
      <c r="BX425" s="70">
        <v>0</v>
      </c>
      <c r="BY425" s="70">
        <v>0</v>
      </c>
      <c r="BZ425" s="70">
        <v>5.6349999999999998</v>
      </c>
      <c r="CA425" s="70">
        <v>0</v>
      </c>
      <c r="CB425" s="70">
        <v>0</v>
      </c>
      <c r="CC425" s="70">
        <v>0</v>
      </c>
      <c r="CD425" s="70">
        <v>0</v>
      </c>
    </row>
    <row r="426" spans="1:82">
      <c r="A426" s="70" t="s">
        <v>2097</v>
      </c>
      <c r="B426" s="70">
        <v>119</v>
      </c>
      <c r="C426" s="70">
        <v>19</v>
      </c>
      <c r="D426" s="70">
        <v>7</v>
      </c>
      <c r="E426" s="70">
        <v>2022</v>
      </c>
      <c r="F426" s="70" t="s">
        <v>161</v>
      </c>
      <c r="G426" s="1064" t="s">
        <v>2078</v>
      </c>
      <c r="H426" s="70" t="s">
        <v>2079</v>
      </c>
      <c r="I426" s="148"/>
      <c r="J426" s="71">
        <v>8.244196612372173</v>
      </c>
      <c r="K426" s="71">
        <v>2.1389397791224618</v>
      </c>
      <c r="L426" s="71">
        <v>1.0452340907094122</v>
      </c>
      <c r="M426" s="71">
        <v>60.500873132645381</v>
      </c>
      <c r="N426" s="71">
        <v>86.319190830267544</v>
      </c>
      <c r="O426" s="71">
        <v>33.353694350891857</v>
      </c>
      <c r="P426" s="71">
        <v>17.048723954066432</v>
      </c>
      <c r="Q426" s="71">
        <v>4.3976949749642085</v>
      </c>
      <c r="R426" s="71">
        <v>0</v>
      </c>
      <c r="S426" s="71">
        <v>4.9305978281031049</v>
      </c>
      <c r="T426" s="72"/>
      <c r="U426" s="71">
        <v>1930300</v>
      </c>
      <c r="V426" s="71">
        <v>1047</v>
      </c>
      <c r="W426" s="71">
        <v>14</v>
      </c>
      <c r="X426" s="71">
        <v>18254</v>
      </c>
      <c r="Y426" s="71">
        <v>36697</v>
      </c>
      <c r="Z426" s="71">
        <v>23316</v>
      </c>
      <c r="AA426" s="71">
        <v>3725</v>
      </c>
      <c r="AB426" s="71">
        <v>74702</v>
      </c>
      <c r="AC426" s="71">
        <v>0</v>
      </c>
      <c r="AD426" s="71">
        <v>4.9305978281031049</v>
      </c>
      <c r="AE426" s="72"/>
      <c r="AF426" s="71">
        <v>12461727.174981203</v>
      </c>
      <c r="AG426" s="71">
        <v>1755672.1240472265</v>
      </c>
      <c r="AH426" s="71">
        <v>264489.59484405007</v>
      </c>
      <c r="AI426" s="71">
        <v>97396098.374852389</v>
      </c>
      <c r="AJ426" s="71">
        <v>134076833.12102111</v>
      </c>
      <c r="AK426" s="71">
        <v>0</v>
      </c>
      <c r="AL426" s="71">
        <v>0</v>
      </c>
      <c r="AM426" s="71">
        <v>9646067.1468003467</v>
      </c>
      <c r="AN426" s="71">
        <v>0</v>
      </c>
      <c r="AO426" s="71">
        <v>0</v>
      </c>
      <c r="AP426" s="71">
        <v>255600887.53654632</v>
      </c>
      <c r="AQ426" s="72"/>
      <c r="AR426" s="71">
        <v>1226</v>
      </c>
      <c r="AS426" s="71">
        <v>55</v>
      </c>
      <c r="AT426" s="71">
        <v>0</v>
      </c>
      <c r="AU426" s="71">
        <v>0</v>
      </c>
      <c r="AV426" s="71">
        <v>0</v>
      </c>
      <c r="AW426" s="71">
        <v>0</v>
      </c>
      <c r="AX426" s="71"/>
      <c r="AY426" s="72"/>
      <c r="AZ426" s="71">
        <v>4652.6999999999989</v>
      </c>
      <c r="BA426" s="71">
        <v>819.20000000000016</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2098</v>
      </c>
      <c r="B427" s="70">
        <v>119</v>
      </c>
      <c r="C427" s="70">
        <v>20</v>
      </c>
      <c r="D427" s="70">
        <v>7</v>
      </c>
      <c r="E427" s="70">
        <v>2023</v>
      </c>
      <c r="F427" s="70" t="s">
        <v>1539</v>
      </c>
      <c r="G427" s="70" t="s">
        <v>2078</v>
      </c>
      <c r="H427" s="70" t="s">
        <v>2079</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1416</v>
      </c>
      <c r="AS427" s="71">
        <v>55</v>
      </c>
      <c r="AT427" s="71">
        <v>0</v>
      </c>
      <c r="AU427" s="71">
        <v>0</v>
      </c>
      <c r="AV427" s="71">
        <v>0</v>
      </c>
      <c r="AW427" s="71">
        <v>0</v>
      </c>
      <c r="AX427" s="71"/>
      <c r="AY427" s="72"/>
      <c r="AZ427" s="71">
        <v>5529.3000000000011</v>
      </c>
      <c r="BA427" s="71">
        <v>819.20000000000016</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2099</v>
      </c>
      <c r="B428" s="70">
        <v>119</v>
      </c>
      <c r="C428" s="70">
        <v>21</v>
      </c>
      <c r="D428" s="70">
        <v>7</v>
      </c>
      <c r="E428" s="70">
        <v>2024</v>
      </c>
      <c r="F428" s="70" t="s">
        <v>1554</v>
      </c>
      <c r="G428" s="70" t="s">
        <v>2078</v>
      </c>
      <c r="H428" s="70" t="s">
        <v>2079</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2100</v>
      </c>
      <c r="B429" s="70">
        <v>154</v>
      </c>
      <c r="C429" s="70">
        <v>1</v>
      </c>
      <c r="D429" s="70">
        <v>10</v>
      </c>
      <c r="E429" s="70">
        <v>1990</v>
      </c>
      <c r="F429" s="70" t="s">
        <v>787</v>
      </c>
      <c r="G429" s="70" t="s">
        <v>2101</v>
      </c>
      <c r="H429" s="70" t="s">
        <v>2102</v>
      </c>
      <c r="I429" s="148"/>
      <c r="J429" s="71">
        <v>338.83233176741038</v>
      </c>
      <c r="K429" s="71">
        <v>14.89760955693554</v>
      </c>
      <c r="L429" s="71">
        <v>29.870628792739829</v>
      </c>
      <c r="M429" s="71">
        <v>54.411223654026841</v>
      </c>
      <c r="N429" s="71">
        <v>80.989272450920538</v>
      </c>
      <c r="O429" s="71">
        <v>69.740297775239299</v>
      </c>
      <c r="P429" s="71">
        <v>93.068235400929169</v>
      </c>
      <c r="Q429" s="71">
        <v>5.1987459387671402</v>
      </c>
      <c r="R429" s="71">
        <v>0</v>
      </c>
      <c r="S429" s="71">
        <v>5.1463292157849416</v>
      </c>
      <c r="T429" s="72"/>
      <c r="U429" s="71">
        <v>28333905</v>
      </c>
      <c r="V429" s="71">
        <v>3999</v>
      </c>
      <c r="W429" s="71">
        <v>395</v>
      </c>
      <c r="X429" s="71">
        <v>19146</v>
      </c>
      <c r="Y429" s="71">
        <v>23356</v>
      </c>
      <c r="Z429" s="71">
        <v>28685</v>
      </c>
      <c r="AA429" s="71">
        <v>22598</v>
      </c>
      <c r="AB429" s="71">
        <v>84410</v>
      </c>
      <c r="AC429" s="71">
        <v>0</v>
      </c>
      <c r="AD429" s="71">
        <v>5.1463292157849416</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2103</v>
      </c>
      <c r="B430" s="70">
        <v>155</v>
      </c>
      <c r="C430" s="70">
        <v>2</v>
      </c>
      <c r="D430" s="70">
        <v>10</v>
      </c>
      <c r="E430" s="70">
        <v>2005</v>
      </c>
      <c r="F430" s="70" t="s">
        <v>789</v>
      </c>
      <c r="G430" s="70" t="s">
        <v>2101</v>
      </c>
      <c r="H430" s="70" t="s">
        <v>2102</v>
      </c>
      <c r="I430" s="148"/>
      <c r="J430" s="71">
        <v>397.62917070077748</v>
      </c>
      <c r="K430" s="71">
        <v>11.192757688420141</v>
      </c>
      <c r="L430" s="71">
        <v>26.238970504419068</v>
      </c>
      <c r="M430" s="71">
        <v>99.322827559559911</v>
      </c>
      <c r="N430" s="71">
        <v>112.64918647180259</v>
      </c>
      <c r="O430" s="71">
        <v>103.4968765729887</v>
      </c>
      <c r="P430" s="71">
        <v>100.5380695161282</v>
      </c>
      <c r="Q430" s="71">
        <v>5.0286904367713401</v>
      </c>
      <c r="R430" s="71">
        <v>0</v>
      </c>
      <c r="S430" s="71">
        <v>23.065184357</v>
      </c>
      <c r="T430" s="72"/>
      <c r="U430" s="71">
        <v>34735523</v>
      </c>
      <c r="V430" s="71">
        <v>4071</v>
      </c>
      <c r="W430" s="71">
        <v>364</v>
      </c>
      <c r="X430" s="71">
        <v>18532</v>
      </c>
      <c r="Y430" s="71">
        <v>27780</v>
      </c>
      <c r="Z430" s="71">
        <v>49261</v>
      </c>
      <c r="AA430" s="71">
        <v>19993</v>
      </c>
      <c r="AB430" s="71">
        <v>85356</v>
      </c>
      <c r="AC430" s="71">
        <v>0</v>
      </c>
      <c r="AD430" s="71">
        <v>23.065184357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2104</v>
      </c>
      <c r="B431" s="70">
        <v>156</v>
      </c>
      <c r="C431" s="70">
        <v>3</v>
      </c>
      <c r="D431" s="70">
        <v>10</v>
      </c>
      <c r="E431" s="70">
        <v>2006</v>
      </c>
      <c r="F431" s="70" t="s">
        <v>790</v>
      </c>
      <c r="G431" s="70" t="s">
        <v>2101</v>
      </c>
      <c r="H431" s="70" t="s">
        <v>2102</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2105</v>
      </c>
      <c r="B432" s="70">
        <v>157</v>
      </c>
      <c r="C432" s="70">
        <v>4</v>
      </c>
      <c r="D432" s="70">
        <v>10</v>
      </c>
      <c r="E432" s="70">
        <v>2007</v>
      </c>
      <c r="F432" s="70" t="s">
        <v>791</v>
      </c>
      <c r="G432" s="70" t="s">
        <v>2101</v>
      </c>
      <c r="H432" s="70" t="s">
        <v>2102</v>
      </c>
      <c r="I432" s="148"/>
      <c r="J432" s="71">
        <v>365.5297105319969</v>
      </c>
      <c r="K432" s="71">
        <v>9.7519612110093199</v>
      </c>
      <c r="L432" s="71">
        <v>17.785893697300079</v>
      </c>
      <c r="M432" s="71">
        <v>101.43167197090879</v>
      </c>
      <c r="N432" s="71">
        <v>120.94559489806051</v>
      </c>
      <c r="O432" s="71">
        <v>100.86879463123221</v>
      </c>
      <c r="P432" s="71">
        <v>100.80233784105489</v>
      </c>
      <c r="Q432" s="71">
        <v>5.2458183608086797</v>
      </c>
      <c r="R432" s="71">
        <v>0</v>
      </c>
      <c r="S432" s="71">
        <v>10.888074952</v>
      </c>
      <c r="T432" s="72"/>
      <c r="U432" s="71">
        <v>39227113</v>
      </c>
      <c r="V432" s="71">
        <v>3497</v>
      </c>
      <c r="W432" s="71">
        <v>299</v>
      </c>
      <c r="X432" s="71">
        <v>22723</v>
      </c>
      <c r="Y432" s="71">
        <v>28187</v>
      </c>
      <c r="Z432" s="71">
        <v>49909</v>
      </c>
      <c r="AA432" s="71">
        <v>19740</v>
      </c>
      <c r="AB432" s="71">
        <v>84333</v>
      </c>
      <c r="AC432" s="71">
        <v>0</v>
      </c>
      <c r="AD432" s="71">
        <v>10.888074952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2106</v>
      </c>
      <c r="B433" s="70">
        <v>158</v>
      </c>
      <c r="C433" s="70">
        <v>5</v>
      </c>
      <c r="D433" s="70">
        <v>10</v>
      </c>
      <c r="E433" s="70">
        <v>2008</v>
      </c>
      <c r="F433" s="70" t="s">
        <v>792</v>
      </c>
      <c r="G433" s="70" t="s">
        <v>2101</v>
      </c>
      <c r="H433" s="70" t="s">
        <v>2102</v>
      </c>
      <c r="I433" s="148"/>
      <c r="J433" s="71">
        <v>327.82194913071601</v>
      </c>
      <c r="K433" s="71">
        <v>7.2572307181190761</v>
      </c>
      <c r="L433" s="71">
        <v>15.390158433219989</v>
      </c>
      <c r="M433" s="71">
        <v>107.4731347651003</v>
      </c>
      <c r="N433" s="71">
        <v>125.72676609837229</v>
      </c>
      <c r="O433" s="71">
        <v>97.907365425398837</v>
      </c>
      <c r="P433" s="71">
        <v>98.096312303779797</v>
      </c>
      <c r="Q433" s="71">
        <v>5.1295379407219102</v>
      </c>
      <c r="R433" s="71">
        <v>0</v>
      </c>
      <c r="S433" s="71">
        <v>11.861817737223999</v>
      </c>
      <c r="T433" s="72"/>
      <c r="U433" s="71">
        <v>38194598</v>
      </c>
      <c r="V433" s="71">
        <v>3497</v>
      </c>
      <c r="W433" s="71">
        <v>299</v>
      </c>
      <c r="X433" s="71">
        <v>22723</v>
      </c>
      <c r="Y433" s="71">
        <v>28344</v>
      </c>
      <c r="Z433" s="71">
        <v>50144</v>
      </c>
      <c r="AA433" s="71">
        <v>19232</v>
      </c>
      <c r="AB433" s="71">
        <v>83820</v>
      </c>
      <c r="AC433" s="71">
        <v>0</v>
      </c>
      <c r="AD433" s="71">
        <v>11.861817737223999</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2107</v>
      </c>
      <c r="B434" s="70">
        <v>159</v>
      </c>
      <c r="C434" s="70">
        <v>6</v>
      </c>
      <c r="D434" s="70">
        <v>10</v>
      </c>
      <c r="E434" s="70">
        <v>2009</v>
      </c>
      <c r="F434" s="70" t="s">
        <v>176</v>
      </c>
      <c r="G434" s="70" t="s">
        <v>2101</v>
      </c>
      <c r="H434" s="70" t="s">
        <v>2102</v>
      </c>
      <c r="I434" s="148"/>
      <c r="J434" s="71">
        <v>277.7427241369852</v>
      </c>
      <c r="K434" s="71">
        <v>6.9524930183250637</v>
      </c>
      <c r="L434" s="71">
        <v>21.3296844130492</v>
      </c>
      <c r="M434" s="71">
        <v>109.1223590753026</v>
      </c>
      <c r="N434" s="71">
        <v>116.6949792729328</v>
      </c>
      <c r="O434" s="71">
        <v>99.516457767133929</v>
      </c>
      <c r="P434" s="71">
        <v>93.625601416173353</v>
      </c>
      <c r="Q434" s="71">
        <v>4.8545376250703303</v>
      </c>
      <c r="R434" s="71">
        <v>0</v>
      </c>
      <c r="S434" s="71">
        <v>12.73563787016</v>
      </c>
      <c r="T434" s="72"/>
      <c r="U434" s="71">
        <v>28107983</v>
      </c>
      <c r="V434" s="71">
        <v>3284</v>
      </c>
      <c r="W434" s="71">
        <v>550</v>
      </c>
      <c r="X434" s="71">
        <v>23647</v>
      </c>
      <c r="Y434" s="71">
        <v>28595</v>
      </c>
      <c r="Z434" s="71">
        <v>50308</v>
      </c>
      <c r="AA434" s="71">
        <v>18844</v>
      </c>
      <c r="AB434" s="71">
        <v>83272</v>
      </c>
      <c r="AC434" s="71">
        <v>0</v>
      </c>
      <c r="AD434" s="71">
        <v>12.73563787016</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201.93</v>
      </c>
      <c r="BK434" s="71">
        <v>0</v>
      </c>
      <c r="BL434" s="71">
        <v>9.5969999999999995</v>
      </c>
      <c r="BM434" s="71">
        <v>0</v>
      </c>
      <c r="BN434" s="72"/>
      <c r="BO434" s="71">
        <v>0</v>
      </c>
      <c r="BP434" s="71">
        <v>0</v>
      </c>
      <c r="BQ434" s="71">
        <v>14</v>
      </c>
      <c r="BR434" s="71">
        <v>0</v>
      </c>
      <c r="BS434" s="71">
        <v>2</v>
      </c>
      <c r="BT434" s="71">
        <v>0</v>
      </c>
      <c r="BU434"/>
      <c r="BV434" s="70">
        <v>211.52699999999999</v>
      </c>
      <c r="BW434" s="70">
        <v>0</v>
      </c>
      <c r="BX434" s="70">
        <v>0</v>
      </c>
      <c r="BY434" s="70">
        <v>0</v>
      </c>
      <c r="BZ434" s="70">
        <v>0</v>
      </c>
      <c r="CA434" s="70">
        <v>0</v>
      </c>
      <c r="CB434" s="70">
        <v>0</v>
      </c>
      <c r="CC434" s="70">
        <v>0</v>
      </c>
      <c r="CD434" s="70">
        <v>0</v>
      </c>
    </row>
    <row r="435" spans="1:82">
      <c r="A435" s="70" t="s">
        <v>2108</v>
      </c>
      <c r="B435" s="70">
        <v>160</v>
      </c>
      <c r="C435" s="70">
        <v>7</v>
      </c>
      <c r="D435" s="70">
        <v>10</v>
      </c>
      <c r="E435" s="70">
        <v>2010</v>
      </c>
      <c r="F435" s="70" t="s">
        <v>177</v>
      </c>
      <c r="G435" s="70" t="s">
        <v>2101</v>
      </c>
      <c r="H435" s="70" t="s">
        <v>2102</v>
      </c>
      <c r="I435" s="148"/>
      <c r="J435" s="71">
        <v>322.9117858047012</v>
      </c>
      <c r="K435" s="71">
        <v>7.3587603015322296</v>
      </c>
      <c r="L435" s="71">
        <v>25.40249274809932</v>
      </c>
      <c r="M435" s="71">
        <v>111.57121710176941</v>
      </c>
      <c r="N435" s="71">
        <v>131.52028291915161</v>
      </c>
      <c r="O435" s="71">
        <v>99.499187342521111</v>
      </c>
      <c r="P435" s="71">
        <v>93.964997509524252</v>
      </c>
      <c r="Q435" s="71">
        <v>5.0321125724203197</v>
      </c>
      <c r="R435" s="71">
        <v>0</v>
      </c>
      <c r="S435" s="71">
        <v>11.129632116850001</v>
      </c>
      <c r="T435" s="72"/>
      <c r="U435" s="71">
        <v>30658126</v>
      </c>
      <c r="V435" s="71">
        <v>3284</v>
      </c>
      <c r="W435" s="71">
        <v>550</v>
      </c>
      <c r="X435" s="71">
        <v>23647</v>
      </c>
      <c r="Y435" s="71">
        <v>28779</v>
      </c>
      <c r="Z435" s="71">
        <v>50533</v>
      </c>
      <c r="AA435" s="71">
        <v>18440</v>
      </c>
      <c r="AB435" s="71">
        <v>82712</v>
      </c>
      <c r="AC435" s="71">
        <v>0</v>
      </c>
      <c r="AD435" s="71">
        <v>11.129632116850001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221.75399999999999</v>
      </c>
      <c r="BK435" s="71">
        <v>0</v>
      </c>
      <c r="BL435" s="71">
        <v>10.366</v>
      </c>
      <c r="BM435" s="71">
        <v>0</v>
      </c>
      <c r="BN435" s="72"/>
      <c r="BO435" s="71">
        <v>0</v>
      </c>
      <c r="BP435" s="71">
        <v>0</v>
      </c>
      <c r="BQ435" s="71">
        <v>15</v>
      </c>
      <c r="BR435" s="71">
        <v>0</v>
      </c>
      <c r="BS435" s="71">
        <v>2</v>
      </c>
      <c r="BT435" s="71">
        <v>0</v>
      </c>
      <c r="BU435"/>
      <c r="BV435" s="70">
        <v>232.12</v>
      </c>
      <c r="BW435" s="70">
        <v>0</v>
      </c>
      <c r="BX435" s="70">
        <v>0</v>
      </c>
      <c r="BY435" s="70">
        <v>0</v>
      </c>
      <c r="BZ435" s="70">
        <v>0</v>
      </c>
      <c r="CA435" s="70">
        <v>0</v>
      </c>
      <c r="CB435" s="70">
        <v>0</v>
      </c>
      <c r="CC435" s="70">
        <v>0</v>
      </c>
      <c r="CD435" s="70">
        <v>0</v>
      </c>
    </row>
    <row r="436" spans="1:82">
      <c r="A436" s="70" t="s">
        <v>2109</v>
      </c>
      <c r="B436" s="70">
        <v>161</v>
      </c>
      <c r="C436" s="70">
        <v>8</v>
      </c>
      <c r="D436" s="70">
        <v>10</v>
      </c>
      <c r="E436" s="70">
        <v>2011</v>
      </c>
      <c r="F436" s="70" t="s">
        <v>178</v>
      </c>
      <c r="G436" s="70" t="s">
        <v>2101</v>
      </c>
      <c r="H436" s="70" t="s">
        <v>2102</v>
      </c>
      <c r="I436" s="148"/>
      <c r="J436" s="71">
        <v>354.68934296009479</v>
      </c>
      <c r="K436" s="71">
        <v>9.5929992685537844</v>
      </c>
      <c r="L436" s="71">
        <v>21.411390126002601</v>
      </c>
      <c r="M436" s="71">
        <v>127.71895905288631</v>
      </c>
      <c r="N436" s="71">
        <v>130.60196920355349</v>
      </c>
      <c r="O436" s="71">
        <v>98.607256213037104</v>
      </c>
      <c r="P436" s="71">
        <v>90.066879292854225</v>
      </c>
      <c r="Q436" s="71">
        <v>5.7705177934301402</v>
      </c>
      <c r="R436" s="71">
        <v>0</v>
      </c>
      <c r="S436" s="71">
        <v>8.9833019493999995</v>
      </c>
      <c r="T436" s="72"/>
      <c r="U436" s="71">
        <v>33475924</v>
      </c>
      <c r="V436" s="71">
        <v>3284</v>
      </c>
      <c r="W436" s="71">
        <v>550</v>
      </c>
      <c r="X436" s="71">
        <v>23647</v>
      </c>
      <c r="Y436" s="71">
        <v>28899</v>
      </c>
      <c r="Z436" s="71">
        <v>51168</v>
      </c>
      <c r="AA436" s="71">
        <v>18201</v>
      </c>
      <c r="AB436" s="71">
        <v>82228</v>
      </c>
      <c r="AC436" s="71">
        <v>0</v>
      </c>
      <c r="AD436" s="71">
        <v>8.9833019493999995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209.404</v>
      </c>
      <c r="BK436" s="71">
        <v>0</v>
      </c>
      <c r="BL436" s="71">
        <v>9.0659999999999989</v>
      </c>
      <c r="BM436" s="71">
        <v>0</v>
      </c>
      <c r="BN436" s="72"/>
      <c r="BO436" s="71">
        <v>0</v>
      </c>
      <c r="BP436" s="71">
        <v>0</v>
      </c>
      <c r="BQ436" s="71">
        <v>14</v>
      </c>
      <c r="BR436" s="71">
        <v>0</v>
      </c>
      <c r="BS436" s="71">
        <v>2</v>
      </c>
      <c r="BT436" s="71">
        <v>0</v>
      </c>
      <c r="BU436"/>
      <c r="BV436" s="70">
        <v>218.47</v>
      </c>
      <c r="BW436" s="70">
        <v>0</v>
      </c>
      <c r="BX436" s="70">
        <v>0</v>
      </c>
      <c r="BY436" s="70">
        <v>0</v>
      </c>
      <c r="BZ436" s="70">
        <v>0</v>
      </c>
      <c r="CA436" s="70">
        <v>0</v>
      </c>
      <c r="CB436" s="70">
        <v>0</v>
      </c>
      <c r="CC436" s="70">
        <v>0</v>
      </c>
      <c r="CD436" s="70">
        <v>0</v>
      </c>
    </row>
    <row r="437" spans="1:82">
      <c r="A437" s="70" t="s">
        <v>2110</v>
      </c>
      <c r="B437" s="70">
        <v>162</v>
      </c>
      <c r="C437" s="70">
        <v>9</v>
      </c>
      <c r="D437" s="70">
        <v>10</v>
      </c>
      <c r="E437" s="70">
        <v>2012</v>
      </c>
      <c r="F437" s="70" t="s">
        <v>179</v>
      </c>
      <c r="G437" s="70" t="s">
        <v>2101</v>
      </c>
      <c r="H437" s="70" t="s">
        <v>2102</v>
      </c>
      <c r="I437" s="148"/>
      <c r="J437" s="71">
        <v>290.38651670124318</v>
      </c>
      <c r="K437" s="71">
        <v>8.6586762404371687</v>
      </c>
      <c r="L437" s="71">
        <v>20.80283774393174</v>
      </c>
      <c r="M437" s="71">
        <v>124.145382472213</v>
      </c>
      <c r="N437" s="71">
        <v>128.30768361955751</v>
      </c>
      <c r="O437" s="71">
        <v>98.653444511523048</v>
      </c>
      <c r="P437" s="71">
        <v>89.290372678831787</v>
      </c>
      <c r="Q437" s="71">
        <v>6.29135764605922</v>
      </c>
      <c r="R437" s="71">
        <v>0</v>
      </c>
      <c r="S437" s="71">
        <v>12.919425800599999</v>
      </c>
      <c r="T437" s="72"/>
      <c r="U437" s="71">
        <v>29635267</v>
      </c>
      <c r="V437" s="71">
        <v>3284</v>
      </c>
      <c r="W437" s="71">
        <v>550</v>
      </c>
      <c r="X437" s="71">
        <v>23647</v>
      </c>
      <c r="Y437" s="71">
        <v>29527</v>
      </c>
      <c r="Z437" s="71">
        <v>51598</v>
      </c>
      <c r="AA437" s="71">
        <v>17942</v>
      </c>
      <c r="AB437" s="71">
        <v>82514</v>
      </c>
      <c r="AC437" s="71">
        <v>0</v>
      </c>
      <c r="AD437" s="71">
        <v>12.919425800599999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194.792</v>
      </c>
      <c r="BK437" s="71">
        <v>0</v>
      </c>
      <c r="BL437" s="71">
        <v>9.7510000000000012</v>
      </c>
      <c r="BM437" s="71">
        <v>0</v>
      </c>
      <c r="BN437" s="72"/>
      <c r="BO437" s="71">
        <v>0</v>
      </c>
      <c r="BP437" s="71">
        <v>0</v>
      </c>
      <c r="BQ437" s="71">
        <v>11</v>
      </c>
      <c r="BR437" s="71">
        <v>0</v>
      </c>
      <c r="BS437" s="71">
        <v>2</v>
      </c>
      <c r="BT437" s="71">
        <v>0</v>
      </c>
      <c r="BU437"/>
      <c r="BV437" s="70">
        <v>204.54300000000001</v>
      </c>
      <c r="BW437" s="70">
        <v>0</v>
      </c>
      <c r="BX437" s="70">
        <v>0</v>
      </c>
      <c r="BY437" s="70">
        <v>0</v>
      </c>
      <c r="BZ437" s="70">
        <v>0</v>
      </c>
      <c r="CA437" s="70">
        <v>0</v>
      </c>
      <c r="CB437" s="70">
        <v>0</v>
      </c>
      <c r="CC437" s="70">
        <v>0</v>
      </c>
      <c r="CD437" s="70">
        <v>0</v>
      </c>
    </row>
    <row r="438" spans="1:82">
      <c r="A438" s="70" t="s">
        <v>2111</v>
      </c>
      <c r="B438" s="70">
        <v>163</v>
      </c>
      <c r="C438" s="70">
        <v>10</v>
      </c>
      <c r="D438" s="70">
        <v>10</v>
      </c>
      <c r="E438" s="70">
        <v>2013</v>
      </c>
      <c r="F438" s="70" t="s">
        <v>180</v>
      </c>
      <c r="G438" s="70" t="s">
        <v>2101</v>
      </c>
      <c r="H438" s="70" t="s">
        <v>2102</v>
      </c>
      <c r="I438" s="148"/>
      <c r="J438" s="71">
        <v>328.95226089693301</v>
      </c>
      <c r="K438" s="71">
        <v>6.9904692325639211</v>
      </c>
      <c r="L438" s="71">
        <v>20.167801007246471</v>
      </c>
      <c r="M438" s="71">
        <v>126.5526435973225</v>
      </c>
      <c r="N438" s="71">
        <v>120.6310333127817</v>
      </c>
      <c r="O438" s="71">
        <v>95.121518042372728</v>
      </c>
      <c r="P438" s="71">
        <v>88.717663217199004</v>
      </c>
      <c r="Q438" s="71">
        <v>6.36824163192047</v>
      </c>
      <c r="R438" s="71">
        <v>0</v>
      </c>
      <c r="S438" s="71">
        <v>14.075067387640001</v>
      </c>
      <c r="T438" s="72"/>
      <c r="U438" s="71">
        <v>29471156</v>
      </c>
      <c r="V438" s="71">
        <v>3284</v>
      </c>
      <c r="W438" s="71">
        <v>550</v>
      </c>
      <c r="X438" s="71">
        <v>23647</v>
      </c>
      <c r="Y438" s="71">
        <v>29652</v>
      </c>
      <c r="Z438" s="71">
        <v>51972</v>
      </c>
      <c r="AA438" s="71">
        <v>17760</v>
      </c>
      <c r="AB438" s="71">
        <v>82325</v>
      </c>
      <c r="AC438" s="71">
        <v>0</v>
      </c>
      <c r="AD438" s="71">
        <v>14.075067387640001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194.791</v>
      </c>
      <c r="BK438" s="71">
        <v>0</v>
      </c>
      <c r="BL438" s="71">
        <v>9.7859999999999996</v>
      </c>
      <c r="BM438" s="71">
        <v>0</v>
      </c>
      <c r="BN438" s="72"/>
      <c r="BO438" s="71">
        <v>0</v>
      </c>
      <c r="BP438" s="71">
        <v>0</v>
      </c>
      <c r="BQ438" s="71">
        <v>11</v>
      </c>
      <c r="BR438" s="71">
        <v>0</v>
      </c>
      <c r="BS438" s="71">
        <v>2</v>
      </c>
      <c r="BT438" s="71">
        <v>0</v>
      </c>
      <c r="BU438"/>
      <c r="BV438" s="70">
        <v>204.577</v>
      </c>
      <c r="BW438" s="70">
        <v>0</v>
      </c>
      <c r="BX438" s="70">
        <v>0</v>
      </c>
      <c r="BY438" s="70">
        <v>0</v>
      </c>
      <c r="BZ438" s="70">
        <v>0</v>
      </c>
      <c r="CA438" s="70">
        <v>0</v>
      </c>
      <c r="CB438" s="70">
        <v>0</v>
      </c>
      <c r="CC438" s="70">
        <v>0</v>
      </c>
      <c r="CD438" s="70">
        <v>0</v>
      </c>
    </row>
    <row r="439" spans="1:82">
      <c r="A439" s="70" t="s">
        <v>2112</v>
      </c>
      <c r="B439" s="70">
        <v>164</v>
      </c>
      <c r="C439" s="70">
        <v>11</v>
      </c>
      <c r="D439" s="70">
        <v>10</v>
      </c>
      <c r="E439" s="70">
        <v>2014</v>
      </c>
      <c r="F439" s="70" t="s">
        <v>181</v>
      </c>
      <c r="G439" s="70" t="s">
        <v>2101</v>
      </c>
      <c r="H439" s="70" t="s">
        <v>2102</v>
      </c>
      <c r="I439" s="148"/>
      <c r="J439" s="71">
        <v>291.11004193421951</v>
      </c>
      <c r="K439" s="71">
        <v>6.7022691717946108</v>
      </c>
      <c r="L439" s="71">
        <v>17.778246298216381</v>
      </c>
      <c r="M439" s="71">
        <v>115.8555799022525</v>
      </c>
      <c r="N439" s="71">
        <v>119.5586696096578</v>
      </c>
      <c r="O439" s="71">
        <v>90.681404473290456</v>
      </c>
      <c r="P439" s="71">
        <v>87.988749093947874</v>
      </c>
      <c r="Q439" s="71">
        <v>6.0571057341949404</v>
      </c>
      <c r="R439" s="71">
        <v>0</v>
      </c>
      <c r="S439" s="71">
        <v>11.37568537182</v>
      </c>
      <c r="T439" s="72"/>
      <c r="U439" s="71">
        <v>31620370</v>
      </c>
      <c r="V439" s="71">
        <v>2703</v>
      </c>
      <c r="W439" s="71">
        <v>611</v>
      </c>
      <c r="X439" s="71">
        <v>23168</v>
      </c>
      <c r="Y439" s="71">
        <v>29786</v>
      </c>
      <c r="Z439" s="71">
        <v>52183</v>
      </c>
      <c r="AA439" s="71">
        <v>17523</v>
      </c>
      <c r="AB439" s="71">
        <v>81613</v>
      </c>
      <c r="AC439" s="71">
        <v>0</v>
      </c>
      <c r="AD439" s="71">
        <v>11.37568537182</v>
      </c>
      <c r="AE439" s="72"/>
      <c r="AF439" s="71"/>
      <c r="AG439" s="71"/>
      <c r="AH439" s="71"/>
      <c r="AI439" s="71"/>
      <c r="AJ439" s="71"/>
      <c r="AK439" s="71"/>
      <c r="AL439" s="71"/>
      <c r="AM439" s="71"/>
      <c r="AN439" s="71"/>
      <c r="AO439" s="71"/>
      <c r="AP439" s="71"/>
      <c r="AQ439" s="72"/>
      <c r="AR439" s="71">
        <v>2053</v>
      </c>
      <c r="AS439" s="71">
        <v>573</v>
      </c>
      <c r="AT439" s="71">
        <v>0</v>
      </c>
      <c r="AU439" s="71">
        <v>2</v>
      </c>
      <c r="AV439" s="71">
        <v>0</v>
      </c>
      <c r="AW439" s="71">
        <v>0</v>
      </c>
      <c r="AX439" s="71"/>
      <c r="AY439" s="72"/>
      <c r="AZ439" s="71">
        <v>8705.2000000000007</v>
      </c>
      <c r="BA439" s="71">
        <v>24665.8</v>
      </c>
      <c r="BB439" s="71">
        <v>0</v>
      </c>
      <c r="BC439" s="71">
        <v>221.5</v>
      </c>
      <c r="BD439" s="71">
        <v>0</v>
      </c>
      <c r="BE439" s="71">
        <v>0</v>
      </c>
      <c r="BF439" s="71"/>
      <c r="BG439" s="72"/>
      <c r="BH439" s="71">
        <v>0</v>
      </c>
      <c r="BI439" s="71">
        <v>0</v>
      </c>
      <c r="BJ439" s="71">
        <v>211.40700000000001</v>
      </c>
      <c r="BK439" s="71">
        <v>0</v>
      </c>
      <c r="BL439" s="71">
        <v>8.4369999999999994</v>
      </c>
      <c r="BM439" s="71">
        <v>0</v>
      </c>
      <c r="BN439" s="72"/>
      <c r="BO439" s="71">
        <v>0</v>
      </c>
      <c r="BP439" s="71">
        <v>0</v>
      </c>
      <c r="BQ439" s="71">
        <v>14</v>
      </c>
      <c r="BR439" s="71">
        <v>0</v>
      </c>
      <c r="BS439" s="71">
        <v>2</v>
      </c>
      <c r="BT439" s="71">
        <v>0</v>
      </c>
      <c r="BU439"/>
      <c r="BV439" s="70">
        <v>219.84399999999999</v>
      </c>
      <c r="BW439" s="70">
        <v>0</v>
      </c>
      <c r="BX439" s="70">
        <v>0</v>
      </c>
      <c r="BY439" s="70">
        <v>0</v>
      </c>
      <c r="BZ439" s="70">
        <v>0</v>
      </c>
      <c r="CA439" s="70">
        <v>0</v>
      </c>
      <c r="CB439" s="70">
        <v>0</v>
      </c>
      <c r="CC439" s="70">
        <v>0</v>
      </c>
      <c r="CD439" s="70">
        <v>0</v>
      </c>
    </row>
    <row r="440" spans="1:82">
      <c r="A440" s="70" t="s">
        <v>2113</v>
      </c>
      <c r="B440" s="70">
        <v>165</v>
      </c>
      <c r="C440" s="70">
        <v>12</v>
      </c>
      <c r="D440" s="70">
        <v>10</v>
      </c>
      <c r="E440" s="70">
        <v>2015</v>
      </c>
      <c r="F440" s="70" t="s">
        <v>182</v>
      </c>
      <c r="G440" s="70" t="s">
        <v>2101</v>
      </c>
      <c r="H440" s="70" t="s">
        <v>2102</v>
      </c>
      <c r="I440" s="148"/>
      <c r="J440" s="71">
        <v>280.53364330945539</v>
      </c>
      <c r="K440" s="71">
        <v>6.6005993182445524</v>
      </c>
      <c r="L440" s="71">
        <v>15.86394165188813</v>
      </c>
      <c r="M440" s="71">
        <v>151.1247454253656</v>
      </c>
      <c r="N440" s="71">
        <v>114.3804518872691</v>
      </c>
      <c r="O440" s="71">
        <v>89.777425605443327</v>
      </c>
      <c r="P440" s="71">
        <v>87.485381580431607</v>
      </c>
      <c r="Q440" s="71">
        <v>5.8772778682773197</v>
      </c>
      <c r="R440" s="71">
        <v>0</v>
      </c>
      <c r="S440" s="71">
        <v>10.5028944384</v>
      </c>
      <c r="T440" s="72"/>
      <c r="U440" s="71">
        <v>32962295</v>
      </c>
      <c r="V440" s="71">
        <v>2703</v>
      </c>
      <c r="W440" s="71">
        <v>611</v>
      </c>
      <c r="X440" s="71">
        <v>23168</v>
      </c>
      <c r="Y440" s="71">
        <v>29980</v>
      </c>
      <c r="Z440" s="71">
        <v>52160</v>
      </c>
      <c r="AA440" s="71">
        <v>17409</v>
      </c>
      <c r="AB440" s="71">
        <v>80894</v>
      </c>
      <c r="AC440" s="71">
        <v>0</v>
      </c>
      <c r="AD440" s="71">
        <v>10.5028944384</v>
      </c>
      <c r="AE440" s="72"/>
      <c r="AF440" s="71">
        <v>315917151.38077682</v>
      </c>
      <c r="AG440" s="71">
        <v>5067982.2542942585</v>
      </c>
      <c r="AH440" s="71">
        <v>3298010.1750676548</v>
      </c>
      <c r="AI440" s="71">
        <v>149066637.56595391</v>
      </c>
      <c r="AJ440" s="71">
        <v>170882682.0693675</v>
      </c>
      <c r="AK440" s="71">
        <v>0</v>
      </c>
      <c r="AL440" s="71">
        <v>0</v>
      </c>
      <c r="AM440" s="71">
        <v>11086183.362432729</v>
      </c>
      <c r="AN440" s="71">
        <v>0</v>
      </c>
      <c r="AO440" s="71">
        <v>0</v>
      </c>
      <c r="AP440" s="71">
        <v>655318646.80789292</v>
      </c>
      <c r="AQ440" s="72"/>
      <c r="AR440" s="71">
        <v>2178</v>
      </c>
      <c r="AS440" s="71">
        <v>860</v>
      </c>
      <c r="AT440" s="71">
        <v>0</v>
      </c>
      <c r="AU440" s="71">
        <v>3</v>
      </c>
      <c r="AV440" s="71">
        <v>0</v>
      </c>
      <c r="AW440" s="71">
        <v>0</v>
      </c>
      <c r="AX440" s="71"/>
      <c r="AY440" s="72"/>
      <c r="AZ440" s="71">
        <v>9354.7000000000007</v>
      </c>
      <c r="BA440" s="71">
        <v>43192</v>
      </c>
      <c r="BB440" s="71">
        <v>0</v>
      </c>
      <c r="BC440" s="71">
        <v>347.5</v>
      </c>
      <c r="BD440" s="71">
        <v>0</v>
      </c>
      <c r="BE440" s="71">
        <v>0</v>
      </c>
      <c r="BF440" s="71"/>
      <c r="BG440" s="72"/>
      <c r="BH440" s="71">
        <v>0</v>
      </c>
      <c r="BI440" s="71">
        <v>0</v>
      </c>
      <c r="BJ440" s="71">
        <v>206.52</v>
      </c>
      <c r="BK440" s="71">
        <v>0</v>
      </c>
      <c r="BL440" s="71">
        <v>9.0419999999999998</v>
      </c>
      <c r="BM440" s="71">
        <v>0</v>
      </c>
      <c r="BN440" s="72"/>
      <c r="BO440" s="71">
        <v>0</v>
      </c>
      <c r="BP440" s="71">
        <v>0</v>
      </c>
      <c r="BQ440" s="71">
        <v>15</v>
      </c>
      <c r="BR440" s="71">
        <v>0</v>
      </c>
      <c r="BS440" s="71">
        <v>2</v>
      </c>
      <c r="BT440" s="71">
        <v>0</v>
      </c>
      <c r="BU440"/>
      <c r="BV440" s="70">
        <v>215.56200000000001</v>
      </c>
      <c r="BW440" s="70">
        <v>0</v>
      </c>
      <c r="BX440" s="70">
        <v>0</v>
      </c>
      <c r="BY440" s="70">
        <v>0</v>
      </c>
      <c r="BZ440" s="70">
        <v>0</v>
      </c>
      <c r="CA440" s="70">
        <v>0</v>
      </c>
      <c r="CB440" s="70">
        <v>0</v>
      </c>
      <c r="CC440" s="70">
        <v>0</v>
      </c>
      <c r="CD440" s="70">
        <v>0</v>
      </c>
    </row>
    <row r="441" spans="1:82">
      <c r="A441" s="70" t="s">
        <v>2114</v>
      </c>
      <c r="B441" s="70">
        <v>166</v>
      </c>
      <c r="C441" s="70">
        <v>13</v>
      </c>
      <c r="D441" s="70">
        <v>10</v>
      </c>
      <c r="E441" s="70">
        <v>2016</v>
      </c>
      <c r="F441" s="70" t="s">
        <v>155</v>
      </c>
      <c r="G441" s="70" t="s">
        <v>2101</v>
      </c>
      <c r="H441" s="70" t="s">
        <v>2102</v>
      </c>
      <c r="I441" s="148"/>
      <c r="J441" s="71">
        <v>306.50369114008487</v>
      </c>
      <c r="K441" s="71">
        <v>6.5622008341998521</v>
      </c>
      <c r="L441" s="71">
        <v>15.079178787616968</v>
      </c>
      <c r="M441" s="71">
        <v>100.560031766435</v>
      </c>
      <c r="N441" s="71">
        <v>113.23485215436082</v>
      </c>
      <c r="O441" s="71">
        <v>89.216005849367136</v>
      </c>
      <c r="P441" s="71">
        <v>85.523223483336764</v>
      </c>
      <c r="Q441" s="71">
        <v>5.6713986763206217</v>
      </c>
      <c r="R441" s="71">
        <v>0</v>
      </c>
      <c r="S441" s="71">
        <v>11.820933439000001</v>
      </c>
      <c r="T441" s="72"/>
      <c r="U441" s="71">
        <v>35438610</v>
      </c>
      <c r="V441" s="71">
        <v>2703</v>
      </c>
      <c r="W441" s="71">
        <v>611</v>
      </c>
      <c r="X441" s="71">
        <v>23168</v>
      </c>
      <c r="Y441" s="71">
        <v>30235</v>
      </c>
      <c r="Z441" s="71">
        <v>52471</v>
      </c>
      <c r="AA441" s="71">
        <v>17602</v>
      </c>
      <c r="AB441" s="71">
        <v>80295</v>
      </c>
      <c r="AC441" s="71">
        <v>0</v>
      </c>
      <c r="AD441" s="71">
        <v>11.820933438999999</v>
      </c>
      <c r="AE441" s="72"/>
      <c r="AF441" s="71">
        <v>353610572.63842517</v>
      </c>
      <c r="AG441" s="71">
        <v>4856907.1165406993</v>
      </c>
      <c r="AH441" s="71">
        <v>2406667.3611852811</v>
      </c>
      <c r="AI441" s="71">
        <v>148119263.29197609</v>
      </c>
      <c r="AJ441" s="71">
        <v>169556580.27929261</v>
      </c>
      <c r="AK441" s="71">
        <v>0</v>
      </c>
      <c r="AL441" s="71">
        <v>0</v>
      </c>
      <c r="AM441" s="71">
        <v>11012642.02563414</v>
      </c>
      <c r="AN441" s="71">
        <v>0</v>
      </c>
      <c r="AO441" s="71">
        <v>0</v>
      </c>
      <c r="AP441" s="71">
        <v>689562632.71305406</v>
      </c>
      <c r="AQ441" s="72"/>
      <c r="AR441" s="71">
        <v>2320</v>
      </c>
      <c r="AS441" s="71">
        <v>1111</v>
      </c>
      <c r="AT441" s="71">
        <v>0</v>
      </c>
      <c r="AU441" s="71">
        <v>3</v>
      </c>
      <c r="AV441" s="71">
        <v>0</v>
      </c>
      <c r="AW441" s="71">
        <v>0</v>
      </c>
      <c r="AX441" s="71"/>
      <c r="AY441" s="72"/>
      <c r="AZ441" s="71">
        <v>10164.5</v>
      </c>
      <c r="BA441" s="71">
        <v>55947.8</v>
      </c>
      <c r="BB441" s="71">
        <v>0</v>
      </c>
      <c r="BC441" s="71">
        <v>347.5</v>
      </c>
      <c r="BD441" s="71">
        <v>0</v>
      </c>
      <c r="BE441" s="71">
        <v>0</v>
      </c>
      <c r="BF441" s="71"/>
      <c r="BG441" s="72"/>
      <c r="BH441" s="71">
        <v>0</v>
      </c>
      <c r="BI441" s="71">
        <v>0</v>
      </c>
      <c r="BJ441" s="71">
        <v>200.614</v>
      </c>
      <c r="BK441" s="71">
        <v>0</v>
      </c>
      <c r="BL441" s="71">
        <v>9.1110000000000007</v>
      </c>
      <c r="BM441" s="71">
        <v>0</v>
      </c>
      <c r="BN441" s="72"/>
      <c r="BO441" s="71">
        <v>0</v>
      </c>
      <c r="BP441" s="71">
        <v>0</v>
      </c>
      <c r="BQ441" s="71">
        <v>14</v>
      </c>
      <c r="BR441" s="71">
        <v>0</v>
      </c>
      <c r="BS441" s="71">
        <v>2</v>
      </c>
      <c r="BT441" s="71">
        <v>0</v>
      </c>
      <c r="BU441"/>
      <c r="BV441" s="70">
        <v>209.72499999999999</v>
      </c>
      <c r="BW441" s="70">
        <v>0</v>
      </c>
      <c r="BX441" s="70">
        <v>0</v>
      </c>
      <c r="BY441" s="70">
        <v>0</v>
      </c>
      <c r="BZ441" s="70">
        <v>0</v>
      </c>
      <c r="CA441" s="70">
        <v>0</v>
      </c>
      <c r="CB441" s="70">
        <v>0</v>
      </c>
      <c r="CC441" s="70">
        <v>0</v>
      </c>
      <c r="CD441" s="70">
        <v>0</v>
      </c>
    </row>
    <row r="442" spans="1:82">
      <c r="A442" s="70" t="s">
        <v>2115</v>
      </c>
      <c r="B442" s="70">
        <v>167</v>
      </c>
      <c r="C442" s="70">
        <v>14</v>
      </c>
      <c r="D442" s="70">
        <v>10</v>
      </c>
      <c r="E442" s="70">
        <v>2017</v>
      </c>
      <c r="F442" s="70" t="s">
        <v>156</v>
      </c>
      <c r="G442" s="70" t="s">
        <v>2101</v>
      </c>
      <c r="H442" s="70" t="s">
        <v>2102</v>
      </c>
      <c r="I442" s="148"/>
      <c r="J442" s="71">
        <v>347.29328253258797</v>
      </c>
      <c r="K442" s="71">
        <v>6.5324225221928618</v>
      </c>
      <c r="L442" s="71">
        <v>16.187823404753402</v>
      </c>
      <c r="M442" s="71">
        <v>89.044767551779273</v>
      </c>
      <c r="N442" s="71">
        <v>110.23787741770914</v>
      </c>
      <c r="O442" s="71">
        <v>87.835477827428505</v>
      </c>
      <c r="P442" s="71">
        <v>83.132361977886276</v>
      </c>
      <c r="Q442" s="71">
        <v>5.43915234368911</v>
      </c>
      <c r="R442" s="71">
        <v>0</v>
      </c>
      <c r="S442" s="71">
        <v>13.229790727999998</v>
      </c>
      <c r="T442" s="72"/>
      <c r="U442" s="71">
        <v>40849743</v>
      </c>
      <c r="V442" s="71">
        <v>2703</v>
      </c>
      <c r="W442" s="71">
        <v>611</v>
      </c>
      <c r="X442" s="71">
        <v>23168</v>
      </c>
      <c r="Y442" s="71">
        <v>30462</v>
      </c>
      <c r="Z442" s="71">
        <v>52516</v>
      </c>
      <c r="AA442" s="71">
        <v>17219</v>
      </c>
      <c r="AB442" s="71">
        <v>79633</v>
      </c>
      <c r="AC442" s="71">
        <v>0</v>
      </c>
      <c r="AD442" s="71">
        <v>13.229790727999999</v>
      </c>
      <c r="AE442" s="72"/>
      <c r="AF442" s="71">
        <v>406086199.37025249</v>
      </c>
      <c r="AG442" s="71">
        <v>4888220.9158046078</v>
      </c>
      <c r="AH442" s="71">
        <v>3316469.5915321549</v>
      </c>
      <c r="AI442" s="71">
        <v>139857500.89492869</v>
      </c>
      <c r="AJ442" s="71">
        <v>159448012.50112981</v>
      </c>
      <c r="AK442" s="71">
        <v>0</v>
      </c>
      <c r="AL442" s="71">
        <v>0</v>
      </c>
      <c r="AM442" s="71">
        <v>10938936.928275939</v>
      </c>
      <c r="AN442" s="71">
        <v>0</v>
      </c>
      <c r="AO442" s="71">
        <v>0</v>
      </c>
      <c r="AP442" s="71">
        <v>724535340.20192373</v>
      </c>
      <c r="AQ442" s="72"/>
      <c r="AR442" s="71">
        <v>2435</v>
      </c>
      <c r="AS442" s="71">
        <v>1292</v>
      </c>
      <c r="AT442" s="71">
        <v>0</v>
      </c>
      <c r="AU442" s="71">
        <v>3</v>
      </c>
      <c r="AV442" s="71">
        <v>0</v>
      </c>
      <c r="AW442" s="71">
        <v>0</v>
      </c>
      <c r="AX442" s="71"/>
      <c r="AY442" s="72"/>
      <c r="AZ442" s="71">
        <v>10763.6</v>
      </c>
      <c r="BA442" s="71">
        <v>64025.099999999991</v>
      </c>
      <c r="BB442" s="71">
        <v>0</v>
      </c>
      <c r="BC442" s="71">
        <v>347.5</v>
      </c>
      <c r="BD442" s="71">
        <v>0</v>
      </c>
      <c r="BE442" s="71">
        <v>0</v>
      </c>
      <c r="BF442" s="71"/>
      <c r="BG442" s="72"/>
      <c r="BH442" s="71">
        <v>0</v>
      </c>
      <c r="BI442" s="71">
        <v>0</v>
      </c>
      <c r="BJ442" s="71">
        <v>225.69499999999999</v>
      </c>
      <c r="BK442" s="71">
        <v>0</v>
      </c>
      <c r="BL442" s="71">
        <v>9.722999999999999</v>
      </c>
      <c r="BM442" s="71">
        <v>0</v>
      </c>
      <c r="BN442" s="72"/>
      <c r="BO442" s="71">
        <v>0</v>
      </c>
      <c r="BP442" s="71">
        <v>0</v>
      </c>
      <c r="BQ442" s="71">
        <v>14</v>
      </c>
      <c r="BR442" s="71">
        <v>0</v>
      </c>
      <c r="BS442" s="71">
        <v>2</v>
      </c>
      <c r="BT442" s="71">
        <v>0</v>
      </c>
      <c r="BU442"/>
      <c r="BV442" s="70">
        <v>235.41800000000001</v>
      </c>
      <c r="BW442" s="70">
        <v>0</v>
      </c>
      <c r="BX442" s="70">
        <v>0</v>
      </c>
      <c r="BY442" s="70">
        <v>0</v>
      </c>
      <c r="BZ442" s="70">
        <v>0</v>
      </c>
      <c r="CA442" s="70">
        <v>0</v>
      </c>
      <c r="CB442" s="70">
        <v>0</v>
      </c>
      <c r="CC442" s="70">
        <v>0</v>
      </c>
      <c r="CD442" s="70">
        <v>0</v>
      </c>
    </row>
    <row r="443" spans="1:82">
      <c r="A443" s="70" t="s">
        <v>2116</v>
      </c>
      <c r="B443" s="70">
        <v>168</v>
      </c>
      <c r="C443" s="70">
        <v>15</v>
      </c>
      <c r="D443" s="70">
        <v>10</v>
      </c>
      <c r="E443" s="70">
        <v>2018</v>
      </c>
      <c r="F443" s="70" t="s">
        <v>183</v>
      </c>
      <c r="G443" s="70" t="s">
        <v>2101</v>
      </c>
      <c r="H443" s="70" t="s">
        <v>2102</v>
      </c>
      <c r="I443" s="148"/>
      <c r="J443" s="71">
        <v>331.86639116282362</v>
      </c>
      <c r="K443" s="71">
        <v>6.1535052281772558</v>
      </c>
      <c r="L443" s="71">
        <v>14.340921041282812</v>
      </c>
      <c r="M443" s="71">
        <v>92.070466899216981</v>
      </c>
      <c r="N443" s="71">
        <v>100.06131646240767</v>
      </c>
      <c r="O443" s="71">
        <v>86.406792565379533</v>
      </c>
      <c r="P443" s="71">
        <v>82.17578581517202</v>
      </c>
      <c r="Q443" s="71">
        <v>5.0039167953667203</v>
      </c>
      <c r="R443" s="71">
        <v>0</v>
      </c>
      <c r="S443" s="71">
        <v>13.674709203000001</v>
      </c>
      <c r="T443" s="72"/>
      <c r="U443" s="71">
        <v>41628930</v>
      </c>
      <c r="V443" s="71">
        <v>2703</v>
      </c>
      <c r="W443" s="71">
        <v>611</v>
      </c>
      <c r="X443" s="71">
        <v>23168</v>
      </c>
      <c r="Y443" s="71">
        <v>30800</v>
      </c>
      <c r="Z443" s="71">
        <v>52651</v>
      </c>
      <c r="AA443" s="71">
        <v>17192</v>
      </c>
      <c r="AB443" s="71">
        <v>78950</v>
      </c>
      <c r="AC443" s="71">
        <v>0</v>
      </c>
      <c r="AD443" s="71">
        <v>13.674709203000001</v>
      </c>
      <c r="AE443" s="72"/>
      <c r="AF443" s="71">
        <v>394095442.56015712</v>
      </c>
      <c r="AG443" s="71">
        <v>4361817.0695710843</v>
      </c>
      <c r="AH443" s="71">
        <v>3125094.492675229</v>
      </c>
      <c r="AI443" s="71">
        <v>142434013.00833869</v>
      </c>
      <c r="AJ443" s="71">
        <v>153026983.58505639</v>
      </c>
      <c r="AK443" s="71">
        <v>0</v>
      </c>
      <c r="AL443" s="71">
        <v>0</v>
      </c>
      <c r="AM443" s="71">
        <v>10867555.19068468</v>
      </c>
      <c r="AN443" s="71">
        <v>0</v>
      </c>
      <c r="AO443" s="71">
        <v>0</v>
      </c>
      <c r="AP443" s="71">
        <v>707910905.90648317</v>
      </c>
      <c r="AQ443" s="72"/>
      <c r="AR443" s="71">
        <v>2552</v>
      </c>
      <c r="AS443" s="71">
        <v>1452</v>
      </c>
      <c r="AT443" s="71">
        <v>0</v>
      </c>
      <c r="AU443" s="71">
        <v>3</v>
      </c>
      <c r="AV443" s="71">
        <v>0</v>
      </c>
      <c r="AW443" s="71">
        <v>0</v>
      </c>
      <c r="AX443" s="71"/>
      <c r="AY443" s="72"/>
      <c r="AZ443" s="71">
        <v>11416.7</v>
      </c>
      <c r="BA443" s="71">
        <v>72077</v>
      </c>
      <c r="BB443" s="71">
        <v>0</v>
      </c>
      <c r="BC443" s="71">
        <v>348</v>
      </c>
      <c r="BD443" s="71">
        <v>0</v>
      </c>
      <c r="BE443" s="71">
        <v>0</v>
      </c>
      <c r="BF443" s="71"/>
      <c r="BG443" s="72"/>
      <c r="BH443" s="71">
        <v>0</v>
      </c>
      <c r="BI443" s="71">
        <v>0</v>
      </c>
      <c r="BJ443" s="71">
        <v>216.393</v>
      </c>
      <c r="BK443" s="71">
        <v>0</v>
      </c>
      <c r="BL443" s="71">
        <v>10.402000000000001</v>
      </c>
      <c r="BM443" s="71">
        <v>0</v>
      </c>
      <c r="BN443" s="72"/>
      <c r="BO443" s="71">
        <v>0</v>
      </c>
      <c r="BP443" s="71">
        <v>0</v>
      </c>
      <c r="BQ443" s="71">
        <v>13</v>
      </c>
      <c r="BR443" s="71">
        <v>0</v>
      </c>
      <c r="BS443" s="71">
        <v>2</v>
      </c>
      <c r="BT443" s="71">
        <v>0</v>
      </c>
      <c r="BU443"/>
      <c r="BV443" s="70">
        <v>226.79499999999999</v>
      </c>
      <c r="BW443" s="70">
        <v>0</v>
      </c>
      <c r="BX443" s="70">
        <v>0</v>
      </c>
      <c r="BY443" s="70">
        <v>0</v>
      </c>
      <c r="BZ443" s="70">
        <v>0</v>
      </c>
      <c r="CA443" s="70">
        <v>0</v>
      </c>
      <c r="CB443" s="70">
        <v>0</v>
      </c>
      <c r="CC443" s="70">
        <v>0</v>
      </c>
      <c r="CD443" s="70">
        <v>0</v>
      </c>
    </row>
    <row r="444" spans="1:82">
      <c r="A444" s="70" t="s">
        <v>2117</v>
      </c>
      <c r="B444" s="70">
        <v>169</v>
      </c>
      <c r="C444" s="70">
        <v>16</v>
      </c>
      <c r="D444" s="70">
        <v>10</v>
      </c>
      <c r="E444" s="70">
        <v>2019</v>
      </c>
      <c r="F444" s="70" t="s">
        <v>158</v>
      </c>
      <c r="G444" s="1064" t="s">
        <v>2101</v>
      </c>
      <c r="H444" s="70" t="s">
        <v>2102</v>
      </c>
      <c r="I444" s="148"/>
      <c r="J444" s="71">
        <v>332.21483168213211</v>
      </c>
      <c r="K444" s="71">
        <v>5.5947553225080862</v>
      </c>
      <c r="L444" s="71">
        <v>14.40624471010411</v>
      </c>
      <c r="M444" s="71">
        <v>94.53557707011862</v>
      </c>
      <c r="N444" s="71">
        <v>96.179015372044447</v>
      </c>
      <c r="O444" s="71">
        <v>84.141152283128278</v>
      </c>
      <c r="P444" s="71">
        <v>82.318738711939318</v>
      </c>
      <c r="Q444" s="71">
        <v>4.83215703117137</v>
      </c>
      <c r="R444" s="71">
        <v>0</v>
      </c>
      <c r="S444" s="71">
        <v>14.315771131200002</v>
      </c>
      <c r="T444" s="72"/>
      <c r="U444" s="71">
        <v>43802668</v>
      </c>
      <c r="V444" s="71">
        <v>2703</v>
      </c>
      <c r="W444" s="71">
        <v>611</v>
      </c>
      <c r="X444" s="71">
        <v>23168</v>
      </c>
      <c r="Y444" s="71">
        <v>31163</v>
      </c>
      <c r="Z444" s="71">
        <v>52678</v>
      </c>
      <c r="AA444" s="71">
        <v>17093</v>
      </c>
      <c r="AB444" s="71">
        <v>78304</v>
      </c>
      <c r="AC444" s="71">
        <v>0</v>
      </c>
      <c r="AD444" s="71">
        <v>14.3157711312</v>
      </c>
      <c r="AE444" s="72"/>
      <c r="AF444" s="71">
        <v>417152513.37303448</v>
      </c>
      <c r="AG444" s="71">
        <v>4233313.1422683969</v>
      </c>
      <c r="AH444" s="71">
        <v>3294153.1110128788</v>
      </c>
      <c r="AI444" s="71">
        <v>158124941.15502471</v>
      </c>
      <c r="AJ444" s="71">
        <v>144032887.50875339</v>
      </c>
      <c r="AK444" s="71">
        <v>0</v>
      </c>
      <c r="AL444" s="71">
        <v>0</v>
      </c>
      <c r="AM444" s="71">
        <v>10664415.327803601</v>
      </c>
      <c r="AN444" s="71">
        <v>0</v>
      </c>
      <c r="AO444" s="71">
        <v>0</v>
      </c>
      <c r="AP444" s="71">
        <v>737502223.61789751</v>
      </c>
      <c r="AQ444" s="72"/>
      <c r="AR444" s="71">
        <v>2663</v>
      </c>
      <c r="AS444" s="71">
        <v>1630</v>
      </c>
      <c r="AT444" s="71">
        <v>0</v>
      </c>
      <c r="AU444" s="71">
        <v>4</v>
      </c>
      <c r="AV444" s="71">
        <v>0</v>
      </c>
      <c r="AW444" s="71">
        <v>0</v>
      </c>
      <c r="AX444" s="71"/>
      <c r="AY444" s="72"/>
      <c r="AZ444" s="71">
        <v>12062.999999999991</v>
      </c>
      <c r="BA444" s="71">
        <v>84792.400000000009</v>
      </c>
      <c r="BB444" s="71">
        <v>0</v>
      </c>
      <c r="BC444" s="71">
        <v>1680.7</v>
      </c>
      <c r="BD444" s="71">
        <v>0</v>
      </c>
      <c r="BE444" s="71">
        <v>0</v>
      </c>
      <c r="BF444" s="71"/>
      <c r="BG444" s="72"/>
      <c r="BH444" s="71">
        <v>0</v>
      </c>
      <c r="BI444" s="71">
        <v>0</v>
      </c>
      <c r="BJ444" s="71">
        <v>191.46299999999999</v>
      </c>
      <c r="BK444" s="71">
        <v>0</v>
      </c>
      <c r="BL444" s="71">
        <v>9.2710000000000008</v>
      </c>
      <c r="BM444" s="71">
        <v>0</v>
      </c>
      <c r="BN444" s="72"/>
      <c r="BO444" s="71">
        <v>0</v>
      </c>
      <c r="BP444" s="71">
        <v>0</v>
      </c>
      <c r="BQ444" s="71">
        <v>14</v>
      </c>
      <c r="BR444" s="71">
        <v>0</v>
      </c>
      <c r="BS444" s="71">
        <v>2</v>
      </c>
      <c r="BT444" s="71">
        <v>0</v>
      </c>
      <c r="BU444"/>
      <c r="BV444" s="70">
        <v>200.73400000000001</v>
      </c>
      <c r="BW444" s="70">
        <v>0</v>
      </c>
      <c r="BX444" s="70">
        <v>0</v>
      </c>
      <c r="BY444" s="70">
        <v>0</v>
      </c>
      <c r="BZ444" s="70">
        <v>0</v>
      </c>
      <c r="CA444" s="70">
        <v>0</v>
      </c>
      <c r="CB444" s="70">
        <v>0</v>
      </c>
      <c r="CC444" s="70">
        <v>0</v>
      </c>
      <c r="CD444" s="70">
        <v>0</v>
      </c>
    </row>
    <row r="445" spans="1:82">
      <c r="A445" s="70" t="s">
        <v>2118</v>
      </c>
      <c r="B445" s="70">
        <v>170</v>
      </c>
      <c r="C445" s="70">
        <v>17</v>
      </c>
      <c r="D445" s="70">
        <v>10</v>
      </c>
      <c r="E445" s="70">
        <v>2020</v>
      </c>
      <c r="F445" s="70" t="s">
        <v>159</v>
      </c>
      <c r="G445" s="1064" t="s">
        <v>2101</v>
      </c>
      <c r="H445" s="70" t="s">
        <v>2102</v>
      </c>
      <c r="I445" s="148"/>
      <c r="J445" s="71">
        <v>301.42421168441359</v>
      </c>
      <c r="K445" s="71">
        <v>5.8963221315966834</v>
      </c>
      <c r="L445" s="71">
        <v>14.308475051796176</v>
      </c>
      <c r="M445" s="71">
        <v>79.267456444724573</v>
      </c>
      <c r="N445" s="71">
        <v>93.601379507934951</v>
      </c>
      <c r="O445" s="71">
        <v>73.382281195567359</v>
      </c>
      <c r="P445" s="71">
        <v>77.991406913733769</v>
      </c>
      <c r="Q445" s="71">
        <v>4.5588431332044799</v>
      </c>
      <c r="R445" s="71">
        <v>0</v>
      </c>
      <c r="S445" s="71">
        <v>11.9936727064</v>
      </c>
      <c r="T445" s="72"/>
      <c r="U445" s="71">
        <v>38153896</v>
      </c>
      <c r="V445" s="71">
        <v>2584</v>
      </c>
      <c r="W445" s="71">
        <v>716</v>
      </c>
      <c r="X445" s="71">
        <v>22106</v>
      </c>
      <c r="Y445" s="71">
        <v>31253</v>
      </c>
      <c r="Z445" s="71">
        <v>52437</v>
      </c>
      <c r="AA445" s="71">
        <v>17213</v>
      </c>
      <c r="AB445" s="71">
        <v>77320</v>
      </c>
      <c r="AC445" s="71">
        <v>0</v>
      </c>
      <c r="AD445" s="71">
        <v>11.9936727064</v>
      </c>
      <c r="AE445" s="72"/>
      <c r="AF445" s="71">
        <v>378456260.74360591</v>
      </c>
      <c r="AG445" s="71">
        <v>4350944.2665758096</v>
      </c>
      <c r="AH445" s="71">
        <v>3473189.1678413698</v>
      </c>
      <c r="AI445" s="71">
        <v>139940672.07848305</v>
      </c>
      <c r="AJ445" s="71">
        <v>169052078.2596609</v>
      </c>
      <c r="AK445" s="71"/>
      <c r="AL445" s="71"/>
      <c r="AM445" s="71">
        <v>10091119.043117102</v>
      </c>
      <c r="AN445" s="71"/>
      <c r="AO445" s="71"/>
      <c r="AP445" s="71">
        <v>705364263.55928409</v>
      </c>
      <c r="AQ445" s="72"/>
      <c r="AR445" s="71">
        <v>2789</v>
      </c>
      <c r="AS445" s="71">
        <v>1733</v>
      </c>
      <c r="AT445" s="71">
        <v>0</v>
      </c>
      <c r="AU445" s="71">
        <v>6</v>
      </c>
      <c r="AV445" s="71">
        <v>0</v>
      </c>
      <c r="AW445" s="71">
        <v>0</v>
      </c>
      <c r="AX445" s="71"/>
      <c r="AY445" s="72"/>
      <c r="AZ445" s="71">
        <v>13003.79999999997</v>
      </c>
      <c r="BA445" s="71">
        <v>97355.099999999846</v>
      </c>
      <c r="BB445" s="71">
        <v>0</v>
      </c>
      <c r="BC445" s="71">
        <v>4405.3999999999996</v>
      </c>
      <c r="BD445" s="71">
        <v>0</v>
      </c>
      <c r="BE445" s="71">
        <v>0</v>
      </c>
      <c r="BF445" s="71"/>
      <c r="BG445" s="72"/>
      <c r="BH445" s="71">
        <v>0</v>
      </c>
      <c r="BI445" s="71">
        <v>0</v>
      </c>
      <c r="BJ445" s="71">
        <v>192.595</v>
      </c>
      <c r="BK445" s="71">
        <v>0</v>
      </c>
      <c r="BL445" s="71">
        <v>9.5279999999999987</v>
      </c>
      <c r="BM445" s="71">
        <v>0</v>
      </c>
      <c r="BN445" s="72"/>
      <c r="BO445" s="71">
        <v>0</v>
      </c>
      <c r="BP445" s="71">
        <v>0</v>
      </c>
      <c r="BQ445" s="71">
        <v>13</v>
      </c>
      <c r="BR445" s="71">
        <v>0</v>
      </c>
      <c r="BS445" s="71">
        <v>2</v>
      </c>
      <c r="BT445" s="71">
        <v>0</v>
      </c>
      <c r="BU445"/>
      <c r="BV445" s="70">
        <v>202.12299999999999</v>
      </c>
      <c r="BW445" s="70">
        <v>0</v>
      </c>
      <c r="BX445" s="70">
        <v>0</v>
      </c>
      <c r="BY445" s="70">
        <v>0</v>
      </c>
      <c r="BZ445" s="70">
        <v>0</v>
      </c>
      <c r="CA445" s="70">
        <v>0</v>
      </c>
      <c r="CB445" s="70">
        <v>0</v>
      </c>
      <c r="CC445" s="70">
        <v>0</v>
      </c>
      <c r="CD445" s="70">
        <v>0</v>
      </c>
    </row>
    <row r="446" spans="1:82">
      <c r="A446" s="70" t="s">
        <v>2119</v>
      </c>
      <c r="B446" s="70">
        <v>170</v>
      </c>
      <c r="C446" s="70">
        <v>18</v>
      </c>
      <c r="D446" s="70">
        <v>10</v>
      </c>
      <c r="E446" s="70">
        <v>2021</v>
      </c>
      <c r="F446" s="70" t="s">
        <v>160</v>
      </c>
      <c r="G446" s="70" t="s">
        <v>2101</v>
      </c>
      <c r="H446" s="70" t="s">
        <v>2102</v>
      </c>
      <c r="I446" s="148"/>
      <c r="J446" s="71">
        <v>297.35880311464462</v>
      </c>
      <c r="K446" s="71">
        <v>6.4286532914284198</v>
      </c>
      <c r="L446" s="71">
        <v>16.111372826076007</v>
      </c>
      <c r="M446" s="71">
        <v>90.521209995635246</v>
      </c>
      <c r="N446" s="71">
        <v>97.310149835387591</v>
      </c>
      <c r="O446" s="71">
        <v>70.916980845647771</v>
      </c>
      <c r="P446" s="71">
        <v>80.521102985310691</v>
      </c>
      <c r="Q446" s="71">
        <v>4.45773887557944</v>
      </c>
      <c r="R446" s="71">
        <v>0</v>
      </c>
      <c r="S446" s="71">
        <v>12.9599340786</v>
      </c>
      <c r="T446" s="72"/>
      <c r="U446" s="71">
        <v>40423253</v>
      </c>
      <c r="V446" s="71">
        <v>2584</v>
      </c>
      <c r="W446" s="71">
        <v>716</v>
      </c>
      <c r="X446" s="71">
        <v>22106</v>
      </c>
      <c r="Y446" s="71">
        <v>31303</v>
      </c>
      <c r="Z446" s="71">
        <v>52178</v>
      </c>
      <c r="AA446" s="71">
        <v>17329</v>
      </c>
      <c r="AB446" s="71">
        <v>76348</v>
      </c>
      <c r="AC446" s="71">
        <v>0</v>
      </c>
      <c r="AD446" s="71">
        <v>12.9599340786</v>
      </c>
      <c r="AE446" s="72"/>
      <c r="AF446" s="71">
        <v>362553039.87962478</v>
      </c>
      <c r="AG446" s="71">
        <v>4435878.0211592242</v>
      </c>
      <c r="AH446" s="71">
        <v>3736877.6784527032</v>
      </c>
      <c r="AI446" s="71">
        <v>138935510.74764511</v>
      </c>
      <c r="AJ446" s="71">
        <v>163857354.99931771</v>
      </c>
      <c r="AK446" s="71">
        <v>0</v>
      </c>
      <c r="AL446" s="71">
        <v>0</v>
      </c>
      <c r="AM446" s="71">
        <v>10021735.306350138</v>
      </c>
      <c r="AN446" s="71">
        <v>0</v>
      </c>
      <c r="AO446" s="71">
        <v>0</v>
      </c>
      <c r="AP446" s="71">
        <v>683540396.63254964</v>
      </c>
      <c r="AQ446" s="72"/>
      <c r="AR446" s="71">
        <v>2971</v>
      </c>
      <c r="AS446" s="71">
        <v>1798</v>
      </c>
      <c r="AT446" s="71">
        <v>0</v>
      </c>
      <c r="AU446" s="71">
        <v>6</v>
      </c>
      <c r="AV446" s="71">
        <v>0</v>
      </c>
      <c r="AW446" s="71">
        <v>0</v>
      </c>
      <c r="AX446" s="71"/>
      <c r="AY446" s="72"/>
      <c r="AZ446" s="71">
        <v>14329.69999999995</v>
      </c>
      <c r="BA446" s="71">
        <v>103453.7999999998</v>
      </c>
      <c r="BB446" s="71">
        <v>0</v>
      </c>
      <c r="BC446" s="71">
        <v>4405.3999999999996</v>
      </c>
      <c r="BD446" s="71">
        <v>0</v>
      </c>
      <c r="BE446" s="71">
        <v>0</v>
      </c>
      <c r="BF446" s="71"/>
      <c r="BG446" s="72"/>
      <c r="BH446" s="71">
        <v>0</v>
      </c>
      <c r="BI446" s="71">
        <v>0</v>
      </c>
      <c r="BJ446" s="71">
        <v>212.26</v>
      </c>
      <c r="BK446" s="71">
        <v>0</v>
      </c>
      <c r="BL446" s="71">
        <v>10.015000000000001</v>
      </c>
      <c r="BM446" s="71">
        <v>0</v>
      </c>
      <c r="BN446" s="72"/>
      <c r="BO446" s="71">
        <v>0</v>
      </c>
      <c r="BP446" s="71">
        <v>0</v>
      </c>
      <c r="BQ446" s="71">
        <v>14</v>
      </c>
      <c r="BR446" s="71">
        <v>0</v>
      </c>
      <c r="BS446" s="71">
        <v>2</v>
      </c>
      <c r="BT446" s="71">
        <v>0</v>
      </c>
      <c r="BU446"/>
      <c r="BV446" s="70">
        <v>222.27500000000001</v>
      </c>
      <c r="BW446" s="70">
        <v>0</v>
      </c>
      <c r="BX446" s="70">
        <v>0</v>
      </c>
      <c r="BY446" s="70">
        <v>0</v>
      </c>
      <c r="BZ446" s="70">
        <v>0</v>
      </c>
      <c r="CA446" s="70">
        <v>0</v>
      </c>
      <c r="CB446" s="70">
        <v>0</v>
      </c>
      <c r="CC446" s="70">
        <v>0</v>
      </c>
      <c r="CD446" s="70">
        <v>0</v>
      </c>
    </row>
    <row r="447" spans="1:82">
      <c r="A447" s="70" t="s">
        <v>2120</v>
      </c>
      <c r="B447" s="70">
        <v>170</v>
      </c>
      <c r="C447" s="70">
        <v>19</v>
      </c>
      <c r="D447" s="70">
        <v>10</v>
      </c>
      <c r="E447" s="70">
        <v>2022</v>
      </c>
      <c r="F447" s="70" t="s">
        <v>161</v>
      </c>
      <c r="G447" s="70" t="s">
        <v>2101</v>
      </c>
      <c r="H447" s="70" t="s">
        <v>2102</v>
      </c>
      <c r="I447" s="148"/>
      <c r="J447" s="71">
        <v>282.02909430889792</v>
      </c>
      <c r="K447" s="71">
        <v>6.1298627935026815</v>
      </c>
      <c r="L447" s="71">
        <v>13.672453470625832</v>
      </c>
      <c r="M447" s="71">
        <v>81.802757972834584</v>
      </c>
      <c r="N447" s="71">
        <v>103.94354068712192</v>
      </c>
      <c r="O447" s="71">
        <v>74.449290993215627</v>
      </c>
      <c r="P447" s="71">
        <v>80.05348474646334</v>
      </c>
      <c r="Q447" s="71">
        <v>4.4388449948766606</v>
      </c>
      <c r="R447" s="71">
        <v>0</v>
      </c>
      <c r="S447" s="71">
        <v>13.508955954079999</v>
      </c>
      <c r="T447" s="72"/>
      <c r="U447" s="71">
        <v>43251277</v>
      </c>
      <c r="V447" s="71">
        <v>2584</v>
      </c>
      <c r="W447" s="71">
        <v>716</v>
      </c>
      <c r="X447" s="71">
        <v>22106</v>
      </c>
      <c r="Y447" s="71">
        <v>31504</v>
      </c>
      <c r="Z447" s="71">
        <v>52044</v>
      </c>
      <c r="AA447" s="71">
        <v>17491</v>
      </c>
      <c r="AB447" s="71">
        <v>75401</v>
      </c>
      <c r="AC447" s="71">
        <v>0</v>
      </c>
      <c r="AD447" s="71">
        <v>13.508955954079999</v>
      </c>
      <c r="AE447" s="72"/>
      <c r="AF447" s="71">
        <v>344181983.18109202</v>
      </c>
      <c r="AG447" s="71">
        <v>4498590.6312379902</v>
      </c>
      <c r="AH447" s="71">
        <v>3949456.4748255801</v>
      </c>
      <c r="AI447" s="71">
        <v>133953070.09443295</v>
      </c>
      <c r="AJ447" s="71">
        <v>176781011.45587379</v>
      </c>
      <c r="AK447" s="71">
        <v>0</v>
      </c>
      <c r="AL447" s="71">
        <v>0</v>
      </c>
      <c r="AM447" s="71">
        <v>9736327.1255909204</v>
      </c>
      <c r="AN447" s="71">
        <v>0</v>
      </c>
      <c r="AO447" s="71">
        <v>0</v>
      </c>
      <c r="AP447" s="71">
        <v>673100438.96305323</v>
      </c>
      <c r="AQ447" s="72"/>
      <c r="AR447" s="71">
        <v>3112</v>
      </c>
      <c r="AS447" s="71">
        <v>1818</v>
      </c>
      <c r="AT447" s="71">
        <v>0</v>
      </c>
      <c r="AU447" s="71">
        <v>6</v>
      </c>
      <c r="AV447" s="71">
        <v>0</v>
      </c>
      <c r="AW447" s="71">
        <v>0</v>
      </c>
      <c r="AX447" s="71"/>
      <c r="AY447" s="72"/>
      <c r="AZ447" s="71">
        <v>15264.099999999933</v>
      </c>
      <c r="BA447" s="71">
        <v>104592.19999999979</v>
      </c>
      <c r="BB447" s="71">
        <v>0</v>
      </c>
      <c r="BC447" s="71">
        <v>4405.3999999999996</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2121</v>
      </c>
      <c r="B448" s="70">
        <v>170</v>
      </c>
      <c r="C448" s="70">
        <v>20</v>
      </c>
      <c r="D448" s="70">
        <v>10</v>
      </c>
      <c r="E448" s="70">
        <v>2023</v>
      </c>
      <c r="F448" s="70" t="s">
        <v>1539</v>
      </c>
      <c r="G448" s="70" t="s">
        <v>2101</v>
      </c>
      <c r="H448" s="70" t="s">
        <v>2102</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3258</v>
      </c>
      <c r="AS448" s="71">
        <v>1839</v>
      </c>
      <c r="AT448" s="71">
        <v>0</v>
      </c>
      <c r="AU448" s="71">
        <v>7</v>
      </c>
      <c r="AV448" s="71">
        <v>0</v>
      </c>
      <c r="AW448" s="71">
        <v>0</v>
      </c>
      <c r="AX448" s="71"/>
      <c r="AY448" s="72"/>
      <c r="AZ448" s="71">
        <v>16286.199999999908</v>
      </c>
      <c r="BA448" s="71">
        <v>105689.2999999998</v>
      </c>
      <c r="BB448" s="71">
        <v>0</v>
      </c>
      <c r="BC448" s="71">
        <v>4578.7</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2122</v>
      </c>
      <c r="B449" s="70">
        <v>170</v>
      </c>
      <c r="C449" s="70">
        <v>21</v>
      </c>
      <c r="D449" s="70">
        <v>10</v>
      </c>
      <c r="E449" s="70">
        <v>2024</v>
      </c>
      <c r="F449" s="70" t="s">
        <v>1554</v>
      </c>
      <c r="G449" s="70" t="s">
        <v>2101</v>
      </c>
      <c r="H449" s="70" t="s">
        <v>2102</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2123</v>
      </c>
      <c r="B450" s="70">
        <v>154</v>
      </c>
      <c r="C450" s="70">
        <v>1</v>
      </c>
      <c r="D450" s="70">
        <v>10</v>
      </c>
      <c r="E450" s="70">
        <v>1990</v>
      </c>
      <c r="F450" s="70" t="s">
        <v>787</v>
      </c>
      <c r="G450" s="70" t="s">
        <v>2124</v>
      </c>
      <c r="H450" s="70" t="s">
        <v>2125</v>
      </c>
      <c r="I450" s="148"/>
      <c r="J450" s="71">
        <v>392.44721123033298</v>
      </c>
      <c r="K450" s="71">
        <v>6.3467968324594217</v>
      </c>
      <c r="L450" s="71">
        <v>18.988943452481511</v>
      </c>
      <c r="M450" s="71">
        <v>46.431729763771912</v>
      </c>
      <c r="N450" s="71">
        <v>53.247895050526708</v>
      </c>
      <c r="O450" s="71">
        <v>41.199898417263562</v>
      </c>
      <c r="P450" s="71">
        <v>50.920243494870711</v>
      </c>
      <c r="Q450" s="71">
        <v>3.4414207655549198</v>
      </c>
      <c r="R450" s="71">
        <v>0</v>
      </c>
      <c r="S450" s="71">
        <v>2.7317529870786732</v>
      </c>
      <c r="T450" s="72"/>
      <c r="U450" s="71">
        <v>31688488</v>
      </c>
      <c r="V450" s="71">
        <v>1843</v>
      </c>
      <c r="W450" s="71">
        <v>198</v>
      </c>
      <c r="X450" s="71">
        <v>17156</v>
      </c>
      <c r="Y450" s="71">
        <v>16183</v>
      </c>
      <c r="Z450" s="71">
        <v>16946</v>
      </c>
      <c r="AA450" s="71">
        <v>12364</v>
      </c>
      <c r="AB450" s="71">
        <v>55877</v>
      </c>
      <c r="AC450" s="71">
        <v>0</v>
      </c>
      <c r="AD450" s="71">
        <v>2.7317529870786732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2126</v>
      </c>
      <c r="B451" s="70">
        <v>155</v>
      </c>
      <c r="C451" s="70">
        <v>2</v>
      </c>
      <c r="D451" s="70">
        <v>10</v>
      </c>
      <c r="E451" s="70">
        <v>2005</v>
      </c>
      <c r="F451" s="70" t="s">
        <v>789</v>
      </c>
      <c r="G451" s="70" t="s">
        <v>2124</v>
      </c>
      <c r="H451" s="70" t="s">
        <v>2125</v>
      </c>
      <c r="I451" s="148"/>
      <c r="J451" s="71">
        <v>323.36840425087257</v>
      </c>
      <c r="K451" s="71">
        <v>3.9693334536998921</v>
      </c>
      <c r="L451" s="71">
        <v>9.7786055384456887</v>
      </c>
      <c r="M451" s="71">
        <v>102.02605265921009</v>
      </c>
      <c r="N451" s="71">
        <v>83.020566912538641</v>
      </c>
      <c r="O451" s="71">
        <v>69.658328957541229</v>
      </c>
      <c r="P451" s="71">
        <v>57.59831182102397</v>
      </c>
      <c r="Q451" s="71">
        <v>3.7774092592725501</v>
      </c>
      <c r="R451" s="71">
        <v>0</v>
      </c>
      <c r="S451" s="71">
        <v>6.3726744940945794</v>
      </c>
      <c r="T451" s="72"/>
      <c r="U451" s="71">
        <v>32822269</v>
      </c>
      <c r="V451" s="71">
        <v>1683</v>
      </c>
      <c r="W451" s="71">
        <v>154</v>
      </c>
      <c r="X451" s="71">
        <v>20498</v>
      </c>
      <c r="Y451" s="71">
        <v>23481</v>
      </c>
      <c r="Z451" s="71">
        <v>33155</v>
      </c>
      <c r="AA451" s="71">
        <v>11454</v>
      </c>
      <c r="AB451" s="71">
        <v>64117</v>
      </c>
      <c r="AC451" s="71">
        <v>0</v>
      </c>
      <c r="AD451" s="71">
        <v>6.3726744940945794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2127</v>
      </c>
      <c r="B452" s="70">
        <v>156</v>
      </c>
      <c r="C452" s="70">
        <v>3</v>
      </c>
      <c r="D452" s="70">
        <v>10</v>
      </c>
      <c r="E452" s="70">
        <v>2006</v>
      </c>
      <c r="F452" s="70" t="s">
        <v>790</v>
      </c>
      <c r="G452" s="70" t="s">
        <v>2124</v>
      </c>
      <c r="H452" s="70" t="s">
        <v>2125</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2128</v>
      </c>
      <c r="B453" s="70">
        <v>157</v>
      </c>
      <c r="C453" s="70">
        <v>4</v>
      </c>
      <c r="D453" s="70">
        <v>10</v>
      </c>
      <c r="E453" s="70">
        <v>2007</v>
      </c>
      <c r="F453" s="70" t="s">
        <v>791</v>
      </c>
      <c r="G453" s="70" t="s">
        <v>2124</v>
      </c>
      <c r="H453" s="70" t="s">
        <v>2125</v>
      </c>
      <c r="I453" s="148"/>
      <c r="J453" s="71">
        <v>277.26468641540919</v>
      </c>
      <c r="K453" s="71">
        <v>4.4941428029152544</v>
      </c>
      <c r="L453" s="71">
        <v>14.08689502508288</v>
      </c>
      <c r="M453" s="71">
        <v>105.3918655475029</v>
      </c>
      <c r="N453" s="71">
        <v>91.111582860132927</v>
      </c>
      <c r="O453" s="71">
        <v>70.423633992371862</v>
      </c>
      <c r="P453" s="71">
        <v>58.178370568548033</v>
      </c>
      <c r="Q453" s="71">
        <v>4.1150808539871502</v>
      </c>
      <c r="R453" s="71">
        <v>0</v>
      </c>
      <c r="S453" s="71">
        <v>6.9193842764010682</v>
      </c>
      <c r="T453" s="72"/>
      <c r="U453" s="71">
        <v>39725945</v>
      </c>
      <c r="V453" s="71">
        <v>1883</v>
      </c>
      <c r="W453" s="71">
        <v>133</v>
      </c>
      <c r="X453" s="71">
        <v>26709</v>
      </c>
      <c r="Y453" s="71">
        <v>24745</v>
      </c>
      <c r="Z453" s="71">
        <v>34845</v>
      </c>
      <c r="AA453" s="71">
        <v>11393</v>
      </c>
      <c r="AB453" s="71">
        <v>66155</v>
      </c>
      <c r="AC453" s="71">
        <v>0</v>
      </c>
      <c r="AD453" s="71">
        <v>6.9193842764010682</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2129</v>
      </c>
      <c r="B454" s="70">
        <v>158</v>
      </c>
      <c r="C454" s="70">
        <v>5</v>
      </c>
      <c r="D454" s="70">
        <v>10</v>
      </c>
      <c r="E454" s="70">
        <v>2008</v>
      </c>
      <c r="F454" s="70" t="s">
        <v>792</v>
      </c>
      <c r="G454" s="70" t="s">
        <v>2124</v>
      </c>
      <c r="H454" s="70" t="s">
        <v>2125</v>
      </c>
      <c r="I454" s="148"/>
      <c r="J454" s="71">
        <v>281.66647849252098</v>
      </c>
      <c r="K454" s="71">
        <v>3.3327515819465821</v>
      </c>
      <c r="L454" s="71">
        <v>12.33240690230005</v>
      </c>
      <c r="M454" s="71">
        <v>113.90459728635059</v>
      </c>
      <c r="N454" s="71">
        <v>79.929632880798181</v>
      </c>
      <c r="O454" s="71">
        <v>70.04679990898579</v>
      </c>
      <c r="P454" s="71">
        <v>58.581330428915919</v>
      </c>
      <c r="Q454" s="71">
        <v>4.1234582014536096</v>
      </c>
      <c r="R454" s="71">
        <v>0</v>
      </c>
      <c r="S454" s="71">
        <v>7.9622890808508791</v>
      </c>
      <c r="T454" s="72"/>
      <c r="U454" s="71">
        <v>38142878</v>
      </c>
      <c r="V454" s="71">
        <v>1883</v>
      </c>
      <c r="W454" s="71">
        <v>133</v>
      </c>
      <c r="X454" s="71">
        <v>26709</v>
      </c>
      <c r="Y454" s="71">
        <v>25315</v>
      </c>
      <c r="Z454" s="71">
        <v>35875</v>
      </c>
      <c r="AA454" s="71">
        <v>11485</v>
      </c>
      <c r="AB454" s="71">
        <v>67380</v>
      </c>
      <c r="AC454" s="71">
        <v>0</v>
      </c>
      <c r="AD454" s="71">
        <v>7.9622890808508791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2130</v>
      </c>
      <c r="B455" s="70">
        <v>159</v>
      </c>
      <c r="C455" s="70">
        <v>6</v>
      </c>
      <c r="D455" s="70">
        <v>10</v>
      </c>
      <c r="E455" s="70">
        <v>2009</v>
      </c>
      <c r="F455" s="70" t="s">
        <v>176</v>
      </c>
      <c r="G455" s="70" t="s">
        <v>2124</v>
      </c>
      <c r="H455" s="70" t="s">
        <v>2125</v>
      </c>
      <c r="I455" s="148"/>
      <c r="J455" s="71">
        <v>231.01163284382571</v>
      </c>
      <c r="K455" s="71">
        <v>3.3527997749102041</v>
      </c>
      <c r="L455" s="71">
        <v>4.8919991496926416</v>
      </c>
      <c r="M455" s="71">
        <v>137.79430262176609</v>
      </c>
      <c r="N455" s="71">
        <v>79.342023464794096</v>
      </c>
      <c r="O455" s="71">
        <v>71.197351275238233</v>
      </c>
      <c r="P455" s="71">
        <v>56.297584888912127</v>
      </c>
      <c r="Q455" s="71">
        <v>3.95232770714368</v>
      </c>
      <c r="R455" s="71">
        <v>0</v>
      </c>
      <c r="S455" s="71">
        <v>6.3945914543788316</v>
      </c>
      <c r="T455" s="72"/>
      <c r="U455" s="71">
        <v>27907083</v>
      </c>
      <c r="V455" s="71">
        <v>1874</v>
      </c>
      <c r="W455" s="71">
        <v>76</v>
      </c>
      <c r="X455" s="71">
        <v>31469</v>
      </c>
      <c r="Y455" s="71">
        <v>25584</v>
      </c>
      <c r="Z455" s="71">
        <v>35992</v>
      </c>
      <c r="AA455" s="71">
        <v>11331</v>
      </c>
      <c r="AB455" s="71">
        <v>67796</v>
      </c>
      <c r="AC455" s="71">
        <v>0</v>
      </c>
      <c r="AD455" s="71">
        <v>6.3945914543788316</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144.715</v>
      </c>
      <c r="BK455" s="71">
        <v>0</v>
      </c>
      <c r="BL455" s="71">
        <v>10.17</v>
      </c>
      <c r="BM455" s="71">
        <v>0</v>
      </c>
      <c r="BN455" s="72"/>
      <c r="BO455" s="71">
        <v>0</v>
      </c>
      <c r="BP455" s="71">
        <v>0</v>
      </c>
      <c r="BQ455" s="71">
        <v>11</v>
      </c>
      <c r="BR455" s="71">
        <v>0</v>
      </c>
      <c r="BS455" s="71">
        <v>3</v>
      </c>
      <c r="BT455" s="71">
        <v>0</v>
      </c>
      <c r="BU455"/>
      <c r="BV455" s="70">
        <v>154.88499999999999</v>
      </c>
      <c r="BW455" s="70">
        <v>0</v>
      </c>
      <c r="BX455" s="70">
        <v>0</v>
      </c>
      <c r="BY455" s="70">
        <v>0</v>
      </c>
      <c r="BZ455" s="70">
        <v>0</v>
      </c>
      <c r="CA455" s="70">
        <v>0</v>
      </c>
      <c r="CB455" s="70">
        <v>0</v>
      </c>
      <c r="CC455" s="70">
        <v>0</v>
      </c>
      <c r="CD455" s="70">
        <v>0</v>
      </c>
    </row>
    <row r="456" spans="1:82">
      <c r="A456" s="70" t="s">
        <v>2131</v>
      </c>
      <c r="B456" s="70">
        <v>160</v>
      </c>
      <c r="C456" s="70">
        <v>7</v>
      </c>
      <c r="D456" s="70">
        <v>10</v>
      </c>
      <c r="E456" s="70">
        <v>2010</v>
      </c>
      <c r="F456" s="70" t="s">
        <v>177</v>
      </c>
      <c r="G456" s="70" t="s">
        <v>2124</v>
      </c>
      <c r="H456" s="70" t="s">
        <v>2125</v>
      </c>
      <c r="I456" s="148"/>
      <c r="J456" s="71">
        <v>221.42370878206529</v>
      </c>
      <c r="K456" s="71">
        <v>3.6405345184982849</v>
      </c>
      <c r="L456" s="71">
        <v>4.649158247034868</v>
      </c>
      <c r="M456" s="71">
        <v>144.98333997359799</v>
      </c>
      <c r="N456" s="71">
        <v>92.899604782875201</v>
      </c>
      <c r="O456" s="71">
        <v>71.513871812090443</v>
      </c>
      <c r="P456" s="71">
        <v>57.387950214330928</v>
      </c>
      <c r="Q456" s="71">
        <v>4.1797586559437701</v>
      </c>
      <c r="R456" s="71">
        <v>0</v>
      </c>
      <c r="S456" s="71">
        <v>8.4142786495427799</v>
      </c>
      <c r="T456" s="72"/>
      <c r="U456" s="71">
        <v>29366730</v>
      </c>
      <c r="V456" s="71">
        <v>1874</v>
      </c>
      <c r="W456" s="71">
        <v>76</v>
      </c>
      <c r="X456" s="71">
        <v>31469</v>
      </c>
      <c r="Y456" s="71">
        <v>26288</v>
      </c>
      <c r="Z456" s="71">
        <v>36320</v>
      </c>
      <c r="AA456" s="71">
        <v>11262</v>
      </c>
      <c r="AB456" s="71">
        <v>68702</v>
      </c>
      <c r="AC456" s="71">
        <v>0</v>
      </c>
      <c r="AD456" s="71">
        <v>8.4142786495427799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159.459</v>
      </c>
      <c r="BK456" s="71">
        <v>0</v>
      </c>
      <c r="BL456" s="71">
        <v>10.522</v>
      </c>
      <c r="BM456" s="71">
        <v>0</v>
      </c>
      <c r="BN456" s="72"/>
      <c r="BO456" s="71">
        <v>0</v>
      </c>
      <c r="BP456" s="71">
        <v>0</v>
      </c>
      <c r="BQ456" s="71">
        <v>12</v>
      </c>
      <c r="BR456" s="71">
        <v>0</v>
      </c>
      <c r="BS456" s="71">
        <v>3</v>
      </c>
      <c r="BT456" s="71">
        <v>0</v>
      </c>
      <c r="BU456"/>
      <c r="BV456" s="70">
        <v>169.98099999999999</v>
      </c>
      <c r="BW456" s="70">
        <v>0</v>
      </c>
      <c r="BX456" s="70">
        <v>0</v>
      </c>
      <c r="BY456" s="70">
        <v>0</v>
      </c>
      <c r="BZ456" s="70">
        <v>0</v>
      </c>
      <c r="CA456" s="70">
        <v>0</v>
      </c>
      <c r="CB456" s="70">
        <v>0</v>
      </c>
      <c r="CC456" s="70">
        <v>0</v>
      </c>
      <c r="CD456" s="70">
        <v>0</v>
      </c>
    </row>
    <row r="457" spans="1:82">
      <c r="A457" s="70" t="s">
        <v>2132</v>
      </c>
      <c r="B457" s="70">
        <v>161</v>
      </c>
      <c r="C457" s="70">
        <v>8</v>
      </c>
      <c r="D457" s="70">
        <v>10</v>
      </c>
      <c r="E457" s="70">
        <v>2011</v>
      </c>
      <c r="F457" s="70" t="s">
        <v>178</v>
      </c>
      <c r="G457" s="70" t="s">
        <v>2124</v>
      </c>
      <c r="H457" s="70" t="s">
        <v>2125</v>
      </c>
      <c r="I457" s="148"/>
      <c r="J457" s="71">
        <v>342.06347189164859</v>
      </c>
      <c r="K457" s="71">
        <v>4.8642186927439894</v>
      </c>
      <c r="L457" s="71">
        <v>3.3213146345901552</v>
      </c>
      <c r="M457" s="71">
        <v>172.92860241862519</v>
      </c>
      <c r="N457" s="71">
        <v>121.0804101151495</v>
      </c>
      <c r="O457" s="71">
        <v>71.608200953018141</v>
      </c>
      <c r="P457" s="71">
        <v>54.853654027871492</v>
      </c>
      <c r="Q457" s="71">
        <v>4.88748007641487</v>
      </c>
      <c r="R457" s="71">
        <v>0</v>
      </c>
      <c r="S457" s="71">
        <v>9.785269503094888</v>
      </c>
      <c r="T457" s="72"/>
      <c r="U457" s="71">
        <v>34881712</v>
      </c>
      <c r="V457" s="71">
        <v>1874</v>
      </c>
      <c r="W457" s="71">
        <v>76</v>
      </c>
      <c r="X457" s="71">
        <v>31469</v>
      </c>
      <c r="Y457" s="71">
        <v>26922</v>
      </c>
      <c r="Z457" s="71">
        <v>37158</v>
      </c>
      <c r="AA457" s="71">
        <v>11085</v>
      </c>
      <c r="AB457" s="71">
        <v>69645</v>
      </c>
      <c r="AC457" s="71">
        <v>0</v>
      </c>
      <c r="AD457" s="71">
        <v>9.785269503094888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157.602</v>
      </c>
      <c r="BK457" s="71">
        <v>0</v>
      </c>
      <c r="BL457" s="71">
        <v>10.986000000000001</v>
      </c>
      <c r="BM457" s="71">
        <v>0</v>
      </c>
      <c r="BN457" s="72"/>
      <c r="BO457" s="71">
        <v>0</v>
      </c>
      <c r="BP457" s="71">
        <v>0</v>
      </c>
      <c r="BQ457" s="71">
        <v>12</v>
      </c>
      <c r="BR457" s="71">
        <v>0</v>
      </c>
      <c r="BS457" s="71">
        <v>3</v>
      </c>
      <c r="BT457" s="71">
        <v>0</v>
      </c>
      <c r="BU457"/>
      <c r="BV457" s="70">
        <v>168.58799999999999</v>
      </c>
      <c r="BW457" s="70">
        <v>0</v>
      </c>
      <c r="BX457" s="70">
        <v>0</v>
      </c>
      <c r="BY457" s="70">
        <v>0</v>
      </c>
      <c r="BZ457" s="70">
        <v>0</v>
      </c>
      <c r="CA457" s="70">
        <v>0</v>
      </c>
      <c r="CB457" s="70">
        <v>0</v>
      </c>
      <c r="CC457" s="70">
        <v>0</v>
      </c>
      <c r="CD457" s="70">
        <v>0</v>
      </c>
    </row>
    <row r="458" spans="1:82">
      <c r="A458" s="70" t="s">
        <v>2133</v>
      </c>
      <c r="B458" s="70">
        <v>162</v>
      </c>
      <c r="C458" s="70">
        <v>9</v>
      </c>
      <c r="D458" s="70">
        <v>10</v>
      </c>
      <c r="E458" s="70">
        <v>2012</v>
      </c>
      <c r="F458" s="70" t="s">
        <v>179</v>
      </c>
      <c r="G458" s="70" t="s">
        <v>2124</v>
      </c>
      <c r="H458" s="70" t="s">
        <v>2125</v>
      </c>
      <c r="I458" s="148"/>
      <c r="J458" s="71">
        <v>323.42554983185079</v>
      </c>
      <c r="K458" s="71">
        <v>4.7147885207543689</v>
      </c>
      <c r="L458" s="71">
        <v>3.3340480850513732</v>
      </c>
      <c r="M458" s="71">
        <v>200.72221266461949</v>
      </c>
      <c r="N458" s="71">
        <v>130.47860507225289</v>
      </c>
      <c r="O458" s="71">
        <v>72.868717338330299</v>
      </c>
      <c r="P458" s="71">
        <v>54.99653931968399</v>
      </c>
      <c r="Q458" s="71">
        <v>5.41841785778412</v>
      </c>
      <c r="R458" s="71">
        <v>0</v>
      </c>
      <c r="S458" s="71">
        <v>10.236123918748479</v>
      </c>
      <c r="T458" s="72"/>
      <c r="U458" s="71">
        <v>33372403</v>
      </c>
      <c r="V458" s="71">
        <v>1874</v>
      </c>
      <c r="W458" s="71">
        <v>76</v>
      </c>
      <c r="X458" s="71">
        <v>31469</v>
      </c>
      <c r="Y458" s="71">
        <v>27994</v>
      </c>
      <c r="Z458" s="71">
        <v>38112</v>
      </c>
      <c r="AA458" s="71">
        <v>11051</v>
      </c>
      <c r="AB458" s="71">
        <v>71065</v>
      </c>
      <c r="AC458" s="71">
        <v>0</v>
      </c>
      <c r="AD458" s="71">
        <v>10.236123918748479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192.10599999999999</v>
      </c>
      <c r="BK458" s="71">
        <v>0</v>
      </c>
      <c r="BL458" s="71">
        <v>18.344000000000001</v>
      </c>
      <c r="BM458" s="71">
        <v>0</v>
      </c>
      <c r="BN458" s="72"/>
      <c r="BO458" s="71">
        <v>0</v>
      </c>
      <c r="BP458" s="71">
        <v>0</v>
      </c>
      <c r="BQ458" s="71">
        <v>12</v>
      </c>
      <c r="BR458" s="71">
        <v>0</v>
      </c>
      <c r="BS458" s="71">
        <v>4</v>
      </c>
      <c r="BT458" s="71">
        <v>0</v>
      </c>
      <c r="BU458"/>
      <c r="BV458" s="70">
        <v>210.45</v>
      </c>
      <c r="BW458" s="70">
        <v>0</v>
      </c>
      <c r="BX458" s="70">
        <v>0</v>
      </c>
      <c r="BY458" s="70">
        <v>0</v>
      </c>
      <c r="BZ458" s="70">
        <v>0</v>
      </c>
      <c r="CA458" s="70">
        <v>0</v>
      </c>
      <c r="CB458" s="70">
        <v>0</v>
      </c>
      <c r="CC458" s="70">
        <v>0</v>
      </c>
      <c r="CD458" s="70">
        <v>0</v>
      </c>
    </row>
    <row r="459" spans="1:82">
      <c r="A459" s="70" t="s">
        <v>2134</v>
      </c>
      <c r="B459" s="70">
        <v>163</v>
      </c>
      <c r="C459" s="70">
        <v>10</v>
      </c>
      <c r="D459" s="70">
        <v>10</v>
      </c>
      <c r="E459" s="70">
        <v>2013</v>
      </c>
      <c r="F459" s="70" t="s">
        <v>180</v>
      </c>
      <c r="G459" s="70" t="s">
        <v>2124</v>
      </c>
      <c r="H459" s="70" t="s">
        <v>2125</v>
      </c>
      <c r="I459" s="148"/>
      <c r="J459" s="71">
        <v>379.26700333683078</v>
      </c>
      <c r="K459" s="71">
        <v>3.8987776868030499</v>
      </c>
      <c r="L459" s="71">
        <v>2.6399134992131632</v>
      </c>
      <c r="M459" s="71">
        <v>215.7532826457259</v>
      </c>
      <c r="N459" s="71">
        <v>149.8226398220865</v>
      </c>
      <c r="O459" s="71">
        <v>71.690715418297145</v>
      </c>
      <c r="P459" s="71">
        <v>55.343636868431737</v>
      </c>
      <c r="Q459" s="71">
        <v>5.5444120129717502</v>
      </c>
      <c r="R459" s="71">
        <v>0</v>
      </c>
      <c r="S459" s="71">
        <v>9.8214558230733378</v>
      </c>
      <c r="T459" s="72"/>
      <c r="U459" s="71">
        <v>34261450</v>
      </c>
      <c r="V459" s="71">
        <v>1874</v>
      </c>
      <c r="W459" s="71">
        <v>76</v>
      </c>
      <c r="X459" s="71">
        <v>31469</v>
      </c>
      <c r="Y459" s="71">
        <v>28462</v>
      </c>
      <c r="Z459" s="71">
        <v>39170</v>
      </c>
      <c r="AA459" s="71">
        <v>11079</v>
      </c>
      <c r="AB459" s="71">
        <v>71675</v>
      </c>
      <c r="AC459" s="71">
        <v>0</v>
      </c>
      <c r="AD459" s="71">
        <v>9.8214558230733378</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213.178</v>
      </c>
      <c r="BK459" s="71">
        <v>0</v>
      </c>
      <c r="BL459" s="71">
        <v>22.08</v>
      </c>
      <c r="BM459" s="71">
        <v>0</v>
      </c>
      <c r="BN459" s="72"/>
      <c r="BO459" s="71">
        <v>0</v>
      </c>
      <c r="BP459" s="71">
        <v>0</v>
      </c>
      <c r="BQ459" s="71">
        <v>11</v>
      </c>
      <c r="BR459" s="71">
        <v>0</v>
      </c>
      <c r="BS459" s="71">
        <v>4</v>
      </c>
      <c r="BT459" s="71">
        <v>0</v>
      </c>
      <c r="BU459"/>
      <c r="BV459" s="70">
        <v>235.25800000000001</v>
      </c>
      <c r="BW459" s="70">
        <v>0</v>
      </c>
      <c r="BX459" s="70">
        <v>0</v>
      </c>
      <c r="BY459" s="70">
        <v>0</v>
      </c>
      <c r="BZ459" s="70">
        <v>0</v>
      </c>
      <c r="CA459" s="70">
        <v>0</v>
      </c>
      <c r="CB459" s="70">
        <v>0</v>
      </c>
      <c r="CC459" s="70">
        <v>0</v>
      </c>
      <c r="CD459" s="70">
        <v>0</v>
      </c>
    </row>
    <row r="460" spans="1:82">
      <c r="A460" s="70" t="s">
        <v>2135</v>
      </c>
      <c r="B460" s="70">
        <v>164</v>
      </c>
      <c r="C460" s="70">
        <v>11</v>
      </c>
      <c r="D460" s="70">
        <v>10</v>
      </c>
      <c r="E460" s="70">
        <v>2014</v>
      </c>
      <c r="F460" s="70" t="s">
        <v>181</v>
      </c>
      <c r="G460" s="70" t="s">
        <v>2124</v>
      </c>
      <c r="H460" s="70" t="s">
        <v>2125</v>
      </c>
      <c r="I460" s="148"/>
      <c r="J460" s="71">
        <v>357.11481851754678</v>
      </c>
      <c r="K460" s="71">
        <v>3.5383601979493058</v>
      </c>
      <c r="L460" s="71">
        <v>5.2766404417202768</v>
      </c>
      <c r="M460" s="71">
        <v>192.86234143058499</v>
      </c>
      <c r="N460" s="71">
        <v>133.2637360161994</v>
      </c>
      <c r="O460" s="71">
        <v>69.847428691325462</v>
      </c>
      <c r="P460" s="71">
        <v>56.309184063204441</v>
      </c>
      <c r="Q460" s="71">
        <v>5.3460286994171202</v>
      </c>
      <c r="R460" s="71">
        <v>0</v>
      </c>
      <c r="S460" s="71">
        <v>10.17001111704025</v>
      </c>
      <c r="T460" s="72"/>
      <c r="U460" s="71">
        <v>33999152</v>
      </c>
      <c r="V460" s="71">
        <v>1475</v>
      </c>
      <c r="W460" s="71">
        <v>99</v>
      </c>
      <c r="X460" s="71">
        <v>31904</v>
      </c>
      <c r="Y460" s="71">
        <v>28761</v>
      </c>
      <c r="Z460" s="71">
        <v>40194</v>
      </c>
      <c r="AA460" s="71">
        <v>11214</v>
      </c>
      <c r="AB460" s="71">
        <v>72032</v>
      </c>
      <c r="AC460" s="71">
        <v>0</v>
      </c>
      <c r="AD460" s="71">
        <v>10.17001111704025</v>
      </c>
      <c r="AE460" s="72"/>
      <c r="AF460" s="71"/>
      <c r="AG460" s="71"/>
      <c r="AH460" s="71"/>
      <c r="AI460" s="71"/>
      <c r="AJ460" s="71"/>
      <c r="AK460" s="71"/>
      <c r="AL460" s="71"/>
      <c r="AM460" s="71"/>
      <c r="AN460" s="71"/>
      <c r="AO460" s="71"/>
      <c r="AP460" s="71"/>
      <c r="AQ460" s="72"/>
      <c r="AR460" s="71">
        <v>2404</v>
      </c>
      <c r="AS460" s="71">
        <v>343</v>
      </c>
      <c r="AT460" s="71">
        <v>0</v>
      </c>
      <c r="AU460" s="71">
        <v>0</v>
      </c>
      <c r="AV460" s="71">
        <v>0</v>
      </c>
      <c r="AW460" s="71">
        <v>0</v>
      </c>
      <c r="AX460" s="71"/>
      <c r="AY460" s="72"/>
      <c r="AZ460" s="71">
        <v>10281.634</v>
      </c>
      <c r="BA460" s="71">
        <v>21028.76</v>
      </c>
      <c r="BB460" s="71">
        <v>0</v>
      </c>
      <c r="BC460" s="71">
        <v>0</v>
      </c>
      <c r="BD460" s="71">
        <v>0</v>
      </c>
      <c r="BE460" s="71">
        <v>0</v>
      </c>
      <c r="BF460" s="71"/>
      <c r="BG460" s="72"/>
      <c r="BH460" s="71">
        <v>0</v>
      </c>
      <c r="BI460" s="71">
        <v>0</v>
      </c>
      <c r="BJ460" s="71">
        <v>216.245</v>
      </c>
      <c r="BK460" s="71">
        <v>0</v>
      </c>
      <c r="BL460" s="71">
        <v>29.067</v>
      </c>
      <c r="BM460" s="71">
        <v>0</v>
      </c>
      <c r="BN460" s="72"/>
      <c r="BO460" s="71">
        <v>0</v>
      </c>
      <c r="BP460" s="71">
        <v>0</v>
      </c>
      <c r="BQ460" s="71">
        <v>11</v>
      </c>
      <c r="BR460" s="71">
        <v>0</v>
      </c>
      <c r="BS460" s="71">
        <v>6</v>
      </c>
      <c r="BT460" s="71">
        <v>0</v>
      </c>
      <c r="BU460"/>
      <c r="BV460" s="70">
        <v>245.31200000000001</v>
      </c>
      <c r="BW460" s="70">
        <v>0</v>
      </c>
      <c r="BX460" s="70">
        <v>0</v>
      </c>
      <c r="BY460" s="70">
        <v>0</v>
      </c>
      <c r="BZ460" s="70">
        <v>0</v>
      </c>
      <c r="CA460" s="70">
        <v>0</v>
      </c>
      <c r="CB460" s="70">
        <v>0</v>
      </c>
      <c r="CC460" s="70">
        <v>0</v>
      </c>
      <c r="CD460" s="70">
        <v>0</v>
      </c>
    </row>
    <row r="461" spans="1:82">
      <c r="A461" s="70" t="s">
        <v>2136</v>
      </c>
      <c r="B461" s="70">
        <v>165</v>
      </c>
      <c r="C461" s="70">
        <v>12</v>
      </c>
      <c r="D461" s="70">
        <v>10</v>
      </c>
      <c r="E461" s="70">
        <v>2015</v>
      </c>
      <c r="F461" s="70" t="s">
        <v>182</v>
      </c>
      <c r="G461" s="70" t="s">
        <v>2124</v>
      </c>
      <c r="H461" s="70" t="s">
        <v>2125</v>
      </c>
      <c r="I461" s="148"/>
      <c r="J461" s="71">
        <v>323.37875883383231</v>
      </c>
      <c r="K461" s="71">
        <v>3.319126722249504</v>
      </c>
      <c r="L461" s="71">
        <v>6.5371433699137143</v>
      </c>
      <c r="M461" s="71">
        <v>151.81192884091561</v>
      </c>
      <c r="N461" s="71">
        <v>119.7588133261287</v>
      </c>
      <c r="O461" s="71">
        <v>70.444986103903062</v>
      </c>
      <c r="P461" s="71">
        <v>55.645104844627447</v>
      </c>
      <c r="Q461" s="71">
        <v>5.2504186024789101</v>
      </c>
      <c r="R461" s="71">
        <v>0</v>
      </c>
      <c r="S461" s="71">
        <v>8.8503830454434542</v>
      </c>
      <c r="T461" s="72"/>
      <c r="U461" s="71">
        <v>37434094</v>
      </c>
      <c r="V461" s="71">
        <v>1475</v>
      </c>
      <c r="W461" s="71">
        <v>99</v>
      </c>
      <c r="X461" s="71">
        <v>31904</v>
      </c>
      <c r="Y461" s="71">
        <v>29146</v>
      </c>
      <c r="Z461" s="71">
        <v>40928</v>
      </c>
      <c r="AA461" s="71">
        <v>11073</v>
      </c>
      <c r="AB461" s="71">
        <v>72266</v>
      </c>
      <c r="AC461" s="71">
        <v>0</v>
      </c>
      <c r="AD461" s="71">
        <v>8.8503830454434542</v>
      </c>
      <c r="AE461" s="72"/>
      <c r="AF461" s="71">
        <v>376066814.08136791</v>
      </c>
      <c r="AG461" s="71">
        <v>2543825.1134360651</v>
      </c>
      <c r="AH461" s="71">
        <v>1660782.183390033</v>
      </c>
      <c r="AI461" s="71">
        <v>207875350.48101199</v>
      </c>
      <c r="AJ461" s="71">
        <v>190859870.75406191</v>
      </c>
      <c r="AK461" s="71">
        <v>0</v>
      </c>
      <c r="AL461" s="71">
        <v>0</v>
      </c>
      <c r="AM461" s="71">
        <v>9903752.1555314809</v>
      </c>
      <c r="AN461" s="71">
        <v>0</v>
      </c>
      <c r="AO461" s="71">
        <v>0</v>
      </c>
      <c r="AP461" s="71">
        <v>788910394.76879942</v>
      </c>
      <c r="AQ461" s="72"/>
      <c r="AR461" s="71">
        <v>2571</v>
      </c>
      <c r="AS461" s="71">
        <v>397</v>
      </c>
      <c r="AT461" s="71">
        <v>0</v>
      </c>
      <c r="AU461" s="71">
        <v>0</v>
      </c>
      <c r="AV461" s="71">
        <v>0</v>
      </c>
      <c r="AW461" s="71">
        <v>0</v>
      </c>
      <c r="AX461" s="71"/>
      <c r="AY461" s="72"/>
      <c r="AZ461" s="71">
        <v>11138.944</v>
      </c>
      <c r="BA461" s="71">
        <v>21640.46</v>
      </c>
      <c r="BB461" s="71">
        <v>0</v>
      </c>
      <c r="BC461" s="71">
        <v>0</v>
      </c>
      <c r="BD461" s="71">
        <v>0</v>
      </c>
      <c r="BE461" s="71">
        <v>0</v>
      </c>
      <c r="BF461" s="71"/>
      <c r="BG461" s="72"/>
      <c r="BH461" s="71">
        <v>0</v>
      </c>
      <c r="BI461" s="71">
        <v>0</v>
      </c>
      <c r="BJ461" s="71">
        <v>207.136</v>
      </c>
      <c r="BK461" s="71">
        <v>0</v>
      </c>
      <c r="BL461" s="71">
        <v>28.984999999999999</v>
      </c>
      <c r="BM461" s="71">
        <v>0</v>
      </c>
      <c r="BN461" s="72"/>
      <c r="BO461" s="71">
        <v>0</v>
      </c>
      <c r="BP461" s="71">
        <v>0</v>
      </c>
      <c r="BQ461" s="71">
        <v>11</v>
      </c>
      <c r="BR461" s="71">
        <v>0</v>
      </c>
      <c r="BS461" s="71">
        <v>6</v>
      </c>
      <c r="BT461" s="71">
        <v>0</v>
      </c>
      <c r="BU461"/>
      <c r="BV461" s="70">
        <v>236.12100000000001</v>
      </c>
      <c r="BW461" s="70">
        <v>0</v>
      </c>
      <c r="BX461" s="70">
        <v>0</v>
      </c>
      <c r="BY461" s="70">
        <v>0</v>
      </c>
      <c r="BZ461" s="70">
        <v>0</v>
      </c>
      <c r="CA461" s="70">
        <v>0</v>
      </c>
      <c r="CB461" s="70">
        <v>0</v>
      </c>
      <c r="CC461" s="70">
        <v>0</v>
      </c>
      <c r="CD461" s="70">
        <v>0</v>
      </c>
    </row>
    <row r="462" spans="1:82">
      <c r="A462" s="70" t="s">
        <v>2137</v>
      </c>
      <c r="B462" s="70">
        <v>166</v>
      </c>
      <c r="C462" s="70">
        <v>13</v>
      </c>
      <c r="D462" s="70">
        <v>10</v>
      </c>
      <c r="E462" s="70">
        <v>2016</v>
      </c>
      <c r="F462" s="70" t="s">
        <v>155</v>
      </c>
      <c r="G462" s="1064" t="s">
        <v>2124</v>
      </c>
      <c r="H462" s="70" t="s">
        <v>2125</v>
      </c>
      <c r="I462" s="148"/>
      <c r="J462" s="71">
        <v>301.83389628362801</v>
      </c>
      <c r="K462" s="71">
        <v>3.1682416512799998</v>
      </c>
      <c r="L462" s="71">
        <v>10.791936275617122</v>
      </c>
      <c r="M462" s="71">
        <v>124.55539399949838</v>
      </c>
      <c r="N462" s="71">
        <v>109.5251468909115</v>
      </c>
      <c r="O462" s="71">
        <v>70.939570354048811</v>
      </c>
      <c r="P462" s="71">
        <v>55.360277716687825</v>
      </c>
      <c r="Q462" s="71">
        <v>5.1451900688283905</v>
      </c>
      <c r="R462" s="71">
        <v>0</v>
      </c>
      <c r="S462" s="71">
        <v>10.03054694113975</v>
      </c>
      <c r="T462" s="72"/>
      <c r="U462" s="71">
        <v>35171093</v>
      </c>
      <c r="V462" s="71">
        <v>1475</v>
      </c>
      <c r="W462" s="71">
        <v>99</v>
      </c>
      <c r="X462" s="71">
        <v>31904</v>
      </c>
      <c r="Y462" s="71">
        <v>29802</v>
      </c>
      <c r="Z462" s="71">
        <v>41722</v>
      </c>
      <c r="AA462" s="71">
        <v>11394</v>
      </c>
      <c r="AB462" s="71">
        <v>72845</v>
      </c>
      <c r="AC462" s="71">
        <v>0</v>
      </c>
      <c r="AD462" s="71">
        <v>10.03054694113975</v>
      </c>
      <c r="AE462" s="72"/>
      <c r="AF462" s="71">
        <v>383369198.09698641</v>
      </c>
      <c r="AG462" s="71">
        <v>2380096.6707844511</v>
      </c>
      <c r="AH462" s="71">
        <v>11576981.255625879</v>
      </c>
      <c r="AI462" s="71">
        <v>198420162.06175491</v>
      </c>
      <c r="AJ462" s="71">
        <v>182504263.1300838</v>
      </c>
      <c r="AK462" s="71">
        <v>0</v>
      </c>
      <c r="AL462" s="71">
        <v>0</v>
      </c>
      <c r="AM462" s="71">
        <v>9990857.5671874862</v>
      </c>
      <c r="AN462" s="71">
        <v>0</v>
      </c>
      <c r="AO462" s="71">
        <v>0</v>
      </c>
      <c r="AP462" s="71">
        <v>788241558.7824229</v>
      </c>
      <c r="AQ462" s="72"/>
      <c r="AR462" s="71">
        <v>2735</v>
      </c>
      <c r="AS462" s="71">
        <v>440</v>
      </c>
      <c r="AT462" s="71">
        <v>0</v>
      </c>
      <c r="AU462" s="71">
        <v>0</v>
      </c>
      <c r="AV462" s="71">
        <v>0</v>
      </c>
      <c r="AW462" s="71">
        <v>0</v>
      </c>
      <c r="AX462" s="71"/>
      <c r="AY462" s="72"/>
      <c r="AZ462" s="71">
        <v>12013.843999999999</v>
      </c>
      <c r="BA462" s="71">
        <v>23989.86</v>
      </c>
      <c r="BB462" s="71">
        <v>0</v>
      </c>
      <c r="BC462" s="71">
        <v>0</v>
      </c>
      <c r="BD462" s="71">
        <v>0</v>
      </c>
      <c r="BE462" s="71">
        <v>0</v>
      </c>
      <c r="BF462" s="71"/>
      <c r="BG462" s="72"/>
      <c r="BH462" s="71">
        <v>0</v>
      </c>
      <c r="BI462" s="71">
        <v>0</v>
      </c>
      <c r="BJ462" s="71">
        <v>194.785</v>
      </c>
      <c r="BK462" s="71">
        <v>0</v>
      </c>
      <c r="BL462" s="71">
        <v>25.301000000000002</v>
      </c>
      <c r="BM462" s="71">
        <v>0</v>
      </c>
      <c r="BN462" s="72"/>
      <c r="BO462" s="71">
        <v>0</v>
      </c>
      <c r="BP462" s="71">
        <v>0</v>
      </c>
      <c r="BQ462" s="71">
        <v>11</v>
      </c>
      <c r="BR462" s="71">
        <v>0</v>
      </c>
      <c r="BS462" s="71">
        <v>6</v>
      </c>
      <c r="BT462" s="71">
        <v>0</v>
      </c>
      <c r="BU462"/>
      <c r="BV462" s="70">
        <v>220.08600000000001</v>
      </c>
      <c r="BW462" s="70">
        <v>0</v>
      </c>
      <c r="BX462" s="70">
        <v>0</v>
      </c>
      <c r="BY462" s="70">
        <v>0</v>
      </c>
      <c r="BZ462" s="70">
        <v>0</v>
      </c>
      <c r="CA462" s="70">
        <v>0</v>
      </c>
      <c r="CB462" s="70">
        <v>0</v>
      </c>
      <c r="CC462" s="70">
        <v>0</v>
      </c>
      <c r="CD462" s="70">
        <v>0</v>
      </c>
    </row>
    <row r="463" spans="1:82">
      <c r="A463" s="70" t="s">
        <v>2138</v>
      </c>
      <c r="B463" s="70">
        <v>167</v>
      </c>
      <c r="C463" s="70">
        <v>14</v>
      </c>
      <c r="D463" s="70">
        <v>10</v>
      </c>
      <c r="E463" s="70">
        <v>2017</v>
      </c>
      <c r="F463" s="70" t="s">
        <v>156</v>
      </c>
      <c r="G463" s="1064" t="s">
        <v>2124</v>
      </c>
      <c r="H463" s="70" t="s">
        <v>2125</v>
      </c>
      <c r="I463" s="148"/>
      <c r="J463" s="71">
        <v>291.07522231244235</v>
      </c>
      <c r="K463" s="71">
        <v>3.0480739515892754</v>
      </c>
      <c r="L463" s="71">
        <v>5.6312838442478155</v>
      </c>
      <c r="M463" s="71">
        <v>115.53195107813194</v>
      </c>
      <c r="N463" s="71">
        <v>113.24526367257255</v>
      </c>
      <c r="O463" s="71">
        <v>70.89257679932561</v>
      </c>
      <c r="P463" s="71">
        <v>55.675846351645532</v>
      </c>
      <c r="Q463" s="71">
        <v>5.0056348330415803</v>
      </c>
      <c r="R463" s="71">
        <v>0</v>
      </c>
      <c r="S463" s="71">
        <v>11.943108917804357</v>
      </c>
      <c r="T463" s="72"/>
      <c r="U463" s="71">
        <v>34374995</v>
      </c>
      <c r="V463" s="71">
        <v>1475</v>
      </c>
      <c r="W463" s="71">
        <v>99</v>
      </c>
      <c r="X463" s="71">
        <v>31904</v>
      </c>
      <c r="Y463" s="71">
        <v>30378</v>
      </c>
      <c r="Z463" s="71">
        <v>42386</v>
      </c>
      <c r="AA463" s="71">
        <v>11532</v>
      </c>
      <c r="AB463" s="71">
        <v>73286</v>
      </c>
      <c r="AC463" s="71">
        <v>0</v>
      </c>
      <c r="AD463" s="71">
        <v>11.943108917804359</v>
      </c>
      <c r="AE463" s="72"/>
      <c r="AF463" s="71">
        <v>395521140.84246719</v>
      </c>
      <c r="AG463" s="71">
        <v>2344823.5545320651</v>
      </c>
      <c r="AH463" s="71">
        <v>1211287.684936963</v>
      </c>
      <c r="AI463" s="71">
        <v>197071136.79768899</v>
      </c>
      <c r="AJ463" s="71">
        <v>207183145.70257851</v>
      </c>
      <c r="AK463" s="71">
        <v>0</v>
      </c>
      <c r="AL463" s="71">
        <v>0</v>
      </c>
      <c r="AM463" s="71">
        <v>10067069.327108501</v>
      </c>
      <c r="AN463" s="71">
        <v>0</v>
      </c>
      <c r="AO463" s="71">
        <v>0</v>
      </c>
      <c r="AP463" s="71">
        <v>813398603.90931225</v>
      </c>
      <c r="AQ463" s="72"/>
      <c r="AR463" s="71">
        <v>2910</v>
      </c>
      <c r="AS463" s="71">
        <v>468</v>
      </c>
      <c r="AT463" s="71">
        <v>0</v>
      </c>
      <c r="AU463" s="71">
        <v>0</v>
      </c>
      <c r="AV463" s="71">
        <v>0</v>
      </c>
      <c r="AW463" s="71">
        <v>0</v>
      </c>
      <c r="AX463" s="71"/>
      <c r="AY463" s="72"/>
      <c r="AZ463" s="71">
        <v>12926.704</v>
      </c>
      <c r="BA463" s="71">
        <v>25923.46</v>
      </c>
      <c r="BB463" s="71">
        <v>0</v>
      </c>
      <c r="BC463" s="71">
        <v>0</v>
      </c>
      <c r="BD463" s="71">
        <v>0</v>
      </c>
      <c r="BE463" s="71">
        <v>0</v>
      </c>
      <c r="BF463" s="71"/>
      <c r="BG463" s="72"/>
      <c r="BH463" s="71">
        <v>0</v>
      </c>
      <c r="BI463" s="71">
        <v>0</v>
      </c>
      <c r="BJ463" s="71">
        <v>180.37</v>
      </c>
      <c r="BK463" s="71">
        <v>0</v>
      </c>
      <c r="BL463" s="71">
        <v>22.471</v>
      </c>
      <c r="BM463" s="71">
        <v>0</v>
      </c>
      <c r="BN463" s="72"/>
      <c r="BO463" s="71">
        <v>0</v>
      </c>
      <c r="BP463" s="71">
        <v>0</v>
      </c>
      <c r="BQ463" s="71">
        <v>11</v>
      </c>
      <c r="BR463" s="71">
        <v>0</v>
      </c>
      <c r="BS463" s="71">
        <v>6</v>
      </c>
      <c r="BT463" s="71">
        <v>0</v>
      </c>
      <c r="BU463"/>
      <c r="BV463" s="70">
        <v>202.84100000000001</v>
      </c>
      <c r="BW463" s="70">
        <v>0</v>
      </c>
      <c r="BX463" s="70">
        <v>0</v>
      </c>
      <c r="BY463" s="70">
        <v>0</v>
      </c>
      <c r="BZ463" s="70">
        <v>0</v>
      </c>
      <c r="CA463" s="70">
        <v>0</v>
      </c>
      <c r="CB463" s="70">
        <v>0</v>
      </c>
      <c r="CC463" s="70">
        <v>0</v>
      </c>
      <c r="CD463" s="70">
        <v>0</v>
      </c>
    </row>
    <row r="464" spans="1:82">
      <c r="A464" s="70" t="s">
        <v>2139</v>
      </c>
      <c r="B464" s="70">
        <v>168</v>
      </c>
      <c r="C464" s="70">
        <v>15</v>
      </c>
      <c r="D464" s="70">
        <v>10</v>
      </c>
      <c r="E464" s="70">
        <v>2018</v>
      </c>
      <c r="F464" s="70" t="s">
        <v>183</v>
      </c>
      <c r="G464" s="70" t="s">
        <v>2124</v>
      </c>
      <c r="H464" s="70" t="s">
        <v>2125</v>
      </c>
      <c r="I464" s="148"/>
      <c r="J464" s="71">
        <v>252.15597045977165</v>
      </c>
      <c r="K464" s="71">
        <v>2.6449674116825665</v>
      </c>
      <c r="L464" s="71">
        <v>5.24452515849985</v>
      </c>
      <c r="M464" s="71">
        <v>95.938162068980546</v>
      </c>
      <c r="N464" s="71">
        <v>71.296655799213354</v>
      </c>
      <c r="O464" s="71">
        <v>70.494459262803716</v>
      </c>
      <c r="P464" s="71">
        <v>55.637863360202552</v>
      </c>
      <c r="Q464" s="71">
        <v>4.6681885209518104</v>
      </c>
      <c r="R464" s="71">
        <v>0</v>
      </c>
      <c r="S464" s="71">
        <v>10.704001672506005</v>
      </c>
      <c r="T464" s="72"/>
      <c r="U464" s="71">
        <v>39341503</v>
      </c>
      <c r="V464" s="71">
        <v>1475</v>
      </c>
      <c r="W464" s="71">
        <v>99</v>
      </c>
      <c r="X464" s="71">
        <v>31904</v>
      </c>
      <c r="Y464" s="71">
        <v>30864</v>
      </c>
      <c r="Z464" s="71">
        <v>42955</v>
      </c>
      <c r="AA464" s="71">
        <v>11640</v>
      </c>
      <c r="AB464" s="71">
        <v>73653</v>
      </c>
      <c r="AC464" s="71">
        <v>0</v>
      </c>
      <c r="AD464" s="71">
        <v>10.704001672505999</v>
      </c>
      <c r="AE464" s="72"/>
      <c r="AF464" s="71">
        <v>392436991.05980158</v>
      </c>
      <c r="AG464" s="71">
        <v>2073828.575249553</v>
      </c>
      <c r="AH464" s="71">
        <v>1514584.6589496301</v>
      </c>
      <c r="AI464" s="71">
        <v>184852902.32388851</v>
      </c>
      <c r="AJ464" s="71">
        <v>170825585.3105295</v>
      </c>
      <c r="AK464" s="71">
        <v>0</v>
      </c>
      <c r="AL464" s="71">
        <v>0</v>
      </c>
      <c r="AM464" s="71">
        <v>10138417.257245069</v>
      </c>
      <c r="AN464" s="71">
        <v>0</v>
      </c>
      <c r="AO464" s="71">
        <v>0</v>
      </c>
      <c r="AP464" s="71">
        <v>761842309.18566382</v>
      </c>
      <c r="AQ464" s="72"/>
      <c r="AR464" s="71">
        <v>3065</v>
      </c>
      <c r="AS464" s="71">
        <v>497</v>
      </c>
      <c r="AT464" s="71">
        <v>0</v>
      </c>
      <c r="AU464" s="71">
        <v>0</v>
      </c>
      <c r="AV464" s="71">
        <v>0</v>
      </c>
      <c r="AW464" s="71">
        <v>0</v>
      </c>
      <c r="AX464" s="71"/>
      <c r="AY464" s="72"/>
      <c r="AZ464" s="71">
        <v>13762.463999999996</v>
      </c>
      <c r="BA464" s="71">
        <v>26705.46</v>
      </c>
      <c r="BB464" s="71">
        <v>0</v>
      </c>
      <c r="BC464" s="71">
        <v>0</v>
      </c>
      <c r="BD464" s="71">
        <v>0</v>
      </c>
      <c r="BE464" s="71">
        <v>0</v>
      </c>
      <c r="BF464" s="71"/>
      <c r="BG464" s="72"/>
      <c r="BH464" s="71">
        <v>0</v>
      </c>
      <c r="BI464" s="71">
        <v>0</v>
      </c>
      <c r="BJ464" s="71">
        <v>196.53399999999999</v>
      </c>
      <c r="BK464" s="71">
        <v>0</v>
      </c>
      <c r="BL464" s="71">
        <v>21.446999999999999</v>
      </c>
      <c r="BM464" s="71">
        <v>0</v>
      </c>
      <c r="BN464" s="72"/>
      <c r="BO464" s="71">
        <v>0</v>
      </c>
      <c r="BP464" s="71">
        <v>0</v>
      </c>
      <c r="BQ464" s="71">
        <v>11</v>
      </c>
      <c r="BR464" s="71">
        <v>0</v>
      </c>
      <c r="BS464" s="71">
        <v>6</v>
      </c>
      <c r="BT464" s="71">
        <v>0</v>
      </c>
      <c r="BU464"/>
      <c r="BV464" s="70">
        <v>217.98099999999999</v>
      </c>
      <c r="BW464" s="70">
        <v>0</v>
      </c>
      <c r="BX464" s="70">
        <v>0</v>
      </c>
      <c r="BY464" s="70">
        <v>0</v>
      </c>
      <c r="BZ464" s="70">
        <v>0</v>
      </c>
      <c r="CA464" s="70">
        <v>0</v>
      </c>
      <c r="CB464" s="70">
        <v>0</v>
      </c>
      <c r="CC464" s="70">
        <v>0</v>
      </c>
      <c r="CD464" s="70">
        <v>0</v>
      </c>
    </row>
    <row r="465" spans="1:82">
      <c r="A465" s="70" t="s">
        <v>2140</v>
      </c>
      <c r="B465" s="70">
        <v>169</v>
      </c>
      <c r="C465" s="70">
        <v>16</v>
      </c>
      <c r="D465" s="70">
        <v>10</v>
      </c>
      <c r="E465" s="70">
        <v>2019</v>
      </c>
      <c r="F465" s="70" t="s">
        <v>158</v>
      </c>
      <c r="G465" s="70" t="s">
        <v>2124</v>
      </c>
      <c r="H465" s="70" t="s">
        <v>2125</v>
      </c>
      <c r="I465" s="148"/>
      <c r="J465" s="71">
        <v>237.62849767258217</v>
      </c>
      <c r="K465" s="71">
        <v>2.4919611532151311</v>
      </c>
      <c r="L465" s="71">
        <v>5.3352985877589818</v>
      </c>
      <c r="M465" s="71">
        <v>121.95099805746676</v>
      </c>
      <c r="N465" s="71">
        <v>89.743380968725319</v>
      </c>
      <c r="O465" s="71">
        <v>69.430267045882914</v>
      </c>
      <c r="P465" s="71">
        <v>55.373594904924722</v>
      </c>
      <c r="Q465" s="71">
        <v>4.5614960082514999</v>
      </c>
      <c r="R465" s="71">
        <v>0</v>
      </c>
      <c r="S465" s="71">
        <v>13.556228381745671</v>
      </c>
      <c r="T465" s="72"/>
      <c r="U465" s="71">
        <v>37937810</v>
      </c>
      <c r="V465" s="71">
        <v>1475</v>
      </c>
      <c r="W465" s="71">
        <v>99</v>
      </c>
      <c r="X465" s="71">
        <v>31904</v>
      </c>
      <c r="Y465" s="71">
        <v>31425</v>
      </c>
      <c r="Z465" s="71">
        <v>43468</v>
      </c>
      <c r="AA465" s="71">
        <v>11498</v>
      </c>
      <c r="AB465" s="71">
        <v>73918</v>
      </c>
      <c r="AC465" s="71">
        <v>0</v>
      </c>
      <c r="AD465" s="71">
        <v>13.556228381745671</v>
      </c>
      <c r="AE465" s="72"/>
      <c r="AF465" s="71">
        <v>353358026.7911461</v>
      </c>
      <c r="AG465" s="71">
        <v>2010067.1338931881</v>
      </c>
      <c r="AH465" s="71">
        <v>1581076.2032342339</v>
      </c>
      <c r="AI465" s="71">
        <v>206887620.08874959</v>
      </c>
      <c r="AJ465" s="71">
        <v>189059113.39398929</v>
      </c>
      <c r="AK465" s="71">
        <v>0</v>
      </c>
      <c r="AL465" s="71">
        <v>0</v>
      </c>
      <c r="AM465" s="71">
        <v>10067075.145593924</v>
      </c>
      <c r="AN465" s="71">
        <v>0</v>
      </c>
      <c r="AO465" s="71">
        <v>0</v>
      </c>
      <c r="AP465" s="71">
        <v>762962978.75660634</v>
      </c>
      <c r="AQ465" s="72"/>
      <c r="AR465" s="71">
        <v>3223</v>
      </c>
      <c r="AS465" s="71">
        <v>511</v>
      </c>
      <c r="AT465" s="71">
        <v>0</v>
      </c>
      <c r="AU465" s="71">
        <v>0</v>
      </c>
      <c r="AV465" s="71">
        <v>0</v>
      </c>
      <c r="AW465" s="71">
        <v>0</v>
      </c>
      <c r="AX465" s="71"/>
      <c r="AY465" s="72"/>
      <c r="AZ465" s="71">
        <v>14619.293999999971</v>
      </c>
      <c r="BA465" s="71">
        <v>27020.55999999999</v>
      </c>
      <c r="BB465" s="71">
        <v>0</v>
      </c>
      <c r="BC465" s="71">
        <v>0</v>
      </c>
      <c r="BD465" s="71">
        <v>0</v>
      </c>
      <c r="BE465" s="71">
        <v>0</v>
      </c>
      <c r="BF465" s="71"/>
      <c r="BG465" s="72"/>
      <c r="BH465" s="71">
        <v>0</v>
      </c>
      <c r="BI465" s="71">
        <v>0</v>
      </c>
      <c r="BJ465" s="71">
        <v>148.25899999999999</v>
      </c>
      <c r="BK465" s="71">
        <v>0</v>
      </c>
      <c r="BL465" s="71">
        <v>15.467000000000001</v>
      </c>
      <c r="BM465" s="71">
        <v>0</v>
      </c>
      <c r="BN465" s="72"/>
      <c r="BO465" s="71">
        <v>0</v>
      </c>
      <c r="BP465" s="71">
        <v>0</v>
      </c>
      <c r="BQ465" s="71">
        <v>11</v>
      </c>
      <c r="BR465" s="71">
        <v>0</v>
      </c>
      <c r="BS465" s="71">
        <v>6</v>
      </c>
      <c r="BT465" s="71">
        <v>0</v>
      </c>
      <c r="BU465"/>
      <c r="BV465" s="70">
        <v>163.726</v>
      </c>
      <c r="BW465" s="70">
        <v>0</v>
      </c>
      <c r="BX465" s="70">
        <v>0</v>
      </c>
      <c r="BY465" s="70">
        <v>0</v>
      </c>
      <c r="BZ465" s="70">
        <v>0</v>
      </c>
      <c r="CA465" s="70">
        <v>0</v>
      </c>
      <c r="CB465" s="70">
        <v>0</v>
      </c>
      <c r="CC465" s="70">
        <v>0</v>
      </c>
      <c r="CD465" s="70">
        <v>0</v>
      </c>
    </row>
    <row r="466" spans="1:82">
      <c r="A466" s="70" t="s">
        <v>2141</v>
      </c>
      <c r="B466" s="70">
        <v>170</v>
      </c>
      <c r="C466" s="70">
        <v>17</v>
      </c>
      <c r="D466" s="70">
        <v>10</v>
      </c>
      <c r="E466" s="70">
        <v>2020</v>
      </c>
      <c r="F466" s="70" t="s">
        <v>159</v>
      </c>
      <c r="G466" s="70" t="s">
        <v>2124</v>
      </c>
      <c r="H466" s="70" t="s">
        <v>2125</v>
      </c>
      <c r="I466" s="148"/>
      <c r="J466" s="71">
        <v>249.98243015563969</v>
      </c>
      <c r="K466" s="71">
        <v>3.1060171689526817</v>
      </c>
      <c r="L466" s="71">
        <v>14.485823291218551</v>
      </c>
      <c r="M466" s="71">
        <v>113.82448077858989</v>
      </c>
      <c r="N466" s="71">
        <v>88.198115194121556</v>
      </c>
      <c r="O466" s="71">
        <v>61.457677994250943</v>
      </c>
      <c r="P466" s="71">
        <v>52.681466809154848</v>
      </c>
      <c r="Q466" s="71">
        <v>4.3620911992222897</v>
      </c>
      <c r="R466" s="71">
        <v>0</v>
      </c>
      <c r="S466" s="71">
        <v>11.3567156230149</v>
      </c>
      <c r="T466" s="72"/>
      <c r="U466" s="71">
        <v>38339892</v>
      </c>
      <c r="V466" s="71">
        <v>1584</v>
      </c>
      <c r="W466" s="71">
        <v>436</v>
      </c>
      <c r="X466" s="71">
        <v>33624</v>
      </c>
      <c r="Y466" s="71">
        <v>31856</v>
      </c>
      <c r="Z466" s="71">
        <v>43916</v>
      </c>
      <c r="AA466" s="71">
        <v>11627</v>
      </c>
      <c r="AB466" s="71">
        <v>73983</v>
      </c>
      <c r="AC466" s="71">
        <v>0</v>
      </c>
      <c r="AD466" s="71">
        <v>11.3567156230149</v>
      </c>
      <c r="AE466" s="72"/>
      <c r="AF466" s="71">
        <v>366773526.8976202</v>
      </c>
      <c r="AG466" s="71">
        <v>2286229.0528149395</v>
      </c>
      <c r="AH466" s="71">
        <v>3582067.2014813856</v>
      </c>
      <c r="AI466" s="71">
        <v>183688417.6380868</v>
      </c>
      <c r="AJ466" s="71">
        <v>188451110.0273743</v>
      </c>
      <c r="AK466" s="71"/>
      <c r="AL466" s="71"/>
      <c r="AM466" s="71">
        <v>9655603.4682738297</v>
      </c>
      <c r="AN466" s="71"/>
      <c r="AO466" s="71"/>
      <c r="AP466" s="71">
        <v>754436954.28565145</v>
      </c>
      <c r="AQ466" s="72"/>
      <c r="AR466" s="71">
        <v>3336</v>
      </c>
      <c r="AS466" s="71">
        <v>514</v>
      </c>
      <c r="AT466" s="71">
        <v>0</v>
      </c>
      <c r="AU466" s="71">
        <v>0</v>
      </c>
      <c r="AV466" s="71">
        <v>0</v>
      </c>
      <c r="AW466" s="71">
        <v>0</v>
      </c>
      <c r="AX466" s="71"/>
      <c r="AY466" s="72"/>
      <c r="AZ466" s="71">
        <v>15230.90399999997</v>
      </c>
      <c r="BA466" s="71">
        <v>27597.160000000011</v>
      </c>
      <c r="BB466" s="71">
        <v>0</v>
      </c>
      <c r="BC466" s="71">
        <v>0</v>
      </c>
      <c r="BD466" s="71">
        <v>0</v>
      </c>
      <c r="BE466" s="71">
        <v>0</v>
      </c>
      <c r="BF466" s="71"/>
      <c r="BG466" s="72"/>
      <c r="BH466" s="71">
        <v>0</v>
      </c>
      <c r="BI466" s="71">
        <v>0</v>
      </c>
      <c r="BJ466" s="71">
        <v>146.815</v>
      </c>
      <c r="BK466" s="71">
        <v>0</v>
      </c>
      <c r="BL466" s="71">
        <v>16.606999999999999</v>
      </c>
      <c r="BM466" s="71">
        <v>0</v>
      </c>
      <c r="BN466" s="72"/>
      <c r="BO466" s="71">
        <v>0</v>
      </c>
      <c r="BP466" s="71">
        <v>0</v>
      </c>
      <c r="BQ466" s="71">
        <v>11</v>
      </c>
      <c r="BR466" s="71">
        <v>0</v>
      </c>
      <c r="BS466" s="71">
        <v>6</v>
      </c>
      <c r="BT466" s="71">
        <v>0</v>
      </c>
      <c r="BU466"/>
      <c r="BV466" s="70">
        <v>163.422</v>
      </c>
      <c r="BW466" s="70">
        <v>0</v>
      </c>
      <c r="BX466" s="70">
        <v>0</v>
      </c>
      <c r="BY466" s="70">
        <v>0</v>
      </c>
      <c r="BZ466" s="70">
        <v>0</v>
      </c>
      <c r="CA466" s="70">
        <v>0</v>
      </c>
      <c r="CB466" s="70">
        <v>0</v>
      </c>
      <c r="CC466" s="70">
        <v>0</v>
      </c>
      <c r="CD466" s="70">
        <v>0</v>
      </c>
    </row>
    <row r="467" spans="1:82">
      <c r="A467" s="70" t="s">
        <v>2142</v>
      </c>
      <c r="B467" s="70">
        <v>170</v>
      </c>
      <c r="C467" s="70">
        <v>18</v>
      </c>
      <c r="D467" s="70">
        <v>10</v>
      </c>
      <c r="E467" s="70">
        <v>2021</v>
      </c>
      <c r="F467" s="70" t="s">
        <v>160</v>
      </c>
      <c r="G467" s="70" t="s">
        <v>2124</v>
      </c>
      <c r="H467" s="70" t="s">
        <v>2125</v>
      </c>
      <c r="I467" s="148"/>
      <c r="J467" s="71">
        <v>199.25953577535765</v>
      </c>
      <c r="K467" s="71">
        <v>3.0891874737670175</v>
      </c>
      <c r="L467" s="71">
        <v>13.114808619568125</v>
      </c>
      <c r="M467" s="71">
        <v>98.83260053797494</v>
      </c>
      <c r="N467" s="71">
        <v>73.765335371818523</v>
      </c>
      <c r="O467" s="71">
        <v>60.179809074391351</v>
      </c>
      <c r="P467" s="71">
        <v>54.067952815342785</v>
      </c>
      <c r="Q467" s="71">
        <v>4.3228062703839703</v>
      </c>
      <c r="R467" s="71">
        <v>0</v>
      </c>
      <c r="S467" s="71">
        <v>10.418722603186669</v>
      </c>
      <c r="T467" s="72"/>
      <c r="U467" s="71">
        <v>40236820</v>
      </c>
      <c r="V467" s="71">
        <v>1584</v>
      </c>
      <c r="W467" s="71">
        <v>436</v>
      </c>
      <c r="X467" s="71">
        <v>33624</v>
      </c>
      <c r="Y467" s="71">
        <v>32173</v>
      </c>
      <c r="Z467" s="71">
        <v>44278</v>
      </c>
      <c r="AA467" s="71">
        <v>11636</v>
      </c>
      <c r="AB467" s="71">
        <v>74037</v>
      </c>
      <c r="AC467" s="71">
        <v>0</v>
      </c>
      <c r="AD467" s="71">
        <v>10.418722603186669</v>
      </c>
      <c r="AE467" s="72"/>
      <c r="AF467" s="71">
        <v>293473100.86469686</v>
      </c>
      <c r="AG467" s="71">
        <v>2392557.7022985313</v>
      </c>
      <c r="AH467" s="71">
        <v>3972531.2302532648</v>
      </c>
      <c r="AI467" s="71">
        <v>197141675.22727928</v>
      </c>
      <c r="AJ467" s="71">
        <v>185450154.0793148</v>
      </c>
      <c r="AK467" s="71">
        <v>0</v>
      </c>
      <c r="AL467" s="71">
        <v>0</v>
      </c>
      <c r="AM467" s="71">
        <v>9718384.4616263062</v>
      </c>
      <c r="AN467" s="71">
        <v>0</v>
      </c>
      <c r="AO467" s="71">
        <v>0</v>
      </c>
      <c r="AP467" s="71">
        <v>692148403.56546903</v>
      </c>
      <c r="AQ467" s="72"/>
      <c r="AR467" s="71">
        <v>3496</v>
      </c>
      <c r="AS467" s="71">
        <v>520</v>
      </c>
      <c r="AT467" s="71">
        <v>0</v>
      </c>
      <c r="AU467" s="71">
        <v>0</v>
      </c>
      <c r="AV467" s="71">
        <v>0</v>
      </c>
      <c r="AW467" s="71">
        <v>0</v>
      </c>
      <c r="AX467" s="71"/>
      <c r="AY467" s="72"/>
      <c r="AZ467" s="71">
        <v>16141.355999999971</v>
      </c>
      <c r="BA467" s="71">
        <v>29746.260000000009</v>
      </c>
      <c r="BB467" s="71">
        <v>0</v>
      </c>
      <c r="BC467" s="71">
        <v>0</v>
      </c>
      <c r="BD467" s="71">
        <v>0</v>
      </c>
      <c r="BE467" s="71">
        <v>0</v>
      </c>
      <c r="BF467" s="71"/>
      <c r="BG467" s="72"/>
      <c r="BH467" s="71">
        <v>0</v>
      </c>
      <c r="BI467" s="71">
        <v>0</v>
      </c>
      <c r="BJ467" s="71">
        <v>170.52699999999999</v>
      </c>
      <c r="BK467" s="71">
        <v>0</v>
      </c>
      <c r="BL467" s="71">
        <v>15.828999999999999</v>
      </c>
      <c r="BM467" s="71">
        <v>0</v>
      </c>
      <c r="BN467" s="72"/>
      <c r="BO467" s="71">
        <v>0</v>
      </c>
      <c r="BP467" s="71">
        <v>0</v>
      </c>
      <c r="BQ467" s="71">
        <v>11</v>
      </c>
      <c r="BR467" s="71">
        <v>0</v>
      </c>
      <c r="BS467" s="71">
        <v>6</v>
      </c>
      <c r="BT467" s="71">
        <v>0</v>
      </c>
      <c r="BU467"/>
      <c r="BV467" s="70">
        <v>186.35599999999999</v>
      </c>
      <c r="BW467" s="70">
        <v>0</v>
      </c>
      <c r="BX467" s="70">
        <v>0</v>
      </c>
      <c r="BY467" s="70">
        <v>0</v>
      </c>
      <c r="BZ467" s="70">
        <v>0</v>
      </c>
      <c r="CA467" s="70">
        <v>0</v>
      </c>
      <c r="CB467" s="70">
        <v>0</v>
      </c>
      <c r="CC467" s="70">
        <v>0</v>
      </c>
      <c r="CD467" s="70">
        <v>0</v>
      </c>
    </row>
    <row r="468" spans="1:82">
      <c r="A468" s="70" t="s">
        <v>2143</v>
      </c>
      <c r="B468" s="70">
        <v>170</v>
      </c>
      <c r="C468" s="70">
        <v>19</v>
      </c>
      <c r="D468" s="70">
        <v>10</v>
      </c>
      <c r="E468" s="70">
        <v>2022</v>
      </c>
      <c r="F468" s="70" t="s">
        <v>161</v>
      </c>
      <c r="G468" s="70" t="s">
        <v>2124</v>
      </c>
      <c r="H468" s="70" t="s">
        <v>2125</v>
      </c>
      <c r="I468" s="148"/>
      <c r="J468" s="71">
        <v>221.71571556415071</v>
      </c>
      <c r="K468" s="71">
        <v>3.1811267297802335</v>
      </c>
      <c r="L468" s="71">
        <v>14.776016274013225</v>
      </c>
      <c r="M468" s="71">
        <v>123.44973294724079</v>
      </c>
      <c r="N468" s="71">
        <v>95.846213482421902</v>
      </c>
      <c r="O468" s="71">
        <v>63.975120893831949</v>
      </c>
      <c r="P468" s="71">
        <v>53.956350790466885</v>
      </c>
      <c r="Q468" s="71">
        <v>4.3879814509505399</v>
      </c>
      <c r="R468" s="71">
        <v>0</v>
      </c>
      <c r="S468" s="71">
        <v>8.8472172230736614</v>
      </c>
      <c r="T468" s="72"/>
      <c r="U468" s="71">
        <v>44831181</v>
      </c>
      <c r="V468" s="71">
        <v>1584</v>
      </c>
      <c r="W468" s="71">
        <v>436</v>
      </c>
      <c r="X468" s="71">
        <v>33624</v>
      </c>
      <c r="Y468" s="71">
        <v>32964</v>
      </c>
      <c r="Z468" s="71">
        <v>44722</v>
      </c>
      <c r="AA468" s="71">
        <v>11789</v>
      </c>
      <c r="AB468" s="71">
        <v>74537</v>
      </c>
      <c r="AC468" s="71">
        <v>0</v>
      </c>
      <c r="AD468" s="71">
        <v>8.8472172230736614</v>
      </c>
      <c r="AE468" s="72"/>
      <c r="AF468" s="71">
        <v>281241442.53042448</v>
      </c>
      <c r="AG468" s="71">
        <v>2436348.1734821792</v>
      </c>
      <c r="AH468" s="71">
        <v>4688759.8394806692</v>
      </c>
      <c r="AI468" s="71">
        <v>193801211.84464151</v>
      </c>
      <c r="AJ468" s="71">
        <v>194116758.10859761</v>
      </c>
      <c r="AK468" s="71">
        <v>0</v>
      </c>
      <c r="AL468" s="71">
        <v>0</v>
      </c>
      <c r="AM468" s="71">
        <v>9624761.1432231739</v>
      </c>
      <c r="AN468" s="71">
        <v>0</v>
      </c>
      <c r="AO468" s="71">
        <v>0</v>
      </c>
      <c r="AP468" s="71">
        <v>685909281.63984954</v>
      </c>
      <c r="AQ468" s="72"/>
      <c r="AR468" s="71">
        <v>3701</v>
      </c>
      <c r="AS468" s="71">
        <v>523</v>
      </c>
      <c r="AT468" s="71">
        <v>0</v>
      </c>
      <c r="AU468" s="71">
        <v>0</v>
      </c>
      <c r="AV468" s="71">
        <v>0</v>
      </c>
      <c r="AW468" s="71">
        <v>0</v>
      </c>
      <c r="AX468" s="71"/>
      <c r="AY468" s="72"/>
      <c r="AZ468" s="71">
        <v>17388.715999999949</v>
      </c>
      <c r="BA468" s="71">
        <v>30055.160000000007</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2144</v>
      </c>
      <c r="B469" s="70">
        <v>170</v>
      </c>
      <c r="C469" s="70">
        <v>20</v>
      </c>
      <c r="D469" s="70">
        <v>10</v>
      </c>
      <c r="E469" s="70">
        <v>2023</v>
      </c>
      <c r="F469" s="70" t="s">
        <v>1539</v>
      </c>
      <c r="G469" s="70" t="s">
        <v>2124</v>
      </c>
      <c r="H469" s="70" t="s">
        <v>2125</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3851</v>
      </c>
      <c r="AS469" s="71">
        <v>523</v>
      </c>
      <c r="AT469" s="71">
        <v>0</v>
      </c>
      <c r="AU469" s="71">
        <v>0</v>
      </c>
      <c r="AV469" s="71">
        <v>0</v>
      </c>
      <c r="AW469" s="71">
        <v>0</v>
      </c>
      <c r="AX469" s="71"/>
      <c r="AY469" s="72"/>
      <c r="AZ469" s="71">
        <v>18178.905999999941</v>
      </c>
      <c r="BA469" s="71">
        <v>30055.160000000007</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2145</v>
      </c>
      <c r="B470" s="70">
        <v>170</v>
      </c>
      <c r="C470" s="70">
        <v>21</v>
      </c>
      <c r="D470" s="70">
        <v>10</v>
      </c>
      <c r="E470" s="70">
        <v>2024</v>
      </c>
      <c r="F470" s="70" t="s">
        <v>1554</v>
      </c>
      <c r="G470" s="70" t="s">
        <v>2124</v>
      </c>
      <c r="H470" s="70" t="s">
        <v>2125</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2146</v>
      </c>
      <c r="B471" s="70">
        <v>35</v>
      </c>
      <c r="C471" s="70">
        <v>1</v>
      </c>
      <c r="D471" s="70">
        <v>3</v>
      </c>
      <c r="E471" s="70">
        <v>1990</v>
      </c>
      <c r="F471" s="70" t="s">
        <v>787</v>
      </c>
      <c r="G471" s="70" t="s">
        <v>2147</v>
      </c>
      <c r="H471" s="70" t="s">
        <v>2148</v>
      </c>
      <c r="I471" s="148"/>
      <c r="J471" s="71">
        <v>70.076907828739849</v>
      </c>
      <c r="K471" s="71">
        <v>4.9280771099987568</v>
      </c>
      <c r="L471" s="71">
        <v>2.8605484867654232</v>
      </c>
      <c r="M471" s="71">
        <v>38.172771495513672</v>
      </c>
      <c r="N471" s="71">
        <v>53.298069495611223</v>
      </c>
      <c r="O471" s="71">
        <v>51.916831748037652</v>
      </c>
      <c r="P471" s="71">
        <v>34.491834298733593</v>
      </c>
      <c r="Q471" s="71">
        <v>4.2514421680743597</v>
      </c>
      <c r="R471" s="71">
        <v>0</v>
      </c>
      <c r="S471" s="71">
        <v>4.9252002835518427</v>
      </c>
      <c r="T471" s="72"/>
      <c r="U471" s="71">
        <v>11586845</v>
      </c>
      <c r="V471" s="71">
        <v>1770</v>
      </c>
      <c r="W471" s="71">
        <v>30</v>
      </c>
      <c r="X471" s="71">
        <v>13082</v>
      </c>
      <c r="Y471" s="71">
        <v>20735</v>
      </c>
      <c r="Z471" s="71">
        <v>21354</v>
      </c>
      <c r="AA471" s="71">
        <v>8375</v>
      </c>
      <c r="AB471" s="71">
        <v>69029</v>
      </c>
      <c r="AC471" s="71">
        <v>0</v>
      </c>
      <c r="AD471" s="71">
        <v>4.9252002835518427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2149</v>
      </c>
      <c r="B472" s="70">
        <v>36</v>
      </c>
      <c r="C472" s="70">
        <v>2</v>
      </c>
      <c r="D472" s="70">
        <v>3</v>
      </c>
      <c r="E472" s="70">
        <v>2005</v>
      </c>
      <c r="F472" s="70" t="s">
        <v>789</v>
      </c>
      <c r="G472" s="70" t="s">
        <v>2147</v>
      </c>
      <c r="H472" s="70" t="s">
        <v>2148</v>
      </c>
      <c r="I472" s="148"/>
      <c r="J472" s="71">
        <v>91.309656153533908</v>
      </c>
      <c r="K472" s="71">
        <v>3.8046286884461802</v>
      </c>
      <c r="L472" s="71">
        <v>5.3104586384546231</v>
      </c>
      <c r="M472" s="71">
        <v>80.47185718435145</v>
      </c>
      <c r="N472" s="71">
        <v>82.507885073785062</v>
      </c>
      <c r="O472" s="71">
        <v>71.458877529901756</v>
      </c>
      <c r="P472" s="71">
        <v>33.576386243144498</v>
      </c>
      <c r="Q472" s="71">
        <v>4.3887631261638802</v>
      </c>
      <c r="R472" s="71">
        <v>0</v>
      </c>
      <c r="S472" s="71">
        <v>2.4578929380000001</v>
      </c>
      <c r="T472" s="72"/>
      <c r="U472" s="71">
        <v>13834778</v>
      </c>
      <c r="V472" s="71">
        <v>1612</v>
      </c>
      <c r="W472" s="71">
        <v>71</v>
      </c>
      <c r="X472" s="71">
        <v>14896</v>
      </c>
      <c r="Y472" s="71">
        <v>27684</v>
      </c>
      <c r="Z472" s="71">
        <v>34012</v>
      </c>
      <c r="AA472" s="71">
        <v>6677</v>
      </c>
      <c r="AB472" s="71">
        <v>74494</v>
      </c>
      <c r="AC472" s="71">
        <v>0</v>
      </c>
      <c r="AD472" s="71">
        <v>2.4578929380000001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2150</v>
      </c>
      <c r="B473" s="70">
        <v>37</v>
      </c>
      <c r="C473" s="70">
        <v>3</v>
      </c>
      <c r="D473" s="70">
        <v>3</v>
      </c>
      <c r="E473" s="70">
        <v>2006</v>
      </c>
      <c r="F473" s="70" t="s">
        <v>790</v>
      </c>
      <c r="G473" s="70" t="s">
        <v>2147</v>
      </c>
      <c r="H473" s="70" t="s">
        <v>2148</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2151</v>
      </c>
      <c r="B474" s="70">
        <v>38</v>
      </c>
      <c r="C474" s="70">
        <v>4</v>
      </c>
      <c r="D474" s="70">
        <v>3</v>
      </c>
      <c r="E474" s="70">
        <v>2007</v>
      </c>
      <c r="F474" s="70" t="s">
        <v>791</v>
      </c>
      <c r="G474" s="70" t="s">
        <v>2147</v>
      </c>
      <c r="H474" s="70" t="s">
        <v>2148</v>
      </c>
      <c r="I474" s="148"/>
      <c r="J474" s="71">
        <v>97.442128920751387</v>
      </c>
      <c r="K474" s="71">
        <v>3.248770958698505</v>
      </c>
      <c r="L474" s="71">
        <v>8.1004742069834137</v>
      </c>
      <c r="M474" s="71">
        <v>79.392043921335613</v>
      </c>
      <c r="N474" s="71">
        <v>90.195880537690925</v>
      </c>
      <c r="O474" s="71">
        <v>69.950707306930184</v>
      </c>
      <c r="P474" s="71">
        <v>33.32502820419068</v>
      </c>
      <c r="Q474" s="71">
        <v>4.6713678780549799</v>
      </c>
      <c r="R474" s="71">
        <v>0</v>
      </c>
      <c r="S474" s="71">
        <v>2.6857903219999999</v>
      </c>
      <c r="T474" s="72"/>
      <c r="U474" s="71">
        <v>15137085</v>
      </c>
      <c r="V474" s="71">
        <v>1412</v>
      </c>
      <c r="W474" s="71">
        <v>103</v>
      </c>
      <c r="X474" s="71">
        <v>18522</v>
      </c>
      <c r="Y474" s="71">
        <v>28615</v>
      </c>
      <c r="Z474" s="71">
        <v>34611</v>
      </c>
      <c r="AA474" s="71">
        <v>6526</v>
      </c>
      <c r="AB474" s="71">
        <v>75098</v>
      </c>
      <c r="AC474" s="71">
        <v>0</v>
      </c>
      <c r="AD474" s="71">
        <v>2.6857903219999999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2152</v>
      </c>
      <c r="B475" s="70">
        <v>39</v>
      </c>
      <c r="C475" s="70">
        <v>5</v>
      </c>
      <c r="D475" s="70">
        <v>3</v>
      </c>
      <c r="E475" s="70">
        <v>2008</v>
      </c>
      <c r="F475" s="70" t="s">
        <v>792</v>
      </c>
      <c r="G475" s="70" t="s">
        <v>2147</v>
      </c>
      <c r="H475" s="70" t="s">
        <v>2148</v>
      </c>
      <c r="I475" s="148"/>
      <c r="J475" s="71">
        <v>82.954281810995397</v>
      </c>
      <c r="K475" s="71">
        <v>2.5922535636550852</v>
      </c>
      <c r="L475" s="71">
        <v>7.3292296026285264</v>
      </c>
      <c r="M475" s="71">
        <v>83.762661069970832</v>
      </c>
      <c r="N475" s="71">
        <v>91.74381355622252</v>
      </c>
      <c r="O475" s="71">
        <v>67.727201350327249</v>
      </c>
      <c r="P475" s="71">
        <v>32.414832814606939</v>
      </c>
      <c r="Q475" s="71">
        <v>4.5936352474875699</v>
      </c>
      <c r="R475" s="71">
        <v>0</v>
      </c>
      <c r="S475" s="71">
        <v>3.3895326952399998</v>
      </c>
      <c r="T475" s="72"/>
      <c r="U475" s="71">
        <v>14142834</v>
      </c>
      <c r="V475" s="71">
        <v>1412</v>
      </c>
      <c r="W475" s="71">
        <v>103</v>
      </c>
      <c r="X475" s="71">
        <v>18522</v>
      </c>
      <c r="Y475" s="71">
        <v>28993</v>
      </c>
      <c r="Z475" s="71">
        <v>34687</v>
      </c>
      <c r="AA475" s="71">
        <v>6355</v>
      </c>
      <c r="AB475" s="71">
        <v>75063</v>
      </c>
      <c r="AC475" s="71">
        <v>0</v>
      </c>
      <c r="AD475" s="71">
        <v>3.3895326952399998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2153</v>
      </c>
      <c r="B476" s="70">
        <v>40</v>
      </c>
      <c r="C476" s="70">
        <v>6</v>
      </c>
      <c r="D476" s="70">
        <v>3</v>
      </c>
      <c r="E476" s="70">
        <v>2009</v>
      </c>
      <c r="F476" s="70" t="s">
        <v>176</v>
      </c>
      <c r="G476" s="70" t="s">
        <v>2147</v>
      </c>
      <c r="H476" s="70" t="s">
        <v>2148</v>
      </c>
      <c r="I476" s="148"/>
      <c r="J476" s="71">
        <v>69.804970256895913</v>
      </c>
      <c r="K476" s="71">
        <v>2.7435378743232581</v>
      </c>
      <c r="L476" s="71">
        <v>6.905129948160214</v>
      </c>
      <c r="M476" s="71">
        <v>83.142560366297133</v>
      </c>
      <c r="N476" s="71">
        <v>86.53926987387139</v>
      </c>
      <c r="O476" s="71">
        <v>69.328005394067404</v>
      </c>
      <c r="P476" s="71">
        <v>31.38574210071997</v>
      </c>
      <c r="Q476" s="71">
        <v>4.3936387099031</v>
      </c>
      <c r="R476" s="71">
        <v>0</v>
      </c>
      <c r="S476" s="71">
        <v>3.0593663646000011</v>
      </c>
      <c r="T476" s="72"/>
      <c r="U476" s="71">
        <v>10624384</v>
      </c>
      <c r="V476" s="71">
        <v>1743</v>
      </c>
      <c r="W476" s="71">
        <v>106</v>
      </c>
      <c r="X476" s="71">
        <v>21687</v>
      </c>
      <c r="Y476" s="71">
        <v>29436</v>
      </c>
      <c r="Z476" s="71">
        <v>35047</v>
      </c>
      <c r="AA476" s="71">
        <v>6317</v>
      </c>
      <c r="AB476" s="71">
        <v>75366</v>
      </c>
      <c r="AC476" s="71">
        <v>0</v>
      </c>
      <c r="AD476" s="71">
        <v>3.0593663646000011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16.62</v>
      </c>
      <c r="BK476" s="71">
        <v>0</v>
      </c>
      <c r="BL476" s="71">
        <v>7.516</v>
      </c>
      <c r="BM476" s="71">
        <v>0</v>
      </c>
      <c r="BN476" s="72"/>
      <c r="BO476" s="71">
        <v>0</v>
      </c>
      <c r="BP476" s="71">
        <v>0</v>
      </c>
      <c r="BQ476" s="71">
        <v>3</v>
      </c>
      <c r="BR476" s="71">
        <v>0</v>
      </c>
      <c r="BS476" s="71">
        <v>3</v>
      </c>
      <c r="BT476" s="71">
        <v>0</v>
      </c>
      <c r="BU476"/>
      <c r="BV476" s="70">
        <v>24.135999999999999</v>
      </c>
      <c r="BW476" s="70">
        <v>0</v>
      </c>
      <c r="BX476" s="70">
        <v>0</v>
      </c>
      <c r="BY476" s="70">
        <v>0</v>
      </c>
      <c r="BZ476" s="70">
        <v>0</v>
      </c>
      <c r="CA476" s="70">
        <v>0</v>
      </c>
      <c r="CB476" s="70">
        <v>0</v>
      </c>
      <c r="CC476" s="70">
        <v>0</v>
      </c>
      <c r="CD476" s="70">
        <v>0</v>
      </c>
    </row>
    <row r="477" spans="1:82">
      <c r="A477" s="70" t="s">
        <v>2154</v>
      </c>
      <c r="B477" s="70">
        <v>41</v>
      </c>
      <c r="C477" s="70">
        <v>7</v>
      </c>
      <c r="D477" s="70">
        <v>3</v>
      </c>
      <c r="E477" s="70">
        <v>2010</v>
      </c>
      <c r="F477" s="70" t="s">
        <v>177</v>
      </c>
      <c r="G477" s="70" t="s">
        <v>2147</v>
      </c>
      <c r="H477" s="70" t="s">
        <v>2148</v>
      </c>
      <c r="I477" s="148"/>
      <c r="J477" s="71">
        <v>72.158332458779881</v>
      </c>
      <c r="K477" s="71">
        <v>2.8749111689200189</v>
      </c>
      <c r="L477" s="71">
        <v>7.7062540480425206</v>
      </c>
      <c r="M477" s="71">
        <v>84.72581531337508</v>
      </c>
      <c r="N477" s="71">
        <v>95.869662029788259</v>
      </c>
      <c r="O477" s="71">
        <v>69.046721994344054</v>
      </c>
      <c r="P477" s="71">
        <v>31.44056586951001</v>
      </c>
      <c r="Q477" s="71">
        <v>4.5885965088147502</v>
      </c>
      <c r="R477" s="71">
        <v>0</v>
      </c>
      <c r="S477" s="71">
        <v>3.1262031661399998</v>
      </c>
      <c r="T477" s="72"/>
      <c r="U477" s="71">
        <v>11855610</v>
      </c>
      <c r="V477" s="71">
        <v>1743</v>
      </c>
      <c r="W477" s="71">
        <v>106</v>
      </c>
      <c r="X477" s="71">
        <v>21687</v>
      </c>
      <c r="Y477" s="71">
        <v>29788</v>
      </c>
      <c r="Z477" s="71">
        <v>35067</v>
      </c>
      <c r="AA477" s="71">
        <v>6170</v>
      </c>
      <c r="AB477" s="71">
        <v>75422</v>
      </c>
      <c r="AC477" s="71">
        <v>0</v>
      </c>
      <c r="AD477" s="71">
        <v>3.1262031661399998</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51.000999999999998</v>
      </c>
      <c r="BK477" s="71">
        <v>0</v>
      </c>
      <c r="BL477" s="71">
        <v>19.489999999999998</v>
      </c>
      <c r="BM477" s="71">
        <v>0</v>
      </c>
      <c r="BN477" s="72"/>
      <c r="BO477" s="71">
        <v>0</v>
      </c>
      <c r="BP477" s="71">
        <v>0</v>
      </c>
      <c r="BQ477" s="71">
        <v>4</v>
      </c>
      <c r="BR477" s="71">
        <v>0</v>
      </c>
      <c r="BS477" s="71">
        <v>4</v>
      </c>
      <c r="BT477" s="71">
        <v>0</v>
      </c>
      <c r="BU477"/>
      <c r="BV477" s="70">
        <v>70.491</v>
      </c>
      <c r="BW477" s="70">
        <v>0</v>
      </c>
      <c r="BX477" s="70">
        <v>0</v>
      </c>
      <c r="BY477" s="70">
        <v>0</v>
      </c>
      <c r="BZ477" s="70">
        <v>0</v>
      </c>
      <c r="CA477" s="70">
        <v>0</v>
      </c>
      <c r="CB477" s="70">
        <v>0</v>
      </c>
      <c r="CC477" s="70">
        <v>0</v>
      </c>
      <c r="CD477" s="70">
        <v>0</v>
      </c>
    </row>
    <row r="478" spans="1:82">
      <c r="A478" s="70" t="s">
        <v>2155</v>
      </c>
      <c r="B478" s="70">
        <v>42</v>
      </c>
      <c r="C478" s="70">
        <v>8</v>
      </c>
      <c r="D478" s="70">
        <v>3</v>
      </c>
      <c r="E478" s="70">
        <v>2011</v>
      </c>
      <c r="F478" s="70" t="s">
        <v>178</v>
      </c>
      <c r="G478" s="70" t="s">
        <v>2147</v>
      </c>
      <c r="H478" s="70" t="s">
        <v>2148</v>
      </c>
      <c r="I478" s="148"/>
      <c r="J478" s="71">
        <v>61.528926055868887</v>
      </c>
      <c r="K478" s="71">
        <v>4.1809254893942356</v>
      </c>
      <c r="L478" s="71">
        <v>4.3674610586656941</v>
      </c>
      <c r="M478" s="71">
        <v>107.50773236149691</v>
      </c>
      <c r="N478" s="71">
        <v>103.3337475324376</v>
      </c>
      <c r="O478" s="71">
        <v>68.285833267916601</v>
      </c>
      <c r="P478" s="71">
        <v>30.324149019647862</v>
      </c>
      <c r="Q478" s="71">
        <v>5.28180487430956</v>
      </c>
      <c r="R478" s="71">
        <v>0</v>
      </c>
      <c r="S478" s="71">
        <v>3.29024901336</v>
      </c>
      <c r="T478" s="72"/>
      <c r="U478" s="71">
        <v>8781526</v>
      </c>
      <c r="V478" s="71">
        <v>1743</v>
      </c>
      <c r="W478" s="71">
        <v>106</v>
      </c>
      <c r="X478" s="71">
        <v>21687</v>
      </c>
      <c r="Y478" s="71">
        <v>30039</v>
      </c>
      <c r="Z478" s="71">
        <v>35434</v>
      </c>
      <c r="AA478" s="71">
        <v>6128</v>
      </c>
      <c r="AB478" s="71">
        <v>75264</v>
      </c>
      <c r="AC478" s="71">
        <v>0</v>
      </c>
      <c r="AD478" s="71">
        <v>3.29024901336</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51.091999999999999</v>
      </c>
      <c r="BK478" s="71">
        <v>0</v>
      </c>
      <c r="BL478" s="71">
        <v>20.77</v>
      </c>
      <c r="BM478" s="71">
        <v>0</v>
      </c>
      <c r="BN478" s="72"/>
      <c r="BO478" s="71">
        <v>0</v>
      </c>
      <c r="BP478" s="71">
        <v>0</v>
      </c>
      <c r="BQ478" s="71">
        <v>4</v>
      </c>
      <c r="BR478" s="71">
        <v>0</v>
      </c>
      <c r="BS478" s="71">
        <v>2</v>
      </c>
      <c r="BT478" s="71">
        <v>0</v>
      </c>
      <c r="BU478"/>
      <c r="BV478" s="70">
        <v>53.563000000000002</v>
      </c>
      <c r="BW478" s="70">
        <v>0</v>
      </c>
      <c r="BX478" s="70">
        <v>0</v>
      </c>
      <c r="BY478" s="70">
        <v>0</v>
      </c>
      <c r="BZ478" s="70">
        <v>18.298999999999999</v>
      </c>
      <c r="CA478" s="70">
        <v>0</v>
      </c>
      <c r="CB478" s="70">
        <v>0</v>
      </c>
      <c r="CC478" s="70">
        <v>0</v>
      </c>
      <c r="CD478" s="70">
        <v>0</v>
      </c>
    </row>
    <row r="479" spans="1:82">
      <c r="A479" s="70" t="s">
        <v>2156</v>
      </c>
      <c r="B479" s="70">
        <v>43</v>
      </c>
      <c r="C479" s="70">
        <v>9</v>
      </c>
      <c r="D479" s="70">
        <v>3</v>
      </c>
      <c r="E479" s="70">
        <v>2012</v>
      </c>
      <c r="F479" s="70" t="s">
        <v>179</v>
      </c>
      <c r="G479" s="70" t="s">
        <v>2147</v>
      </c>
      <c r="H479" s="70" t="s">
        <v>2148</v>
      </c>
      <c r="I479" s="148"/>
      <c r="J479" s="71">
        <v>80.440091214515505</v>
      </c>
      <c r="K479" s="71">
        <v>4.0769642101836654</v>
      </c>
      <c r="L479" s="71">
        <v>4.3357231062793318</v>
      </c>
      <c r="M479" s="71">
        <v>111.13775911735971</v>
      </c>
      <c r="N479" s="71">
        <v>110.2255405807541</v>
      </c>
      <c r="O479" s="71">
        <v>68.153817649090087</v>
      </c>
      <c r="P479" s="71">
        <v>30.521561455761638</v>
      </c>
      <c r="Q479" s="71">
        <v>5.7525275749839997</v>
      </c>
      <c r="R479" s="71">
        <v>0</v>
      </c>
      <c r="S479" s="71">
        <v>3.2449785186</v>
      </c>
      <c r="T479" s="72"/>
      <c r="U479" s="71">
        <v>10978416</v>
      </c>
      <c r="V479" s="71">
        <v>1743</v>
      </c>
      <c r="W479" s="71">
        <v>106</v>
      </c>
      <c r="X479" s="71">
        <v>21687</v>
      </c>
      <c r="Y479" s="71">
        <v>30440</v>
      </c>
      <c r="Z479" s="71">
        <v>35646</v>
      </c>
      <c r="AA479" s="71">
        <v>6133</v>
      </c>
      <c r="AB479" s="71">
        <v>75447</v>
      </c>
      <c r="AC479" s="71">
        <v>0</v>
      </c>
      <c r="AD479" s="71">
        <v>3.2449785186</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57.704999999999998</v>
      </c>
      <c r="BK479" s="71">
        <v>0</v>
      </c>
      <c r="BL479" s="71">
        <v>30.510999999999996</v>
      </c>
      <c r="BM479" s="71">
        <v>0</v>
      </c>
      <c r="BN479" s="72"/>
      <c r="BO479" s="71">
        <v>0</v>
      </c>
      <c r="BP479" s="71">
        <v>0</v>
      </c>
      <c r="BQ479" s="71">
        <v>5</v>
      </c>
      <c r="BR479" s="71">
        <v>0</v>
      </c>
      <c r="BS479" s="71">
        <v>4</v>
      </c>
      <c r="BT479" s="71">
        <v>0</v>
      </c>
      <c r="BU479"/>
      <c r="BV479" s="70">
        <v>78.426000000000002</v>
      </c>
      <c r="BW479" s="70">
        <v>0</v>
      </c>
      <c r="BX479" s="70">
        <v>0</v>
      </c>
      <c r="BY479" s="70">
        <v>0</v>
      </c>
      <c r="BZ479" s="70">
        <v>9.7899999999999991</v>
      </c>
      <c r="CA479" s="70">
        <v>0</v>
      </c>
      <c r="CB479" s="70">
        <v>0</v>
      </c>
      <c r="CC479" s="70">
        <v>0</v>
      </c>
      <c r="CD479" s="70">
        <v>0</v>
      </c>
    </row>
    <row r="480" spans="1:82">
      <c r="A480" s="70" t="s">
        <v>2157</v>
      </c>
      <c r="B480" s="70">
        <v>44</v>
      </c>
      <c r="C480" s="70">
        <v>10</v>
      </c>
      <c r="D480" s="70">
        <v>3</v>
      </c>
      <c r="E480" s="70">
        <v>2013</v>
      </c>
      <c r="F480" s="70" t="s">
        <v>180</v>
      </c>
      <c r="G480" s="70" t="s">
        <v>2147</v>
      </c>
      <c r="H480" s="70" t="s">
        <v>2148</v>
      </c>
      <c r="I480" s="148"/>
      <c r="J480" s="71">
        <v>92.603669260831467</v>
      </c>
      <c r="K480" s="71">
        <v>3.5145203006037078</v>
      </c>
      <c r="L480" s="71">
        <v>4.4715298185921153</v>
      </c>
      <c r="M480" s="71">
        <v>107.07223619273</v>
      </c>
      <c r="N480" s="71">
        <v>110.4812174686755</v>
      </c>
      <c r="O480" s="71">
        <v>65.918121177058723</v>
      </c>
      <c r="P480" s="71">
        <v>30.576622553630351</v>
      </c>
      <c r="Q480" s="71">
        <v>5.8221934366003802</v>
      </c>
      <c r="R480" s="71">
        <v>0</v>
      </c>
      <c r="S480" s="71">
        <v>3.7117579986</v>
      </c>
      <c r="T480" s="72"/>
      <c r="U480" s="71">
        <v>11695300</v>
      </c>
      <c r="V480" s="71">
        <v>1743</v>
      </c>
      <c r="W480" s="71">
        <v>106</v>
      </c>
      <c r="X480" s="71">
        <v>21687</v>
      </c>
      <c r="Y480" s="71">
        <v>30551</v>
      </c>
      <c r="Z480" s="71">
        <v>36016</v>
      </c>
      <c r="AA480" s="71">
        <v>6121</v>
      </c>
      <c r="AB480" s="71">
        <v>75266</v>
      </c>
      <c r="AC480" s="71">
        <v>0</v>
      </c>
      <c r="AD480" s="71">
        <v>3.7117579986</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66.075999999999993</v>
      </c>
      <c r="BK480" s="71">
        <v>0</v>
      </c>
      <c r="BL480" s="71">
        <v>33.72</v>
      </c>
      <c r="BM480" s="71">
        <v>0</v>
      </c>
      <c r="BN480" s="72"/>
      <c r="BO480" s="71">
        <v>0</v>
      </c>
      <c r="BP480" s="71">
        <v>0</v>
      </c>
      <c r="BQ480" s="71">
        <v>5</v>
      </c>
      <c r="BR480" s="71">
        <v>0</v>
      </c>
      <c r="BS480" s="71">
        <v>4</v>
      </c>
      <c r="BT480" s="71">
        <v>0</v>
      </c>
      <c r="BU480"/>
      <c r="BV480" s="70">
        <v>89.847999999999999</v>
      </c>
      <c r="BW480" s="70">
        <v>0</v>
      </c>
      <c r="BX480" s="70">
        <v>0</v>
      </c>
      <c r="BY480" s="70">
        <v>0</v>
      </c>
      <c r="BZ480" s="70">
        <v>9.9480000000000004</v>
      </c>
      <c r="CA480" s="70">
        <v>0</v>
      </c>
      <c r="CB480" s="70">
        <v>0</v>
      </c>
      <c r="CC480" s="70">
        <v>0</v>
      </c>
      <c r="CD480" s="70">
        <v>0</v>
      </c>
    </row>
    <row r="481" spans="1:82">
      <c r="A481" s="70" t="s">
        <v>2158</v>
      </c>
      <c r="B481" s="70">
        <v>45</v>
      </c>
      <c r="C481" s="70">
        <v>11</v>
      </c>
      <c r="D481" s="70">
        <v>3</v>
      </c>
      <c r="E481" s="70">
        <v>2014</v>
      </c>
      <c r="F481" s="70" t="s">
        <v>181</v>
      </c>
      <c r="G481" s="70" t="s">
        <v>2147</v>
      </c>
      <c r="H481" s="70" t="s">
        <v>2148</v>
      </c>
      <c r="I481" s="148"/>
      <c r="J481" s="71">
        <v>82.19764182615134</v>
      </c>
      <c r="K481" s="71">
        <v>3.328363192852442</v>
      </c>
      <c r="L481" s="71">
        <v>2.559190910214908</v>
      </c>
      <c r="M481" s="71">
        <v>84.696321372054271</v>
      </c>
      <c r="N481" s="71">
        <v>96.939287071125719</v>
      </c>
      <c r="O481" s="71">
        <v>63.042369957304693</v>
      </c>
      <c r="P481" s="71">
        <v>31.579138449571314</v>
      </c>
      <c r="Q481" s="71">
        <v>5.5816689859654502</v>
      </c>
      <c r="R481" s="71">
        <v>0</v>
      </c>
      <c r="S481" s="71">
        <v>3.0895438882500001</v>
      </c>
      <c r="T481" s="72"/>
      <c r="U481" s="71">
        <v>11535937</v>
      </c>
      <c r="V481" s="71">
        <v>1452</v>
      </c>
      <c r="W481" s="71">
        <v>57</v>
      </c>
      <c r="X481" s="71">
        <v>18790</v>
      </c>
      <c r="Y481" s="71">
        <v>30854</v>
      </c>
      <c r="Z481" s="71">
        <v>36278</v>
      </c>
      <c r="AA481" s="71">
        <v>6289</v>
      </c>
      <c r="AB481" s="71">
        <v>75207</v>
      </c>
      <c r="AC481" s="71">
        <v>0</v>
      </c>
      <c r="AD481" s="71">
        <v>3.0895438882500001</v>
      </c>
      <c r="AE481" s="72"/>
      <c r="AF481" s="71"/>
      <c r="AG481" s="71"/>
      <c r="AH481" s="71"/>
      <c r="AI481" s="71"/>
      <c r="AJ481" s="71"/>
      <c r="AK481" s="71"/>
      <c r="AL481" s="71"/>
      <c r="AM481" s="71"/>
      <c r="AN481" s="71"/>
      <c r="AO481" s="71"/>
      <c r="AP481" s="71"/>
      <c r="AQ481" s="72"/>
      <c r="AR481" s="71">
        <v>1350</v>
      </c>
      <c r="AS481" s="71">
        <v>102</v>
      </c>
      <c r="AT481" s="71">
        <v>0</v>
      </c>
      <c r="AU481" s="71">
        <v>0</v>
      </c>
      <c r="AV481" s="71">
        <v>0</v>
      </c>
      <c r="AW481" s="71">
        <v>0</v>
      </c>
      <c r="AX481" s="71"/>
      <c r="AY481" s="72"/>
      <c r="AZ481" s="71">
        <v>5105.1000000000004</v>
      </c>
      <c r="BA481" s="71">
        <v>7155</v>
      </c>
      <c r="BB481" s="71">
        <v>0</v>
      </c>
      <c r="BC481" s="71">
        <v>0</v>
      </c>
      <c r="BD481" s="71">
        <v>0</v>
      </c>
      <c r="BE481" s="71">
        <v>0</v>
      </c>
      <c r="BF481" s="71"/>
      <c r="BG481" s="72"/>
      <c r="BH481" s="71">
        <v>0</v>
      </c>
      <c r="BI481" s="71">
        <v>0</v>
      </c>
      <c r="BJ481" s="71">
        <v>67.835999999999999</v>
      </c>
      <c r="BK481" s="71">
        <v>0</v>
      </c>
      <c r="BL481" s="71">
        <v>33.146999999999998</v>
      </c>
      <c r="BM481" s="71">
        <v>0</v>
      </c>
      <c r="BN481" s="72"/>
      <c r="BO481" s="71">
        <v>0</v>
      </c>
      <c r="BP481" s="71">
        <v>0</v>
      </c>
      <c r="BQ481" s="71">
        <v>5</v>
      </c>
      <c r="BR481" s="71">
        <v>0</v>
      </c>
      <c r="BS481" s="71">
        <v>3</v>
      </c>
      <c r="BT481" s="71">
        <v>0</v>
      </c>
      <c r="BU481"/>
      <c r="BV481" s="70">
        <v>90.799000000000007</v>
      </c>
      <c r="BW481" s="70">
        <v>0</v>
      </c>
      <c r="BX481" s="70">
        <v>0</v>
      </c>
      <c r="BY481" s="70">
        <v>0</v>
      </c>
      <c r="BZ481" s="70">
        <v>10.183999999999999</v>
      </c>
      <c r="CA481" s="70">
        <v>0</v>
      </c>
      <c r="CB481" s="70">
        <v>0</v>
      </c>
      <c r="CC481" s="70">
        <v>0</v>
      </c>
      <c r="CD481" s="70">
        <v>0</v>
      </c>
    </row>
    <row r="482" spans="1:82">
      <c r="A482" s="70" t="s">
        <v>2159</v>
      </c>
      <c r="B482" s="70">
        <v>46</v>
      </c>
      <c r="C482" s="70">
        <v>12</v>
      </c>
      <c r="D482" s="70">
        <v>3</v>
      </c>
      <c r="E482" s="70">
        <v>2015</v>
      </c>
      <c r="F482" s="70" t="s">
        <v>182</v>
      </c>
      <c r="G482" s="1064" t="s">
        <v>2147</v>
      </c>
      <c r="H482" s="70" t="s">
        <v>2148</v>
      </c>
      <c r="I482" s="148"/>
      <c r="J482" s="71">
        <v>80.900181968118687</v>
      </c>
      <c r="K482" s="71">
        <v>3.1790129918074199</v>
      </c>
      <c r="L482" s="71">
        <v>2.8216017301368419</v>
      </c>
      <c r="M482" s="71">
        <v>88.754179982889795</v>
      </c>
      <c r="N482" s="71">
        <v>96.585657945280019</v>
      </c>
      <c r="O482" s="71">
        <v>62.468977855137268</v>
      </c>
      <c r="P482" s="71">
        <v>31.036229343485878</v>
      </c>
      <c r="Q482" s="71">
        <v>5.4542132525211597</v>
      </c>
      <c r="R482" s="71">
        <v>0</v>
      </c>
      <c r="S482" s="71">
        <v>3.5917062486</v>
      </c>
      <c r="T482" s="72"/>
      <c r="U482" s="71">
        <v>12192693</v>
      </c>
      <c r="V482" s="71">
        <v>1452</v>
      </c>
      <c r="W482" s="71">
        <v>57</v>
      </c>
      <c r="X482" s="71">
        <v>18790</v>
      </c>
      <c r="Y482" s="71">
        <v>31036</v>
      </c>
      <c r="Z482" s="71">
        <v>36294</v>
      </c>
      <c r="AA482" s="71">
        <v>6176</v>
      </c>
      <c r="AB482" s="71">
        <v>75071</v>
      </c>
      <c r="AC482" s="71">
        <v>0</v>
      </c>
      <c r="AD482" s="71">
        <v>3.5917062486</v>
      </c>
      <c r="AE482" s="72"/>
      <c r="AF482" s="71">
        <v>92333689.415952682</v>
      </c>
      <c r="AG482" s="71">
        <v>2625407.404314335</v>
      </c>
      <c r="AH482" s="71">
        <v>594309.9401307907</v>
      </c>
      <c r="AI482" s="71">
        <v>132872717.0268307</v>
      </c>
      <c r="AJ482" s="71">
        <v>146045591.76791671</v>
      </c>
      <c r="AK482" s="71">
        <v>0</v>
      </c>
      <c r="AL482" s="71">
        <v>0</v>
      </c>
      <c r="AM482" s="71">
        <v>10288165.63899903</v>
      </c>
      <c r="AN482" s="71">
        <v>0</v>
      </c>
      <c r="AO482" s="71">
        <v>0</v>
      </c>
      <c r="AP482" s="71">
        <v>384759881.19414431</v>
      </c>
      <c r="AQ482" s="72"/>
      <c r="AR482" s="71">
        <v>1481</v>
      </c>
      <c r="AS482" s="71">
        <v>141</v>
      </c>
      <c r="AT482" s="71">
        <v>0</v>
      </c>
      <c r="AU482" s="71">
        <v>0</v>
      </c>
      <c r="AV482" s="71">
        <v>0</v>
      </c>
      <c r="AW482" s="71">
        <v>0</v>
      </c>
      <c r="AX482" s="71"/>
      <c r="AY482" s="72"/>
      <c r="AZ482" s="71">
        <v>5661.7000000000007</v>
      </c>
      <c r="BA482" s="71">
        <v>8029.8</v>
      </c>
      <c r="BB482" s="71">
        <v>0</v>
      </c>
      <c r="BC482" s="71">
        <v>0</v>
      </c>
      <c r="BD482" s="71">
        <v>0</v>
      </c>
      <c r="BE482" s="71">
        <v>0</v>
      </c>
      <c r="BF482" s="71"/>
      <c r="BG482" s="72"/>
      <c r="BH482" s="71">
        <v>0</v>
      </c>
      <c r="BI482" s="71">
        <v>0</v>
      </c>
      <c r="BJ482" s="71">
        <v>61.439</v>
      </c>
      <c r="BK482" s="71">
        <v>0</v>
      </c>
      <c r="BL482" s="71">
        <v>29.998000000000001</v>
      </c>
      <c r="BM482" s="71">
        <v>0</v>
      </c>
      <c r="BN482" s="72"/>
      <c r="BO482" s="71">
        <v>0</v>
      </c>
      <c r="BP482" s="71">
        <v>0</v>
      </c>
      <c r="BQ482" s="71">
        <v>5</v>
      </c>
      <c r="BR482" s="71">
        <v>0</v>
      </c>
      <c r="BS482" s="71">
        <v>4</v>
      </c>
      <c r="BT482" s="71">
        <v>0</v>
      </c>
      <c r="BU482"/>
      <c r="BV482" s="70">
        <v>82.016999999999996</v>
      </c>
      <c r="BW482" s="70">
        <v>0</v>
      </c>
      <c r="BX482" s="70">
        <v>0</v>
      </c>
      <c r="BY482" s="70">
        <v>0</v>
      </c>
      <c r="BZ482" s="70">
        <v>9.42</v>
      </c>
      <c r="CA482" s="70">
        <v>0</v>
      </c>
      <c r="CB482" s="70">
        <v>0</v>
      </c>
      <c r="CC482" s="70">
        <v>0</v>
      </c>
      <c r="CD482" s="70">
        <v>0</v>
      </c>
    </row>
    <row r="483" spans="1:82">
      <c r="A483" s="70" t="s">
        <v>2160</v>
      </c>
      <c r="B483" s="70">
        <v>47</v>
      </c>
      <c r="C483" s="70">
        <v>13</v>
      </c>
      <c r="D483" s="70">
        <v>3</v>
      </c>
      <c r="E483" s="70">
        <v>2016</v>
      </c>
      <c r="F483" s="70" t="s">
        <v>155</v>
      </c>
      <c r="G483" s="1064" t="s">
        <v>2147</v>
      </c>
      <c r="H483" s="70" t="s">
        <v>2148</v>
      </c>
      <c r="I483" s="148"/>
      <c r="J483" s="71">
        <v>78.732286929398171</v>
      </c>
      <c r="K483" s="71">
        <v>3.1751672521544503</v>
      </c>
      <c r="L483" s="71">
        <v>3.3059876110453255</v>
      </c>
      <c r="M483" s="71">
        <v>77.674523474069829</v>
      </c>
      <c r="N483" s="71">
        <v>86.272091283394246</v>
      </c>
      <c r="O483" s="71">
        <v>62.523126433514292</v>
      </c>
      <c r="P483" s="71">
        <v>30.663394125857195</v>
      </c>
      <c r="Q483" s="71">
        <v>5.316190208256403</v>
      </c>
      <c r="R483" s="71">
        <v>0</v>
      </c>
      <c r="S483" s="71">
        <v>2.8515424133200002</v>
      </c>
      <c r="T483" s="72"/>
      <c r="U483" s="71">
        <v>12405475</v>
      </c>
      <c r="V483" s="71">
        <v>1452</v>
      </c>
      <c r="W483" s="71">
        <v>57</v>
      </c>
      <c r="X483" s="71">
        <v>18790</v>
      </c>
      <c r="Y483" s="71">
        <v>31517</v>
      </c>
      <c r="Z483" s="71">
        <v>36772</v>
      </c>
      <c r="AA483" s="71">
        <v>6311</v>
      </c>
      <c r="AB483" s="71">
        <v>75266</v>
      </c>
      <c r="AC483" s="71">
        <v>0</v>
      </c>
      <c r="AD483" s="71">
        <v>2.8515424133199998</v>
      </c>
      <c r="AE483" s="72"/>
      <c r="AF483" s="71">
        <v>91565835.888113126</v>
      </c>
      <c r="AG483" s="71">
        <v>2523892.5064849262</v>
      </c>
      <c r="AH483" s="71">
        <v>517460.60529138421</v>
      </c>
      <c r="AI483" s="71">
        <v>124109003.62340809</v>
      </c>
      <c r="AJ483" s="71">
        <v>126436649.6711444</v>
      </c>
      <c r="AK483" s="71">
        <v>0</v>
      </c>
      <c r="AL483" s="71">
        <v>0</v>
      </c>
      <c r="AM483" s="71">
        <v>10322903.228113569</v>
      </c>
      <c r="AN483" s="71">
        <v>0</v>
      </c>
      <c r="AO483" s="71">
        <v>0</v>
      </c>
      <c r="AP483" s="71">
        <v>355475745.52255553</v>
      </c>
      <c r="AQ483" s="72"/>
      <c r="AR483" s="71">
        <v>1595</v>
      </c>
      <c r="AS483" s="71">
        <v>160</v>
      </c>
      <c r="AT483" s="71">
        <v>0</v>
      </c>
      <c r="AU483" s="71">
        <v>0</v>
      </c>
      <c r="AV483" s="71">
        <v>0</v>
      </c>
      <c r="AW483" s="71">
        <v>0</v>
      </c>
      <c r="AX483" s="71"/>
      <c r="AY483" s="72"/>
      <c r="AZ483" s="71">
        <v>6153.4</v>
      </c>
      <c r="BA483" s="71">
        <v>8558.5</v>
      </c>
      <c r="BB483" s="71">
        <v>0</v>
      </c>
      <c r="BC483" s="71">
        <v>0</v>
      </c>
      <c r="BD483" s="71">
        <v>0</v>
      </c>
      <c r="BE483" s="71">
        <v>0</v>
      </c>
      <c r="BF483" s="71"/>
      <c r="BG483" s="72"/>
      <c r="BH483" s="71">
        <v>0</v>
      </c>
      <c r="BI483" s="71">
        <v>0</v>
      </c>
      <c r="BJ483" s="71">
        <v>62.338000000000001</v>
      </c>
      <c r="BK483" s="71">
        <v>0</v>
      </c>
      <c r="BL483" s="71">
        <v>20.873000000000001</v>
      </c>
      <c r="BM483" s="71">
        <v>0</v>
      </c>
      <c r="BN483" s="72"/>
      <c r="BO483" s="71">
        <v>0</v>
      </c>
      <c r="BP483" s="71">
        <v>0</v>
      </c>
      <c r="BQ483" s="71">
        <v>5</v>
      </c>
      <c r="BR483" s="71">
        <v>0</v>
      </c>
      <c r="BS483" s="71">
        <v>4</v>
      </c>
      <c r="BT483" s="71">
        <v>0</v>
      </c>
      <c r="BU483"/>
      <c r="BV483" s="70">
        <v>83.210999999999999</v>
      </c>
      <c r="BW483" s="70">
        <v>0</v>
      </c>
      <c r="BX483" s="70">
        <v>0</v>
      </c>
      <c r="BY483" s="70">
        <v>0</v>
      </c>
      <c r="BZ483" s="70">
        <v>0</v>
      </c>
      <c r="CA483" s="70">
        <v>0</v>
      </c>
      <c r="CB483" s="70">
        <v>0</v>
      </c>
      <c r="CC483" s="70">
        <v>0</v>
      </c>
      <c r="CD483" s="70">
        <v>0</v>
      </c>
    </row>
    <row r="484" spans="1:82">
      <c r="A484" s="70" t="s">
        <v>2161</v>
      </c>
      <c r="B484" s="70">
        <v>48</v>
      </c>
      <c r="C484" s="70">
        <v>14</v>
      </c>
      <c r="D484" s="70">
        <v>3</v>
      </c>
      <c r="E484" s="70">
        <v>2017</v>
      </c>
      <c r="F484" s="70" t="s">
        <v>156</v>
      </c>
      <c r="G484" s="70" t="s">
        <v>2147</v>
      </c>
      <c r="H484" s="70" t="s">
        <v>2148</v>
      </c>
      <c r="I484" s="148"/>
      <c r="J484" s="71">
        <v>76.455235578358355</v>
      </c>
      <c r="K484" s="71">
        <v>3.307434982132893</v>
      </c>
      <c r="L484" s="71">
        <v>2.8922878442717828</v>
      </c>
      <c r="M484" s="71">
        <v>74.920486306053007</v>
      </c>
      <c r="N484" s="71">
        <v>94.959055718704931</v>
      </c>
      <c r="O484" s="71">
        <v>62.391020439419698</v>
      </c>
      <c r="P484" s="71">
        <v>30.628474614536881</v>
      </c>
      <c r="Q484" s="71">
        <v>5.13868857665926</v>
      </c>
      <c r="R484" s="71">
        <v>0</v>
      </c>
      <c r="S484" s="71">
        <v>2.76665853608</v>
      </c>
      <c r="T484" s="72"/>
      <c r="U484" s="71">
        <v>13094520</v>
      </c>
      <c r="V484" s="71">
        <v>1452</v>
      </c>
      <c r="W484" s="71">
        <v>57</v>
      </c>
      <c r="X484" s="71">
        <v>18790</v>
      </c>
      <c r="Y484" s="71">
        <v>32060</v>
      </c>
      <c r="Z484" s="71">
        <v>37303</v>
      </c>
      <c r="AA484" s="71">
        <v>6344</v>
      </c>
      <c r="AB484" s="71">
        <v>75234</v>
      </c>
      <c r="AC484" s="71">
        <v>0</v>
      </c>
      <c r="AD484" s="71">
        <v>2.76665853608</v>
      </c>
      <c r="AE484" s="72"/>
      <c r="AF484" s="71">
        <v>91092681.575285852</v>
      </c>
      <c r="AG484" s="71">
        <v>2618812.9065433769</v>
      </c>
      <c r="AH484" s="71">
        <v>618489.59447387629</v>
      </c>
      <c r="AI484" s="71">
        <v>124398852.42157359</v>
      </c>
      <c r="AJ484" s="71">
        <v>139762992.93420279</v>
      </c>
      <c r="AK484" s="71">
        <v>0</v>
      </c>
      <c r="AL484" s="71">
        <v>0</v>
      </c>
      <c r="AM484" s="71">
        <v>10334660.013586231</v>
      </c>
      <c r="AN484" s="71">
        <v>0</v>
      </c>
      <c r="AO484" s="71">
        <v>0</v>
      </c>
      <c r="AP484" s="71">
        <v>368826489.44566572</v>
      </c>
      <c r="AQ484" s="72"/>
      <c r="AR484" s="71">
        <v>1703</v>
      </c>
      <c r="AS484" s="71">
        <v>176</v>
      </c>
      <c r="AT484" s="71">
        <v>0</v>
      </c>
      <c r="AU484" s="71">
        <v>0</v>
      </c>
      <c r="AV484" s="71">
        <v>0</v>
      </c>
      <c r="AW484" s="71">
        <v>0</v>
      </c>
      <c r="AX484" s="71"/>
      <c r="AY484" s="72"/>
      <c r="AZ484" s="71">
        <v>6646</v>
      </c>
      <c r="BA484" s="71">
        <v>8951.5999999999985</v>
      </c>
      <c r="BB484" s="71">
        <v>0</v>
      </c>
      <c r="BC484" s="71">
        <v>0</v>
      </c>
      <c r="BD484" s="71">
        <v>0</v>
      </c>
      <c r="BE484" s="71">
        <v>0</v>
      </c>
      <c r="BF484" s="71"/>
      <c r="BG484" s="72"/>
      <c r="BH484" s="71">
        <v>0</v>
      </c>
      <c r="BI484" s="71">
        <v>0</v>
      </c>
      <c r="BJ484" s="71">
        <v>23.248999999999999</v>
      </c>
      <c r="BK484" s="71">
        <v>0</v>
      </c>
      <c r="BL484" s="71">
        <v>28.283000000000001</v>
      </c>
      <c r="BM484" s="71">
        <v>0</v>
      </c>
      <c r="BN484" s="72"/>
      <c r="BO484" s="71">
        <v>0</v>
      </c>
      <c r="BP484" s="71">
        <v>0</v>
      </c>
      <c r="BQ484" s="71">
        <v>4</v>
      </c>
      <c r="BR484" s="71">
        <v>0</v>
      </c>
      <c r="BS484" s="71">
        <v>3</v>
      </c>
      <c r="BT484" s="71">
        <v>0</v>
      </c>
      <c r="BU484"/>
      <c r="BV484" s="70">
        <v>41.710999999999999</v>
      </c>
      <c r="BW484" s="70">
        <v>0</v>
      </c>
      <c r="BX484" s="70">
        <v>0</v>
      </c>
      <c r="BY484" s="70">
        <v>0</v>
      </c>
      <c r="BZ484" s="70">
        <v>9.8209999999999997</v>
      </c>
      <c r="CA484" s="70">
        <v>0</v>
      </c>
      <c r="CB484" s="70">
        <v>0</v>
      </c>
      <c r="CC484" s="70">
        <v>0</v>
      </c>
      <c r="CD484" s="70">
        <v>0</v>
      </c>
    </row>
    <row r="485" spans="1:82">
      <c r="A485" s="70" t="s">
        <v>2162</v>
      </c>
      <c r="B485" s="70">
        <v>49</v>
      </c>
      <c r="C485" s="70">
        <v>15</v>
      </c>
      <c r="D485" s="70">
        <v>3</v>
      </c>
      <c r="E485" s="70">
        <v>2018</v>
      </c>
      <c r="F485" s="70" t="s">
        <v>183</v>
      </c>
      <c r="G485" s="70" t="s">
        <v>2147</v>
      </c>
      <c r="H485" s="70" t="s">
        <v>2148</v>
      </c>
      <c r="I485" s="148"/>
      <c r="J485" s="71">
        <v>70.113897744210462</v>
      </c>
      <c r="K485" s="71">
        <v>3.1098287745672106</v>
      </c>
      <c r="L485" s="71">
        <v>2.7095445030230678</v>
      </c>
      <c r="M485" s="71">
        <v>74.071915113273121</v>
      </c>
      <c r="N485" s="71">
        <v>90.854119246031615</v>
      </c>
      <c r="O485" s="71">
        <v>61.1728778726809</v>
      </c>
      <c r="P485" s="71">
        <v>30.089377135092363</v>
      </c>
      <c r="Q485" s="71">
        <v>4.7794218835340603</v>
      </c>
      <c r="R485" s="71">
        <v>0</v>
      </c>
      <c r="S485" s="71">
        <v>2.8534042270499995</v>
      </c>
      <c r="T485" s="72"/>
      <c r="U485" s="71">
        <v>12776574</v>
      </c>
      <c r="V485" s="71">
        <v>1452</v>
      </c>
      <c r="W485" s="71">
        <v>57</v>
      </c>
      <c r="X485" s="71">
        <v>18790</v>
      </c>
      <c r="Y485" s="71">
        <v>32554</v>
      </c>
      <c r="Z485" s="71">
        <v>37275</v>
      </c>
      <c r="AA485" s="71">
        <v>6295</v>
      </c>
      <c r="AB485" s="71">
        <v>75408</v>
      </c>
      <c r="AC485" s="71">
        <v>0</v>
      </c>
      <c r="AD485" s="71">
        <v>2.85340422705</v>
      </c>
      <c r="AE485" s="72"/>
      <c r="AF485" s="71">
        <v>85045168.809111744</v>
      </c>
      <c r="AG485" s="71">
        <v>2364944.2037654929</v>
      </c>
      <c r="AH485" s="71">
        <v>590302.7266034832</v>
      </c>
      <c r="AI485" s="71">
        <v>121223806.30072939</v>
      </c>
      <c r="AJ485" s="71">
        <v>142628235.91597441</v>
      </c>
      <c r="AK485" s="71">
        <v>0</v>
      </c>
      <c r="AL485" s="71">
        <v>0</v>
      </c>
      <c r="AM485" s="71">
        <v>10379994.956544019</v>
      </c>
      <c r="AN485" s="71">
        <v>0</v>
      </c>
      <c r="AO485" s="71">
        <v>0</v>
      </c>
      <c r="AP485" s="71">
        <v>362232452.91272855</v>
      </c>
      <c r="AQ485" s="72"/>
      <c r="AR485" s="71">
        <v>1809</v>
      </c>
      <c r="AS485" s="71">
        <v>194</v>
      </c>
      <c r="AT485" s="71">
        <v>0</v>
      </c>
      <c r="AU485" s="71">
        <v>0</v>
      </c>
      <c r="AV485" s="71">
        <v>0</v>
      </c>
      <c r="AW485" s="71">
        <v>0</v>
      </c>
      <c r="AX485" s="71"/>
      <c r="AY485" s="72"/>
      <c r="AZ485" s="71">
        <v>7130.8</v>
      </c>
      <c r="BA485" s="71">
        <v>9853</v>
      </c>
      <c r="BB485" s="71">
        <v>0</v>
      </c>
      <c r="BC485" s="71">
        <v>0</v>
      </c>
      <c r="BD485" s="71">
        <v>0</v>
      </c>
      <c r="BE485" s="71">
        <v>0</v>
      </c>
      <c r="BF485" s="71"/>
      <c r="BG485" s="72"/>
      <c r="BH485" s="71">
        <v>0</v>
      </c>
      <c r="BI485" s="71">
        <v>0</v>
      </c>
      <c r="BJ485" s="71">
        <v>66.397000000000006</v>
      </c>
      <c r="BK485" s="71">
        <v>0</v>
      </c>
      <c r="BL485" s="71">
        <v>17.942</v>
      </c>
      <c r="BM485" s="71">
        <v>0</v>
      </c>
      <c r="BN485" s="72"/>
      <c r="BO485" s="71">
        <v>0</v>
      </c>
      <c r="BP485" s="71">
        <v>0</v>
      </c>
      <c r="BQ485" s="71">
        <v>5</v>
      </c>
      <c r="BR485" s="71">
        <v>0</v>
      </c>
      <c r="BS485" s="71">
        <v>3</v>
      </c>
      <c r="BT485" s="71">
        <v>0</v>
      </c>
      <c r="BU485"/>
      <c r="BV485" s="70">
        <v>84.338999999999999</v>
      </c>
      <c r="BW485" s="70">
        <v>0</v>
      </c>
      <c r="BX485" s="70">
        <v>0</v>
      </c>
      <c r="BY485" s="70">
        <v>0</v>
      </c>
      <c r="BZ485" s="70">
        <v>0</v>
      </c>
      <c r="CA485" s="70">
        <v>0</v>
      </c>
      <c r="CB485" s="70">
        <v>0</v>
      </c>
      <c r="CC485" s="70">
        <v>0</v>
      </c>
      <c r="CD485" s="70">
        <v>0</v>
      </c>
    </row>
    <row r="486" spans="1:82">
      <c r="A486" s="70" t="s">
        <v>2163</v>
      </c>
      <c r="B486" s="70">
        <v>50</v>
      </c>
      <c r="C486" s="70">
        <v>16</v>
      </c>
      <c r="D486" s="70">
        <v>3</v>
      </c>
      <c r="E486" s="70">
        <v>2019</v>
      </c>
      <c r="F486" s="70" t="s">
        <v>158</v>
      </c>
      <c r="G486" s="70" t="s">
        <v>2147</v>
      </c>
      <c r="H486" s="70" t="s">
        <v>2148</v>
      </c>
      <c r="I486" s="148"/>
      <c r="J486" s="71">
        <v>65.090115161382883</v>
      </c>
      <c r="K486" s="71">
        <v>2.7454697451652059</v>
      </c>
      <c r="L486" s="71">
        <v>2.7323536081172088</v>
      </c>
      <c r="M486" s="71">
        <v>70.135216431512788</v>
      </c>
      <c r="N486" s="71">
        <v>79.404487970025912</v>
      </c>
      <c r="O486" s="71">
        <v>59.624607494151164</v>
      </c>
      <c r="P486" s="71">
        <v>30.282585211529536</v>
      </c>
      <c r="Q486" s="71">
        <v>4.6504204346143601</v>
      </c>
      <c r="R486" s="71">
        <v>0</v>
      </c>
      <c r="S486" s="71">
        <v>0</v>
      </c>
      <c r="T486" s="72"/>
      <c r="U486" s="71">
        <v>12396235</v>
      </c>
      <c r="V486" s="71">
        <v>1452</v>
      </c>
      <c r="W486" s="71">
        <v>57</v>
      </c>
      <c r="X486" s="71">
        <v>18790</v>
      </c>
      <c r="Y486" s="71">
        <v>32728</v>
      </c>
      <c r="Z486" s="71">
        <v>37329</v>
      </c>
      <c r="AA486" s="71">
        <v>6288</v>
      </c>
      <c r="AB486" s="71">
        <v>75359</v>
      </c>
      <c r="AC486" s="71">
        <v>0</v>
      </c>
      <c r="AD486" s="71">
        <v>0</v>
      </c>
      <c r="AE486" s="72"/>
      <c r="AF486" s="71">
        <v>80709832.850610942</v>
      </c>
      <c r="AG486" s="71">
        <v>2208458.37708236</v>
      </c>
      <c r="AH486" s="71">
        <v>625904.88003845839</v>
      </c>
      <c r="AI486" s="71">
        <v>119568548.02618361</v>
      </c>
      <c r="AJ486" s="71">
        <v>126100526.33463509</v>
      </c>
      <c r="AK486" s="71">
        <v>0</v>
      </c>
      <c r="AL486" s="71">
        <v>0</v>
      </c>
      <c r="AM486" s="71">
        <v>10263328.497751731</v>
      </c>
      <c r="AN486" s="71">
        <v>0</v>
      </c>
      <c r="AO486" s="71">
        <v>0</v>
      </c>
      <c r="AP486" s="71">
        <v>339476598.96630216</v>
      </c>
      <c r="AQ486" s="72"/>
      <c r="AR486" s="71">
        <v>1898</v>
      </c>
      <c r="AS486" s="71">
        <v>203</v>
      </c>
      <c r="AT486" s="71">
        <v>0</v>
      </c>
      <c r="AU486" s="71">
        <v>0</v>
      </c>
      <c r="AV486" s="71">
        <v>0</v>
      </c>
      <c r="AW486" s="71">
        <v>1</v>
      </c>
      <c r="AX486" s="71"/>
      <c r="AY486" s="72"/>
      <c r="AZ486" s="71">
        <v>7552.1999999999962</v>
      </c>
      <c r="BA486" s="71">
        <v>10376.799999999999</v>
      </c>
      <c r="BB486" s="71">
        <v>0</v>
      </c>
      <c r="BC486" s="71">
        <v>0</v>
      </c>
      <c r="BD486" s="71">
        <v>0</v>
      </c>
      <c r="BE486" s="71">
        <v>400</v>
      </c>
      <c r="BF486" s="71"/>
      <c r="BG486" s="72"/>
      <c r="BH486" s="71">
        <v>0</v>
      </c>
      <c r="BI486" s="71">
        <v>0</v>
      </c>
      <c r="BJ486" s="71">
        <v>69.388000000000005</v>
      </c>
      <c r="BK486" s="71">
        <v>0</v>
      </c>
      <c r="BL486" s="71">
        <v>24.053000000000001</v>
      </c>
      <c r="BM486" s="71">
        <v>0</v>
      </c>
      <c r="BN486" s="72"/>
      <c r="BO486" s="71">
        <v>0</v>
      </c>
      <c r="BP486" s="71">
        <v>0</v>
      </c>
      <c r="BQ486" s="71">
        <v>6</v>
      </c>
      <c r="BR486" s="71">
        <v>0</v>
      </c>
      <c r="BS486" s="71">
        <v>3</v>
      </c>
      <c r="BT486" s="71">
        <v>0</v>
      </c>
      <c r="BU486"/>
      <c r="BV486" s="70">
        <v>86.367999999999995</v>
      </c>
      <c r="BW486" s="70">
        <v>0</v>
      </c>
      <c r="BX486" s="70">
        <v>0</v>
      </c>
      <c r="BY486" s="70">
        <v>0</v>
      </c>
      <c r="BZ486" s="70">
        <v>7.0730000000000004</v>
      </c>
      <c r="CA486" s="70">
        <v>0</v>
      </c>
      <c r="CB486" s="70">
        <v>0</v>
      </c>
      <c r="CC486" s="70">
        <v>0</v>
      </c>
      <c r="CD486" s="70">
        <v>0</v>
      </c>
    </row>
    <row r="487" spans="1:82">
      <c r="A487" s="70" t="s">
        <v>2164</v>
      </c>
      <c r="B487" s="70">
        <v>51</v>
      </c>
      <c r="C487" s="70">
        <v>17</v>
      </c>
      <c r="D487" s="70">
        <v>3</v>
      </c>
      <c r="E487" s="70">
        <v>2020</v>
      </c>
      <c r="F487" s="70" t="s">
        <v>159</v>
      </c>
      <c r="G487" s="70" t="s">
        <v>2147</v>
      </c>
      <c r="H487" s="70" t="s">
        <v>2148</v>
      </c>
      <c r="I487" s="148"/>
      <c r="J487" s="71">
        <v>65.631441461809871</v>
      </c>
      <c r="K487" s="71">
        <v>2.853791269796027</v>
      </c>
      <c r="L487" s="71">
        <v>1.3170033434977981</v>
      </c>
      <c r="M487" s="71">
        <v>68.923192085262045</v>
      </c>
      <c r="N487" s="71">
        <v>83.740310311196069</v>
      </c>
      <c r="O487" s="71">
        <v>52.424311762060164</v>
      </c>
      <c r="P487" s="71">
        <v>28.567700028530258</v>
      </c>
      <c r="Q487" s="71">
        <v>4.4339643210455701</v>
      </c>
      <c r="R487" s="71">
        <v>0</v>
      </c>
      <c r="S487" s="71">
        <v>0</v>
      </c>
      <c r="T487" s="72"/>
      <c r="U487" s="71">
        <v>11750053</v>
      </c>
      <c r="V487" s="71">
        <v>1378</v>
      </c>
      <c r="W487" s="71">
        <v>28</v>
      </c>
      <c r="X487" s="71">
        <v>20380</v>
      </c>
      <c r="Y487" s="71">
        <v>33144</v>
      </c>
      <c r="Z487" s="71">
        <v>37461</v>
      </c>
      <c r="AA487" s="71">
        <v>6305</v>
      </c>
      <c r="AB487" s="71">
        <v>75202</v>
      </c>
      <c r="AC487" s="71">
        <v>0</v>
      </c>
      <c r="AD487" s="71">
        <v>0</v>
      </c>
      <c r="AE487" s="72"/>
      <c r="AF487" s="71">
        <v>82349831.325100169</v>
      </c>
      <c r="AG487" s="71">
        <v>2176532.6724968604</v>
      </c>
      <c r="AH487" s="71">
        <v>310586.8710089394</v>
      </c>
      <c r="AI487" s="71">
        <v>117678310.49189192</v>
      </c>
      <c r="AJ487" s="71">
        <v>144100782.5470176</v>
      </c>
      <c r="AK487" s="71"/>
      <c r="AL487" s="71"/>
      <c r="AM487" s="71">
        <v>9814696.5116463061</v>
      </c>
      <c r="AN487" s="71"/>
      <c r="AO487" s="71"/>
      <c r="AP487" s="71">
        <v>356430740.41916186</v>
      </c>
      <c r="AQ487" s="72"/>
      <c r="AR487" s="71">
        <v>1984</v>
      </c>
      <c r="AS487" s="71">
        <v>209</v>
      </c>
      <c r="AT487" s="71">
        <v>0</v>
      </c>
      <c r="AU487" s="71">
        <v>0</v>
      </c>
      <c r="AV487" s="71">
        <v>0</v>
      </c>
      <c r="AW487" s="71">
        <v>1</v>
      </c>
      <c r="AX487" s="71"/>
      <c r="AY487" s="72"/>
      <c r="AZ487" s="71">
        <v>7971.3999999999942</v>
      </c>
      <c r="BA487" s="71">
        <v>11990.500000000009</v>
      </c>
      <c r="BB487" s="71">
        <v>0</v>
      </c>
      <c r="BC487" s="71">
        <v>0</v>
      </c>
      <c r="BD487" s="71">
        <v>0</v>
      </c>
      <c r="BE487" s="71">
        <v>400</v>
      </c>
      <c r="BF487" s="71"/>
      <c r="BG487" s="72"/>
      <c r="BH487" s="71">
        <v>0</v>
      </c>
      <c r="BI487" s="71">
        <v>0</v>
      </c>
      <c r="BJ487" s="71">
        <v>52.51</v>
      </c>
      <c r="BK487" s="71">
        <v>0</v>
      </c>
      <c r="BL487" s="71">
        <v>22</v>
      </c>
      <c r="BM487" s="71">
        <v>0</v>
      </c>
      <c r="BN487" s="72"/>
      <c r="BO487" s="71">
        <v>0</v>
      </c>
      <c r="BP487" s="71">
        <v>0</v>
      </c>
      <c r="BQ487" s="71">
        <v>6</v>
      </c>
      <c r="BR487" s="71">
        <v>0</v>
      </c>
      <c r="BS487" s="71">
        <v>3</v>
      </c>
      <c r="BT487" s="71">
        <v>0</v>
      </c>
      <c r="BU487"/>
      <c r="BV487" s="70">
        <v>67.623999999999995</v>
      </c>
      <c r="BW487" s="70">
        <v>0</v>
      </c>
      <c r="BX487" s="70">
        <v>0</v>
      </c>
      <c r="BY487" s="70">
        <v>0</v>
      </c>
      <c r="BZ487" s="70">
        <v>6.8860000000000001</v>
      </c>
      <c r="CA487" s="70">
        <v>0</v>
      </c>
      <c r="CB487" s="70">
        <v>0</v>
      </c>
      <c r="CC487" s="70">
        <v>0</v>
      </c>
      <c r="CD487" s="70">
        <v>0</v>
      </c>
    </row>
    <row r="488" spans="1:82">
      <c r="A488" s="70" t="s">
        <v>2165</v>
      </c>
      <c r="B488" s="70">
        <v>51</v>
      </c>
      <c r="C488" s="70">
        <v>18</v>
      </c>
      <c r="D488" s="70">
        <v>3</v>
      </c>
      <c r="E488" s="70">
        <v>2021</v>
      </c>
      <c r="F488" s="70" t="s">
        <v>160</v>
      </c>
      <c r="G488" s="70" t="s">
        <v>2147</v>
      </c>
      <c r="H488" s="70" t="s">
        <v>2148</v>
      </c>
      <c r="I488" s="148"/>
      <c r="J488" s="71">
        <v>55.486327003575184</v>
      </c>
      <c r="K488" s="71">
        <v>3.1775282857345757</v>
      </c>
      <c r="L488" s="71">
        <v>1.2109044464597531</v>
      </c>
      <c r="M488" s="71">
        <v>78.125990094540867</v>
      </c>
      <c r="N488" s="71">
        <v>83.05165683184363</v>
      </c>
      <c r="O488" s="71">
        <v>50.740611865356435</v>
      </c>
      <c r="P488" s="71">
        <v>29.115657643600713</v>
      </c>
      <c r="Q488" s="71">
        <v>4.3686401496909602</v>
      </c>
      <c r="R488" s="71">
        <v>0</v>
      </c>
      <c r="S488" s="71">
        <v>0</v>
      </c>
      <c r="T488" s="72"/>
      <c r="U488" s="71">
        <v>11476047</v>
      </c>
      <c r="V488" s="71">
        <v>1378</v>
      </c>
      <c r="W488" s="71">
        <v>28</v>
      </c>
      <c r="X488" s="71">
        <v>20380</v>
      </c>
      <c r="Y488" s="71">
        <v>33334</v>
      </c>
      <c r="Z488" s="71">
        <v>37333</v>
      </c>
      <c r="AA488" s="71">
        <v>6266</v>
      </c>
      <c r="AB488" s="71">
        <v>74822</v>
      </c>
      <c r="AC488" s="71">
        <v>0</v>
      </c>
      <c r="AD488" s="71">
        <v>0</v>
      </c>
      <c r="AE488" s="72"/>
      <c r="AF488" s="71">
        <v>70122563.695931658</v>
      </c>
      <c r="AG488" s="71">
        <v>2449930.3927596919</v>
      </c>
      <c r="AH488" s="71">
        <v>273494.37688801857</v>
      </c>
      <c r="AI488" s="71">
        <v>131772620.29831144</v>
      </c>
      <c r="AJ488" s="71">
        <v>127229152.8655829</v>
      </c>
      <c r="AK488" s="71">
        <v>0</v>
      </c>
      <c r="AL488" s="71">
        <v>0</v>
      </c>
      <c r="AM488" s="71">
        <v>9821426.6135554295</v>
      </c>
      <c r="AN488" s="71">
        <v>0</v>
      </c>
      <c r="AO488" s="71">
        <v>0</v>
      </c>
      <c r="AP488" s="71">
        <v>341669188.24302912</v>
      </c>
      <c r="AQ488" s="72"/>
      <c r="AR488" s="71">
        <v>2097</v>
      </c>
      <c r="AS488" s="71">
        <v>211</v>
      </c>
      <c r="AT488" s="71">
        <v>0</v>
      </c>
      <c r="AU488" s="71">
        <v>0</v>
      </c>
      <c r="AV488" s="71">
        <v>0</v>
      </c>
      <c r="AW488" s="71">
        <v>1</v>
      </c>
      <c r="AX488" s="71"/>
      <c r="AY488" s="72"/>
      <c r="AZ488" s="71">
        <v>8543.4999999999945</v>
      </c>
      <c r="BA488" s="71">
        <v>12089.500000000009</v>
      </c>
      <c r="BB488" s="71">
        <v>0</v>
      </c>
      <c r="BC488" s="71">
        <v>0</v>
      </c>
      <c r="BD488" s="71">
        <v>0</v>
      </c>
      <c r="BE488" s="71">
        <v>400</v>
      </c>
      <c r="BF488" s="71"/>
      <c r="BG488" s="72"/>
      <c r="BH488" s="71">
        <v>0</v>
      </c>
      <c r="BI488" s="71">
        <v>0</v>
      </c>
      <c r="BJ488" s="71">
        <v>54.779000000000003</v>
      </c>
      <c r="BK488" s="71">
        <v>0</v>
      </c>
      <c r="BL488" s="71">
        <v>20.741999999999997</v>
      </c>
      <c r="BM488" s="71">
        <v>0</v>
      </c>
      <c r="BN488" s="72"/>
      <c r="BO488" s="71">
        <v>0</v>
      </c>
      <c r="BP488" s="71">
        <v>0</v>
      </c>
      <c r="BQ488" s="71">
        <v>6</v>
      </c>
      <c r="BR488" s="71">
        <v>0</v>
      </c>
      <c r="BS488" s="71">
        <v>2</v>
      </c>
      <c r="BT488" s="71">
        <v>0</v>
      </c>
      <c r="BU488"/>
      <c r="BV488" s="70">
        <v>68.426000000000002</v>
      </c>
      <c r="BW488" s="70">
        <v>0</v>
      </c>
      <c r="BX488" s="70">
        <v>0</v>
      </c>
      <c r="BY488" s="70">
        <v>0</v>
      </c>
      <c r="BZ488" s="70">
        <v>7.0949999999999998</v>
      </c>
      <c r="CA488" s="70">
        <v>0</v>
      </c>
      <c r="CB488" s="70">
        <v>0</v>
      </c>
      <c r="CC488" s="70">
        <v>0</v>
      </c>
      <c r="CD488" s="70">
        <v>0</v>
      </c>
    </row>
    <row r="489" spans="1:82">
      <c r="A489" s="70" t="s">
        <v>2166</v>
      </c>
      <c r="B489" s="70">
        <v>51</v>
      </c>
      <c r="C489" s="70">
        <v>19</v>
      </c>
      <c r="D489" s="70">
        <v>3</v>
      </c>
      <c r="E489" s="70">
        <v>2022</v>
      </c>
      <c r="F489" s="70" t="s">
        <v>161</v>
      </c>
      <c r="G489" s="70" t="s">
        <v>2147</v>
      </c>
      <c r="H489" s="70" t="s">
        <v>2148</v>
      </c>
      <c r="I489" s="148"/>
      <c r="J489" s="71">
        <v>58.766894668093528</v>
      </c>
      <c r="K489" s="71">
        <v>3.0680489331792584</v>
      </c>
      <c r="L489" s="71">
        <v>0.99616975078836412</v>
      </c>
      <c r="M489" s="71">
        <v>75.249725170042041</v>
      </c>
      <c r="N489" s="71">
        <v>85.064704534979342</v>
      </c>
      <c r="O489" s="71">
        <v>53.726970853954214</v>
      </c>
      <c r="P489" s="71">
        <v>29.41991881254739</v>
      </c>
      <c r="Q489" s="71">
        <v>4.396399838429053</v>
      </c>
      <c r="R489" s="71">
        <v>0</v>
      </c>
      <c r="S489" s="71">
        <v>0</v>
      </c>
      <c r="T489" s="72"/>
      <c r="U489" s="71">
        <v>13085907</v>
      </c>
      <c r="V489" s="71">
        <v>1378</v>
      </c>
      <c r="W489" s="71">
        <v>28</v>
      </c>
      <c r="X489" s="71">
        <v>20380</v>
      </c>
      <c r="Y489" s="71">
        <v>33729</v>
      </c>
      <c r="Z489" s="71">
        <v>37558</v>
      </c>
      <c r="AA489" s="71">
        <v>6428</v>
      </c>
      <c r="AB489" s="71">
        <v>74680</v>
      </c>
      <c r="AC489" s="71">
        <v>0</v>
      </c>
      <c r="AD489" s="71">
        <v>0</v>
      </c>
      <c r="AE489" s="72"/>
      <c r="AF489" s="71">
        <v>72738374.530079171</v>
      </c>
      <c r="AG489" s="71">
        <v>2456965.9384785844</v>
      </c>
      <c r="AH489" s="71">
        <v>270717.50570101576</v>
      </c>
      <c r="AI489" s="71">
        <v>124631390.58195414</v>
      </c>
      <c r="AJ489" s="71">
        <v>141512155.48576736</v>
      </c>
      <c r="AK489" s="71">
        <v>0</v>
      </c>
      <c r="AL489" s="71">
        <v>0</v>
      </c>
      <c r="AM489" s="71">
        <v>9643226.3463233896</v>
      </c>
      <c r="AN489" s="71">
        <v>0</v>
      </c>
      <c r="AO489" s="71">
        <v>0</v>
      </c>
      <c r="AP489" s="71">
        <v>351252830.38830364</v>
      </c>
      <c r="AQ489" s="72"/>
      <c r="AR489" s="71">
        <v>2248</v>
      </c>
      <c r="AS489" s="71">
        <v>213</v>
      </c>
      <c r="AT489" s="71">
        <v>0</v>
      </c>
      <c r="AU489" s="71">
        <v>0</v>
      </c>
      <c r="AV489" s="71">
        <v>0</v>
      </c>
      <c r="AW489" s="71">
        <v>1</v>
      </c>
      <c r="AX489" s="71"/>
      <c r="AY489" s="72"/>
      <c r="AZ489" s="71">
        <v>9344.0999999999876</v>
      </c>
      <c r="BA489" s="71">
        <v>12155.500000000007</v>
      </c>
      <c r="BB489" s="71">
        <v>0</v>
      </c>
      <c r="BC489" s="71">
        <v>0</v>
      </c>
      <c r="BD489" s="71">
        <v>0</v>
      </c>
      <c r="BE489" s="71">
        <v>400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2167</v>
      </c>
      <c r="B490" s="70">
        <v>51</v>
      </c>
      <c r="C490" s="70">
        <v>20</v>
      </c>
      <c r="D490" s="70">
        <v>3</v>
      </c>
      <c r="E490" s="70">
        <v>2023</v>
      </c>
      <c r="F490" s="70" t="s">
        <v>1539</v>
      </c>
      <c r="G490" s="70" t="s">
        <v>2147</v>
      </c>
      <c r="H490" s="70" t="s">
        <v>2148</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2348</v>
      </c>
      <c r="AS490" s="71">
        <v>214</v>
      </c>
      <c r="AT490" s="71">
        <v>0</v>
      </c>
      <c r="AU490" s="71">
        <v>0</v>
      </c>
      <c r="AV490" s="71">
        <v>0</v>
      </c>
      <c r="AW490" s="71">
        <v>1</v>
      </c>
      <c r="AX490" s="71"/>
      <c r="AY490" s="72"/>
      <c r="AZ490" s="71">
        <v>9857.9999999999836</v>
      </c>
      <c r="BA490" s="71">
        <v>12204.600000000008</v>
      </c>
      <c r="BB490" s="71">
        <v>0</v>
      </c>
      <c r="BC490" s="71">
        <v>0</v>
      </c>
      <c r="BD490" s="71">
        <v>0</v>
      </c>
      <c r="BE490" s="71">
        <v>400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2168</v>
      </c>
      <c r="B491" s="70">
        <v>51</v>
      </c>
      <c r="C491" s="70">
        <v>21</v>
      </c>
      <c r="D491" s="70">
        <v>3</v>
      </c>
      <c r="E491" s="70">
        <v>2024</v>
      </c>
      <c r="F491" s="70" t="s">
        <v>1554</v>
      </c>
      <c r="G491" s="70" t="s">
        <v>2147</v>
      </c>
      <c r="H491" s="70" t="s">
        <v>2148</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2169</v>
      </c>
      <c r="B492" s="70">
        <v>460</v>
      </c>
      <c r="C492" s="70">
        <v>1</v>
      </c>
      <c r="D492" s="70">
        <v>28</v>
      </c>
      <c r="E492" s="70">
        <v>1990</v>
      </c>
      <c r="F492" s="70" t="s">
        <v>787</v>
      </c>
      <c r="G492" s="70" t="s">
        <v>2170</v>
      </c>
      <c r="H492" s="70" t="s">
        <v>2171</v>
      </c>
      <c r="I492" s="148"/>
      <c r="J492" s="71">
        <v>362.99231127409308</v>
      </c>
      <c r="K492" s="71">
        <v>5.7294953025620101</v>
      </c>
      <c r="L492" s="71">
        <v>2.992452517808339</v>
      </c>
      <c r="M492" s="71">
        <v>50.87488159532753</v>
      </c>
      <c r="N492" s="71">
        <v>66.55500668214394</v>
      </c>
      <c r="O492" s="71">
        <v>69.181111145003811</v>
      </c>
      <c r="P492" s="71">
        <v>66.063703162505746</v>
      </c>
      <c r="Q492" s="71">
        <v>4.6943918279678902</v>
      </c>
      <c r="R492" s="71">
        <v>0</v>
      </c>
      <c r="S492" s="71">
        <v>4.9862527545524129</v>
      </c>
      <c r="T492" s="72"/>
      <c r="U492" s="71">
        <v>70299367</v>
      </c>
      <c r="V492" s="71">
        <v>2020</v>
      </c>
      <c r="W492" s="71">
        <v>41</v>
      </c>
      <c r="X492" s="71">
        <v>20227</v>
      </c>
      <c r="Y492" s="71">
        <v>23278</v>
      </c>
      <c r="Z492" s="71">
        <v>28455</v>
      </c>
      <c r="AA492" s="71">
        <v>16041</v>
      </c>
      <c r="AB492" s="71">
        <v>76221</v>
      </c>
      <c r="AC492" s="71">
        <v>0</v>
      </c>
      <c r="AD492" s="71">
        <v>4.9862527545524129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2172</v>
      </c>
      <c r="B493" s="70">
        <v>461</v>
      </c>
      <c r="C493" s="70">
        <v>2</v>
      </c>
      <c r="D493" s="70">
        <v>28</v>
      </c>
      <c r="E493" s="70">
        <v>2005</v>
      </c>
      <c r="F493" s="70" t="s">
        <v>789</v>
      </c>
      <c r="G493" s="70" t="s">
        <v>2170</v>
      </c>
      <c r="H493" s="70" t="s">
        <v>2171</v>
      </c>
      <c r="I493" s="148"/>
      <c r="J493" s="71">
        <v>108.04106544051371</v>
      </c>
      <c r="K493" s="71">
        <v>5.0295256665343722</v>
      </c>
      <c r="L493" s="71">
        <v>6.6481743586828914</v>
      </c>
      <c r="M493" s="71">
        <v>100.4100680862327</v>
      </c>
      <c r="N493" s="71">
        <v>100.2436139470296</v>
      </c>
      <c r="O493" s="71">
        <v>102.18165672900069</v>
      </c>
      <c r="P493" s="71">
        <v>62.833150532887593</v>
      </c>
      <c r="Q493" s="71">
        <v>4.6469256629970497</v>
      </c>
      <c r="R493" s="71">
        <v>0</v>
      </c>
      <c r="S493" s="71">
        <v>13.858591927499999</v>
      </c>
      <c r="T493" s="72"/>
      <c r="U493" s="71">
        <v>19187393</v>
      </c>
      <c r="V493" s="71">
        <v>2233</v>
      </c>
      <c r="W493" s="71">
        <v>85</v>
      </c>
      <c r="X493" s="71">
        <v>21850</v>
      </c>
      <c r="Y493" s="71">
        <v>29311</v>
      </c>
      <c r="Z493" s="71">
        <v>48635</v>
      </c>
      <c r="AA493" s="71">
        <v>12495</v>
      </c>
      <c r="AB493" s="71">
        <v>78876</v>
      </c>
      <c r="AC493" s="71">
        <v>0</v>
      </c>
      <c r="AD493" s="71">
        <v>13.858591927499999</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2173</v>
      </c>
      <c r="B494" s="70">
        <v>462</v>
      </c>
      <c r="C494" s="70">
        <v>3</v>
      </c>
      <c r="D494" s="70">
        <v>28</v>
      </c>
      <c r="E494" s="70">
        <v>2006</v>
      </c>
      <c r="F494" s="70" t="s">
        <v>790</v>
      </c>
      <c r="G494" s="70" t="s">
        <v>2170</v>
      </c>
      <c r="H494" s="70" t="s">
        <v>2171</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2174</v>
      </c>
      <c r="B495" s="70">
        <v>463</v>
      </c>
      <c r="C495" s="70">
        <v>4</v>
      </c>
      <c r="D495" s="70">
        <v>28</v>
      </c>
      <c r="E495" s="70">
        <v>2007</v>
      </c>
      <c r="F495" s="70" t="s">
        <v>791</v>
      </c>
      <c r="G495" s="70" t="s">
        <v>2170</v>
      </c>
      <c r="H495" s="70" t="s">
        <v>2171</v>
      </c>
      <c r="I495" s="148"/>
      <c r="J495" s="71">
        <v>123.5007533087913</v>
      </c>
      <c r="K495" s="71">
        <v>4.781659357906876</v>
      </c>
      <c r="L495" s="71">
        <v>4.6318991658808866</v>
      </c>
      <c r="M495" s="71">
        <v>107.466316252103</v>
      </c>
      <c r="N495" s="71">
        <v>100.3275774453319</v>
      </c>
      <c r="O495" s="71">
        <v>99.047824786860673</v>
      </c>
      <c r="P495" s="71">
        <v>62.289104203910192</v>
      </c>
      <c r="Q495" s="71">
        <v>4.8809940964502099</v>
      </c>
      <c r="R495" s="71">
        <v>0</v>
      </c>
      <c r="S495" s="71">
        <v>13.72717036845</v>
      </c>
      <c r="T495" s="72"/>
      <c r="U495" s="71">
        <v>22122023</v>
      </c>
      <c r="V495" s="71">
        <v>2042</v>
      </c>
      <c r="W495" s="71">
        <v>110</v>
      </c>
      <c r="X495" s="71">
        <v>25061</v>
      </c>
      <c r="Y495" s="71">
        <v>29828</v>
      </c>
      <c r="Z495" s="71">
        <v>49008</v>
      </c>
      <c r="AA495" s="71">
        <v>12198</v>
      </c>
      <c r="AB495" s="71">
        <v>78468</v>
      </c>
      <c r="AC495" s="71">
        <v>0</v>
      </c>
      <c r="AD495" s="71">
        <v>13.72717036845</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2175</v>
      </c>
      <c r="B496" s="70">
        <v>464</v>
      </c>
      <c r="C496" s="70">
        <v>5</v>
      </c>
      <c r="D496" s="70">
        <v>28</v>
      </c>
      <c r="E496" s="70">
        <v>2008</v>
      </c>
      <c r="F496" s="70" t="s">
        <v>792</v>
      </c>
      <c r="G496" s="70" t="s">
        <v>2170</v>
      </c>
      <c r="H496" s="70" t="s">
        <v>2171</v>
      </c>
      <c r="I496" s="148"/>
      <c r="J496" s="71">
        <v>125.0458571831219</v>
      </c>
      <c r="K496" s="71">
        <v>3.5722480953050968</v>
      </c>
      <c r="L496" s="71">
        <v>4.0821780384417634</v>
      </c>
      <c r="M496" s="71">
        <v>113.9311906803094</v>
      </c>
      <c r="N496" s="71">
        <v>105.0658140437432</v>
      </c>
      <c r="O496" s="71">
        <v>95.988034294791646</v>
      </c>
      <c r="P496" s="71">
        <v>60.693012692526821</v>
      </c>
      <c r="Q496" s="71">
        <v>4.7966871072741997</v>
      </c>
      <c r="R496" s="71">
        <v>0</v>
      </c>
      <c r="S496" s="71">
        <v>11.5604116672</v>
      </c>
      <c r="T496" s="72"/>
      <c r="U496" s="71">
        <v>23488728</v>
      </c>
      <c r="V496" s="71">
        <v>2042</v>
      </c>
      <c r="W496" s="71">
        <v>110</v>
      </c>
      <c r="X496" s="71">
        <v>25061</v>
      </c>
      <c r="Y496" s="71">
        <v>30228</v>
      </c>
      <c r="Z496" s="71">
        <v>49161</v>
      </c>
      <c r="AA496" s="71">
        <v>11899</v>
      </c>
      <c r="AB496" s="71">
        <v>78381</v>
      </c>
      <c r="AC496" s="71">
        <v>0</v>
      </c>
      <c r="AD496" s="71">
        <v>11.5604116672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2176</v>
      </c>
      <c r="B497" s="70">
        <v>465</v>
      </c>
      <c r="C497" s="70">
        <v>6</v>
      </c>
      <c r="D497" s="70">
        <v>28</v>
      </c>
      <c r="E497" s="70">
        <v>2009</v>
      </c>
      <c r="F497" s="70" t="s">
        <v>176</v>
      </c>
      <c r="G497" s="70" t="s">
        <v>2170</v>
      </c>
      <c r="H497" s="70" t="s">
        <v>2171</v>
      </c>
      <c r="I497" s="148"/>
      <c r="J497" s="71">
        <v>152.68801804900369</v>
      </c>
      <c r="K497" s="71">
        <v>3.1907075683392061</v>
      </c>
      <c r="L497" s="71">
        <v>3.8962328750068052</v>
      </c>
      <c r="M497" s="71">
        <v>120.21471314236931</v>
      </c>
      <c r="N497" s="71">
        <v>93.885125102646583</v>
      </c>
      <c r="O497" s="71">
        <v>97.866685846608576</v>
      </c>
      <c r="P497" s="71">
        <v>57.271402437074421</v>
      </c>
      <c r="Q497" s="71">
        <v>4.5629342385706497</v>
      </c>
      <c r="R497" s="71">
        <v>0</v>
      </c>
      <c r="S497" s="71">
        <v>8.9351028991600003</v>
      </c>
      <c r="T497" s="72"/>
      <c r="U497" s="71">
        <v>25830947</v>
      </c>
      <c r="V497" s="71">
        <v>1928</v>
      </c>
      <c r="W497" s="71">
        <v>152</v>
      </c>
      <c r="X497" s="71">
        <v>28293</v>
      </c>
      <c r="Y497" s="71">
        <v>30460</v>
      </c>
      <c r="Z497" s="71">
        <v>49474</v>
      </c>
      <c r="AA497" s="71">
        <v>11527</v>
      </c>
      <c r="AB497" s="71">
        <v>78270</v>
      </c>
      <c r="AC497" s="71">
        <v>0</v>
      </c>
      <c r="AD497" s="71">
        <v>8.9351028991600003</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121.547</v>
      </c>
      <c r="BK497" s="71">
        <v>0</v>
      </c>
      <c r="BL497" s="71">
        <v>64.463999999999999</v>
      </c>
      <c r="BM497" s="71">
        <v>5.25</v>
      </c>
      <c r="BN497" s="72"/>
      <c r="BO497" s="71">
        <v>0</v>
      </c>
      <c r="BP497" s="71">
        <v>0</v>
      </c>
      <c r="BQ497" s="71">
        <v>13</v>
      </c>
      <c r="BR497" s="71">
        <v>0</v>
      </c>
      <c r="BS497" s="71">
        <v>3</v>
      </c>
      <c r="BT497" s="71">
        <v>1</v>
      </c>
      <c r="BU497"/>
      <c r="BV497" s="70">
        <v>180.387</v>
      </c>
      <c r="BW497" s="70">
        <v>0</v>
      </c>
      <c r="BX497" s="70">
        <v>10.874000000000001</v>
      </c>
      <c r="BY497" s="70">
        <v>0</v>
      </c>
      <c r="BZ497" s="70">
        <v>0</v>
      </c>
      <c r="CA497" s="70">
        <v>0</v>
      </c>
      <c r="CB497" s="70">
        <v>0</v>
      </c>
      <c r="CC497" s="70">
        <v>0</v>
      </c>
      <c r="CD497" s="70">
        <v>0</v>
      </c>
    </row>
    <row r="498" spans="1:82">
      <c r="A498" s="70" t="s">
        <v>2177</v>
      </c>
      <c r="B498" s="70">
        <v>466</v>
      </c>
      <c r="C498" s="70">
        <v>7</v>
      </c>
      <c r="D498" s="70">
        <v>28</v>
      </c>
      <c r="E498" s="70">
        <v>2010</v>
      </c>
      <c r="F498" s="70" t="s">
        <v>177</v>
      </c>
      <c r="G498" s="70" t="s">
        <v>2170</v>
      </c>
      <c r="H498" s="70" t="s">
        <v>2171</v>
      </c>
      <c r="I498" s="148"/>
      <c r="J498" s="71">
        <v>158.64471567938179</v>
      </c>
      <c r="K498" s="71">
        <v>3.4024209190263961</v>
      </c>
      <c r="L498" s="71">
        <v>3.744457456795701</v>
      </c>
      <c r="M498" s="71">
        <v>124.4490478948848</v>
      </c>
      <c r="N498" s="71">
        <v>100.4322246834448</v>
      </c>
      <c r="O498" s="71">
        <v>98.506814231472291</v>
      </c>
      <c r="P498" s="71">
        <v>57.459290234132077</v>
      </c>
      <c r="Q498" s="71">
        <v>4.7444659402218097</v>
      </c>
      <c r="R498" s="71">
        <v>0</v>
      </c>
      <c r="S498" s="71">
        <v>8.2550463968000027</v>
      </c>
      <c r="T498" s="72"/>
      <c r="U498" s="71">
        <v>28861398</v>
      </c>
      <c r="V498" s="71">
        <v>1928</v>
      </c>
      <c r="W498" s="71">
        <v>152</v>
      </c>
      <c r="X498" s="71">
        <v>28293</v>
      </c>
      <c r="Y498" s="71">
        <v>30619</v>
      </c>
      <c r="Z498" s="71">
        <v>50029</v>
      </c>
      <c r="AA498" s="71">
        <v>11276</v>
      </c>
      <c r="AB498" s="71">
        <v>77984</v>
      </c>
      <c r="AC498" s="71">
        <v>0</v>
      </c>
      <c r="AD498" s="71">
        <v>8.2550463968000027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123.425</v>
      </c>
      <c r="BK498" s="71">
        <v>0</v>
      </c>
      <c r="BL498" s="71">
        <v>59.21</v>
      </c>
      <c r="BM498" s="71">
        <v>5.47</v>
      </c>
      <c r="BN498" s="72"/>
      <c r="BO498" s="71">
        <v>0</v>
      </c>
      <c r="BP498" s="71">
        <v>0</v>
      </c>
      <c r="BQ498" s="71">
        <v>13</v>
      </c>
      <c r="BR498" s="71">
        <v>0</v>
      </c>
      <c r="BS498" s="71">
        <v>3</v>
      </c>
      <c r="BT498" s="71">
        <v>1</v>
      </c>
      <c r="BU498"/>
      <c r="BV498" s="70">
        <v>179.203</v>
      </c>
      <c r="BW498" s="70">
        <v>0</v>
      </c>
      <c r="BX498" s="70">
        <v>8.9019999999999992</v>
      </c>
      <c r="BY498" s="70">
        <v>0</v>
      </c>
      <c r="BZ498" s="70">
        <v>0</v>
      </c>
      <c r="CA498" s="70">
        <v>0</v>
      </c>
      <c r="CB498" s="70">
        <v>0</v>
      </c>
      <c r="CC498" s="70">
        <v>0</v>
      </c>
      <c r="CD498" s="70">
        <v>0</v>
      </c>
    </row>
    <row r="499" spans="1:82">
      <c r="A499" s="70" t="s">
        <v>2178</v>
      </c>
      <c r="B499" s="70">
        <v>467</v>
      </c>
      <c r="C499" s="70">
        <v>8</v>
      </c>
      <c r="D499" s="70">
        <v>28</v>
      </c>
      <c r="E499" s="70">
        <v>2011</v>
      </c>
      <c r="F499" s="70" t="s">
        <v>178</v>
      </c>
      <c r="G499" s="70" t="s">
        <v>2170</v>
      </c>
      <c r="H499" s="70" t="s">
        <v>2171</v>
      </c>
      <c r="I499" s="148"/>
      <c r="J499" s="71">
        <v>169.18822301176729</v>
      </c>
      <c r="K499" s="71">
        <v>4.4470006050967124</v>
      </c>
      <c r="L499" s="71">
        <v>5.8961991161663203</v>
      </c>
      <c r="M499" s="71">
        <v>146.88294643477869</v>
      </c>
      <c r="N499" s="71">
        <v>107.15638771159129</v>
      </c>
      <c r="O499" s="71">
        <v>97.275611160597904</v>
      </c>
      <c r="P499" s="71">
        <v>55.368293632643585</v>
      </c>
      <c r="Q499" s="71">
        <v>5.4457384439628704</v>
      </c>
      <c r="R499" s="71">
        <v>0</v>
      </c>
      <c r="S499" s="71">
        <v>9.7323583950000003</v>
      </c>
      <c r="T499" s="72"/>
      <c r="U499" s="71">
        <v>27326682</v>
      </c>
      <c r="V499" s="71">
        <v>1928</v>
      </c>
      <c r="W499" s="71">
        <v>152</v>
      </c>
      <c r="X499" s="71">
        <v>28293</v>
      </c>
      <c r="Y499" s="71">
        <v>30784</v>
      </c>
      <c r="Z499" s="71">
        <v>50477</v>
      </c>
      <c r="AA499" s="71">
        <v>11189</v>
      </c>
      <c r="AB499" s="71">
        <v>77600</v>
      </c>
      <c r="AC499" s="71">
        <v>0</v>
      </c>
      <c r="AD499" s="71">
        <v>9.7323583950000003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137.46199999999999</v>
      </c>
      <c r="BK499" s="71">
        <v>0</v>
      </c>
      <c r="BL499" s="71">
        <v>61.042000000000002</v>
      </c>
      <c r="BM499" s="71">
        <v>5.6059999999999999</v>
      </c>
      <c r="BN499" s="72"/>
      <c r="BO499" s="71">
        <v>0</v>
      </c>
      <c r="BP499" s="71">
        <v>0</v>
      </c>
      <c r="BQ499" s="71">
        <v>15</v>
      </c>
      <c r="BR499" s="71">
        <v>0</v>
      </c>
      <c r="BS499" s="71">
        <v>3</v>
      </c>
      <c r="BT499" s="71">
        <v>1</v>
      </c>
      <c r="BU499"/>
      <c r="BV499" s="70">
        <v>195.52799999999999</v>
      </c>
      <c r="BW499" s="70">
        <v>0</v>
      </c>
      <c r="BX499" s="70">
        <v>8.5820000000000007</v>
      </c>
      <c r="BY499" s="70">
        <v>0</v>
      </c>
      <c r="BZ499" s="70">
        <v>0</v>
      </c>
      <c r="CA499" s="70">
        <v>0</v>
      </c>
      <c r="CB499" s="70">
        <v>0</v>
      </c>
      <c r="CC499" s="70">
        <v>0</v>
      </c>
      <c r="CD499" s="70">
        <v>0</v>
      </c>
    </row>
    <row r="500" spans="1:82">
      <c r="A500" s="70" t="s">
        <v>2179</v>
      </c>
      <c r="B500" s="70">
        <v>468</v>
      </c>
      <c r="C500" s="70">
        <v>9</v>
      </c>
      <c r="D500" s="70">
        <v>28</v>
      </c>
      <c r="E500" s="70">
        <v>2012</v>
      </c>
      <c r="F500" s="70" t="s">
        <v>179</v>
      </c>
      <c r="G500" s="70" t="s">
        <v>2170</v>
      </c>
      <c r="H500" s="70" t="s">
        <v>2171</v>
      </c>
      <c r="I500" s="148"/>
      <c r="J500" s="71">
        <v>163.57856689622591</v>
      </c>
      <c r="K500" s="71">
        <v>4.2311847176296338</v>
      </c>
      <c r="L500" s="71">
        <v>5.8373448938402142</v>
      </c>
      <c r="M500" s="71">
        <v>149.72518317991501</v>
      </c>
      <c r="N500" s="71">
        <v>129.44082428018419</v>
      </c>
      <c r="O500" s="71">
        <v>98.005289201445024</v>
      </c>
      <c r="P500" s="71">
        <v>54.916913527528074</v>
      </c>
      <c r="Q500" s="71">
        <v>6.0105438422145898</v>
      </c>
      <c r="R500" s="71">
        <v>0</v>
      </c>
      <c r="S500" s="71">
        <v>10.092615886080001</v>
      </c>
      <c r="T500" s="72"/>
      <c r="U500" s="71">
        <v>24991560</v>
      </c>
      <c r="V500" s="71">
        <v>1928</v>
      </c>
      <c r="W500" s="71">
        <v>152</v>
      </c>
      <c r="X500" s="71">
        <v>28293</v>
      </c>
      <c r="Y500" s="71">
        <v>31683</v>
      </c>
      <c r="Z500" s="71">
        <v>51259</v>
      </c>
      <c r="AA500" s="71">
        <v>11035</v>
      </c>
      <c r="AB500" s="71">
        <v>78831</v>
      </c>
      <c r="AC500" s="71">
        <v>0</v>
      </c>
      <c r="AD500" s="71">
        <v>10.092615886080001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171.11199999999999</v>
      </c>
      <c r="BK500" s="71">
        <v>0</v>
      </c>
      <c r="BL500" s="71">
        <v>74.42</v>
      </c>
      <c r="BM500" s="71">
        <v>0</v>
      </c>
      <c r="BN500" s="72"/>
      <c r="BO500" s="71">
        <v>0</v>
      </c>
      <c r="BP500" s="71">
        <v>0</v>
      </c>
      <c r="BQ500" s="71">
        <v>16</v>
      </c>
      <c r="BR500" s="71">
        <v>0</v>
      </c>
      <c r="BS500" s="71">
        <v>3</v>
      </c>
      <c r="BT500" s="71">
        <v>0</v>
      </c>
      <c r="BU500"/>
      <c r="BV500" s="70">
        <v>236.12899999999999</v>
      </c>
      <c r="BW500" s="70">
        <v>0</v>
      </c>
      <c r="BX500" s="70">
        <v>9.4030000000000005</v>
      </c>
      <c r="BY500" s="70">
        <v>0</v>
      </c>
      <c r="BZ500" s="70">
        <v>0</v>
      </c>
      <c r="CA500" s="70">
        <v>0</v>
      </c>
      <c r="CB500" s="70">
        <v>0</v>
      </c>
      <c r="CC500" s="70">
        <v>0</v>
      </c>
      <c r="CD500" s="70">
        <v>0</v>
      </c>
    </row>
    <row r="501" spans="1:82">
      <c r="A501" s="70" t="s">
        <v>2180</v>
      </c>
      <c r="B501" s="70">
        <v>469</v>
      </c>
      <c r="C501" s="70">
        <v>10</v>
      </c>
      <c r="D501" s="70">
        <v>28</v>
      </c>
      <c r="E501" s="70">
        <v>2013</v>
      </c>
      <c r="F501" s="70" t="s">
        <v>180</v>
      </c>
      <c r="G501" s="1064" t="s">
        <v>2170</v>
      </c>
      <c r="H501" s="70" t="s">
        <v>2171</v>
      </c>
      <c r="I501" s="148"/>
      <c r="J501" s="71">
        <v>172.21358936957759</v>
      </c>
      <c r="K501" s="71">
        <v>3.6439557891600791</v>
      </c>
      <c r="L501" s="71">
        <v>5.6418863852177532</v>
      </c>
      <c r="M501" s="71">
        <v>142.3273939308381</v>
      </c>
      <c r="N501" s="71">
        <v>107.4046520708564</v>
      </c>
      <c r="O501" s="71">
        <v>95.059289696081606</v>
      </c>
      <c r="P501" s="71">
        <v>54.724211742365704</v>
      </c>
      <c r="Q501" s="71">
        <v>6.0749892295322399</v>
      </c>
      <c r="R501" s="71">
        <v>0</v>
      </c>
      <c r="S501" s="71">
        <v>8.9302729272400025</v>
      </c>
      <c r="T501" s="72"/>
      <c r="U501" s="71">
        <v>25331475</v>
      </c>
      <c r="V501" s="71">
        <v>1928</v>
      </c>
      <c r="W501" s="71">
        <v>152</v>
      </c>
      <c r="X501" s="71">
        <v>28293</v>
      </c>
      <c r="Y501" s="71">
        <v>31841</v>
      </c>
      <c r="Z501" s="71">
        <v>51938</v>
      </c>
      <c r="AA501" s="71">
        <v>10955</v>
      </c>
      <c r="AB501" s="71">
        <v>78534</v>
      </c>
      <c r="AC501" s="71">
        <v>0</v>
      </c>
      <c r="AD501" s="71">
        <v>8.9302729272400025</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172.13</v>
      </c>
      <c r="BK501" s="71">
        <v>0</v>
      </c>
      <c r="BL501" s="71">
        <v>82.282000000000011</v>
      </c>
      <c r="BM501" s="71">
        <v>0</v>
      </c>
      <c r="BN501" s="72"/>
      <c r="BO501" s="71">
        <v>0</v>
      </c>
      <c r="BP501" s="71">
        <v>0</v>
      </c>
      <c r="BQ501" s="71">
        <v>15</v>
      </c>
      <c r="BR501" s="71">
        <v>0</v>
      </c>
      <c r="BS501" s="71">
        <v>3</v>
      </c>
      <c r="BT501" s="71">
        <v>0</v>
      </c>
      <c r="BU501"/>
      <c r="BV501" s="70">
        <v>244.98500000000001</v>
      </c>
      <c r="BW501" s="70">
        <v>0</v>
      </c>
      <c r="BX501" s="70">
        <v>9.4269999999999996</v>
      </c>
      <c r="BY501" s="70">
        <v>0</v>
      </c>
      <c r="BZ501" s="70">
        <v>0</v>
      </c>
      <c r="CA501" s="70">
        <v>0</v>
      </c>
      <c r="CB501" s="70">
        <v>0</v>
      </c>
      <c r="CC501" s="70">
        <v>0</v>
      </c>
      <c r="CD501" s="70">
        <v>0</v>
      </c>
    </row>
    <row r="502" spans="1:82">
      <c r="A502" s="70" t="s">
        <v>2181</v>
      </c>
      <c r="B502" s="70">
        <v>470</v>
      </c>
      <c r="C502" s="70">
        <v>11</v>
      </c>
      <c r="D502" s="70">
        <v>28</v>
      </c>
      <c r="E502" s="70">
        <v>2014</v>
      </c>
      <c r="F502" s="70" t="s">
        <v>181</v>
      </c>
      <c r="G502" s="1064" t="s">
        <v>2170</v>
      </c>
      <c r="H502" s="70" t="s">
        <v>2171</v>
      </c>
      <c r="I502" s="148"/>
      <c r="J502" s="71">
        <v>147.240350000962</v>
      </c>
      <c r="K502" s="71">
        <v>3.6351164786744952</v>
      </c>
      <c r="L502" s="71">
        <v>5.1094636850069959</v>
      </c>
      <c r="M502" s="71">
        <v>129.56774913831561</v>
      </c>
      <c r="N502" s="71">
        <v>111.7487333336673</v>
      </c>
      <c r="O502" s="71">
        <v>91.430377995855054</v>
      </c>
      <c r="P502" s="71">
        <v>54.451292311520334</v>
      </c>
      <c r="Q502" s="71">
        <v>5.7953409182403002</v>
      </c>
      <c r="R502" s="71">
        <v>0</v>
      </c>
      <c r="S502" s="71">
        <v>7.7778922377000006</v>
      </c>
      <c r="T502" s="72"/>
      <c r="U502" s="71">
        <v>25928727</v>
      </c>
      <c r="V502" s="71">
        <v>1711</v>
      </c>
      <c r="W502" s="71">
        <v>217</v>
      </c>
      <c r="X502" s="71">
        <v>26563</v>
      </c>
      <c r="Y502" s="71">
        <v>32042</v>
      </c>
      <c r="Z502" s="71">
        <v>52614</v>
      </c>
      <c r="AA502" s="71">
        <v>10844</v>
      </c>
      <c r="AB502" s="71">
        <v>78086</v>
      </c>
      <c r="AC502" s="71">
        <v>0</v>
      </c>
      <c r="AD502" s="71">
        <v>7.7778922377000006</v>
      </c>
      <c r="AE502" s="72"/>
      <c r="AF502" s="71"/>
      <c r="AG502" s="71"/>
      <c r="AH502" s="71"/>
      <c r="AI502" s="71"/>
      <c r="AJ502" s="71"/>
      <c r="AK502" s="71"/>
      <c r="AL502" s="71"/>
      <c r="AM502" s="71"/>
      <c r="AN502" s="71"/>
      <c r="AO502" s="71"/>
      <c r="AP502" s="71"/>
      <c r="AQ502" s="72"/>
      <c r="AR502" s="71">
        <v>1723</v>
      </c>
      <c r="AS502" s="71">
        <v>339</v>
      </c>
      <c r="AT502" s="71">
        <v>0</v>
      </c>
      <c r="AU502" s="71">
        <v>0</v>
      </c>
      <c r="AV502" s="71">
        <v>0</v>
      </c>
      <c r="AW502" s="71">
        <v>0</v>
      </c>
      <c r="AX502" s="71"/>
      <c r="AY502" s="72"/>
      <c r="AZ502" s="71">
        <v>6900.2000000000007</v>
      </c>
      <c r="BA502" s="71">
        <v>15825.3</v>
      </c>
      <c r="BB502" s="71">
        <v>0</v>
      </c>
      <c r="BC502" s="71">
        <v>0</v>
      </c>
      <c r="BD502" s="71">
        <v>0</v>
      </c>
      <c r="BE502" s="71">
        <v>0</v>
      </c>
      <c r="BF502" s="71"/>
      <c r="BG502" s="72"/>
      <c r="BH502" s="71">
        <v>0</v>
      </c>
      <c r="BI502" s="71">
        <v>0</v>
      </c>
      <c r="BJ502" s="71">
        <v>162.99199999999999</v>
      </c>
      <c r="BK502" s="71">
        <v>0</v>
      </c>
      <c r="BL502" s="71">
        <v>76.528999999999996</v>
      </c>
      <c r="BM502" s="71">
        <v>0</v>
      </c>
      <c r="BN502" s="72"/>
      <c r="BO502" s="71">
        <v>0</v>
      </c>
      <c r="BP502" s="71">
        <v>0</v>
      </c>
      <c r="BQ502" s="71">
        <v>14</v>
      </c>
      <c r="BR502" s="71">
        <v>0</v>
      </c>
      <c r="BS502" s="71">
        <v>3</v>
      </c>
      <c r="BT502" s="71">
        <v>0</v>
      </c>
      <c r="BU502"/>
      <c r="BV502" s="70">
        <v>230.899</v>
      </c>
      <c r="BW502" s="70">
        <v>0</v>
      </c>
      <c r="BX502" s="70">
        <v>8.6219999999999999</v>
      </c>
      <c r="BY502" s="70">
        <v>0</v>
      </c>
      <c r="BZ502" s="70">
        <v>0</v>
      </c>
      <c r="CA502" s="70">
        <v>0</v>
      </c>
      <c r="CB502" s="70">
        <v>0</v>
      </c>
      <c r="CC502" s="70">
        <v>0</v>
      </c>
      <c r="CD502" s="70">
        <v>0</v>
      </c>
    </row>
    <row r="503" spans="1:82">
      <c r="A503" s="70" t="s">
        <v>2182</v>
      </c>
      <c r="B503" s="70">
        <v>471</v>
      </c>
      <c r="C503" s="70">
        <v>12</v>
      </c>
      <c r="D503" s="70">
        <v>28</v>
      </c>
      <c r="E503" s="70">
        <v>2015</v>
      </c>
      <c r="F503" s="70" t="s">
        <v>182</v>
      </c>
      <c r="G503" s="70" t="s">
        <v>2170</v>
      </c>
      <c r="H503" s="70" t="s">
        <v>2171</v>
      </c>
      <c r="I503" s="148"/>
      <c r="J503" s="71">
        <v>129.89757892041999</v>
      </c>
      <c r="K503" s="71">
        <v>3.6497208087430679</v>
      </c>
      <c r="L503" s="71">
        <v>5.4938945910511716</v>
      </c>
      <c r="M503" s="71">
        <v>128.8127442395936</v>
      </c>
      <c r="N503" s="71">
        <v>103.76468279185789</v>
      </c>
      <c r="O503" s="71">
        <v>90.682773110590233</v>
      </c>
      <c r="P503" s="71">
        <v>54.413907275140069</v>
      </c>
      <c r="Q503" s="71">
        <v>5.6539392749689901</v>
      </c>
      <c r="R503" s="71">
        <v>0</v>
      </c>
      <c r="S503" s="71">
        <v>7.1708457826000016</v>
      </c>
      <c r="T503" s="72"/>
      <c r="U503" s="71">
        <v>26285065</v>
      </c>
      <c r="V503" s="71">
        <v>1711</v>
      </c>
      <c r="W503" s="71">
        <v>217</v>
      </c>
      <c r="X503" s="71">
        <v>26563</v>
      </c>
      <c r="Y503" s="71">
        <v>32291</v>
      </c>
      <c r="Z503" s="71">
        <v>52686</v>
      </c>
      <c r="AA503" s="71">
        <v>10828</v>
      </c>
      <c r="AB503" s="71">
        <v>77820</v>
      </c>
      <c r="AC503" s="71">
        <v>0</v>
      </c>
      <c r="AD503" s="71">
        <v>7.1708457826000016</v>
      </c>
      <c r="AE503" s="72"/>
      <c r="AF503" s="71">
        <v>179298156.46075341</v>
      </c>
      <c r="AG503" s="71">
        <v>2848288.393150303</v>
      </c>
      <c r="AH503" s="71">
        <v>1160034.538746011</v>
      </c>
      <c r="AI503" s="71">
        <v>169285353.6836116</v>
      </c>
      <c r="AJ503" s="71">
        <v>145104711.63521859</v>
      </c>
      <c r="AK503" s="71">
        <v>0</v>
      </c>
      <c r="AL503" s="71">
        <v>0</v>
      </c>
      <c r="AM503" s="71">
        <v>10664904.557377741</v>
      </c>
      <c r="AN503" s="71">
        <v>0</v>
      </c>
      <c r="AO503" s="71">
        <v>0</v>
      </c>
      <c r="AP503" s="71">
        <v>508361449.26885766</v>
      </c>
      <c r="AQ503" s="72"/>
      <c r="AR503" s="71">
        <v>1908</v>
      </c>
      <c r="AS503" s="71">
        <v>503</v>
      </c>
      <c r="AT503" s="71">
        <v>0</v>
      </c>
      <c r="AU503" s="71">
        <v>0</v>
      </c>
      <c r="AV503" s="71">
        <v>0</v>
      </c>
      <c r="AW503" s="71">
        <v>0</v>
      </c>
      <c r="AX503" s="71"/>
      <c r="AY503" s="72"/>
      <c r="AZ503" s="71">
        <v>7758.6</v>
      </c>
      <c r="BA503" s="71">
        <v>22692.9</v>
      </c>
      <c r="BB503" s="71">
        <v>0</v>
      </c>
      <c r="BC503" s="71">
        <v>0</v>
      </c>
      <c r="BD503" s="71">
        <v>0</v>
      </c>
      <c r="BE503" s="71">
        <v>0</v>
      </c>
      <c r="BF503" s="71"/>
      <c r="BG503" s="72"/>
      <c r="BH503" s="71">
        <v>0</v>
      </c>
      <c r="BI503" s="71">
        <v>0</v>
      </c>
      <c r="BJ503" s="71">
        <v>149.44800000000001</v>
      </c>
      <c r="BK503" s="71">
        <v>0</v>
      </c>
      <c r="BL503" s="71">
        <v>70.650000000000006</v>
      </c>
      <c r="BM503" s="71">
        <v>0</v>
      </c>
      <c r="BN503" s="72"/>
      <c r="BO503" s="71">
        <v>0</v>
      </c>
      <c r="BP503" s="71">
        <v>0</v>
      </c>
      <c r="BQ503" s="71">
        <v>14</v>
      </c>
      <c r="BR503" s="71">
        <v>0</v>
      </c>
      <c r="BS503" s="71">
        <v>3</v>
      </c>
      <c r="BT503" s="71">
        <v>0</v>
      </c>
      <c r="BU503"/>
      <c r="BV503" s="70">
        <v>212.31100000000001</v>
      </c>
      <c r="BW503" s="70">
        <v>0</v>
      </c>
      <c r="BX503" s="70">
        <v>7.7869999999999999</v>
      </c>
      <c r="BY503" s="70">
        <v>0</v>
      </c>
      <c r="BZ503" s="70">
        <v>0</v>
      </c>
      <c r="CA503" s="70">
        <v>0</v>
      </c>
      <c r="CB503" s="70">
        <v>0</v>
      </c>
      <c r="CC503" s="70">
        <v>0</v>
      </c>
      <c r="CD503" s="70">
        <v>0</v>
      </c>
    </row>
    <row r="504" spans="1:82">
      <c r="A504" s="70" t="s">
        <v>2183</v>
      </c>
      <c r="B504" s="70">
        <v>472</v>
      </c>
      <c r="C504" s="70">
        <v>13</v>
      </c>
      <c r="D504" s="70">
        <v>28</v>
      </c>
      <c r="E504" s="70">
        <v>2016</v>
      </c>
      <c r="F504" s="70" t="s">
        <v>155</v>
      </c>
      <c r="G504" s="70" t="s">
        <v>2170</v>
      </c>
      <c r="H504" s="70" t="s">
        <v>2171</v>
      </c>
      <c r="I504" s="148"/>
      <c r="J504" s="71">
        <v>131.85200416018671</v>
      </c>
      <c r="K504" s="71">
        <v>3.6446658626485426</v>
      </c>
      <c r="L504" s="71">
        <v>5.9345778778733225</v>
      </c>
      <c r="M504" s="71">
        <v>107.87844194519108</v>
      </c>
      <c r="N504" s="71">
        <v>102.99559447087465</v>
      </c>
      <c r="O504" s="71">
        <v>90.044047907811645</v>
      </c>
      <c r="P504" s="71">
        <v>52.284706732427388</v>
      </c>
      <c r="Q504" s="71">
        <v>5.4553353031234764</v>
      </c>
      <c r="R504" s="71">
        <v>0</v>
      </c>
      <c r="S504" s="71">
        <v>8.231271811610398</v>
      </c>
      <c r="T504" s="72"/>
      <c r="U504" s="71">
        <v>25974556</v>
      </c>
      <c r="V504" s="71">
        <v>1711</v>
      </c>
      <c r="W504" s="71">
        <v>217</v>
      </c>
      <c r="X504" s="71">
        <v>26563</v>
      </c>
      <c r="Y504" s="71">
        <v>32469</v>
      </c>
      <c r="Z504" s="71">
        <v>52958</v>
      </c>
      <c r="AA504" s="71">
        <v>10761</v>
      </c>
      <c r="AB504" s="71">
        <v>77236</v>
      </c>
      <c r="AC504" s="71">
        <v>0</v>
      </c>
      <c r="AD504" s="71">
        <v>8.231271811610398</v>
      </c>
      <c r="AE504" s="72"/>
      <c r="AF504" s="71">
        <v>180923368.06068891</v>
      </c>
      <c r="AG504" s="71">
        <v>2738854.251480923</v>
      </c>
      <c r="AH504" s="71">
        <v>963314.41180609947</v>
      </c>
      <c r="AI504" s="71">
        <v>167148542.26399839</v>
      </c>
      <c r="AJ504" s="71">
        <v>140848318.15114221</v>
      </c>
      <c r="AK504" s="71">
        <v>0</v>
      </c>
      <c r="AL504" s="71">
        <v>0</v>
      </c>
      <c r="AM504" s="71">
        <v>10593093.21242765</v>
      </c>
      <c r="AN504" s="71">
        <v>0</v>
      </c>
      <c r="AO504" s="71">
        <v>0</v>
      </c>
      <c r="AP504" s="71">
        <v>503215490.3515442</v>
      </c>
      <c r="AQ504" s="72"/>
      <c r="AR504" s="71">
        <v>2094</v>
      </c>
      <c r="AS504" s="71">
        <v>584</v>
      </c>
      <c r="AT504" s="71">
        <v>0</v>
      </c>
      <c r="AU504" s="71">
        <v>0</v>
      </c>
      <c r="AV504" s="71">
        <v>0</v>
      </c>
      <c r="AW504" s="71">
        <v>0</v>
      </c>
      <c r="AX504" s="71"/>
      <c r="AY504" s="72"/>
      <c r="AZ504" s="71">
        <v>8667.2999999999993</v>
      </c>
      <c r="BA504" s="71">
        <v>27772.3</v>
      </c>
      <c r="BB504" s="71">
        <v>0</v>
      </c>
      <c r="BC504" s="71">
        <v>0</v>
      </c>
      <c r="BD504" s="71">
        <v>0</v>
      </c>
      <c r="BE504" s="71">
        <v>0</v>
      </c>
      <c r="BF504" s="71"/>
      <c r="BG504" s="72"/>
      <c r="BH504" s="71">
        <v>0</v>
      </c>
      <c r="BI504" s="71">
        <v>0</v>
      </c>
      <c r="BJ504" s="71">
        <v>172.68199999999999</v>
      </c>
      <c r="BK504" s="71">
        <v>0</v>
      </c>
      <c r="BL504" s="71">
        <v>67.521999999999991</v>
      </c>
      <c r="BM504" s="71">
        <v>0</v>
      </c>
      <c r="BN504" s="72"/>
      <c r="BO504" s="71">
        <v>0</v>
      </c>
      <c r="BP504" s="71">
        <v>0</v>
      </c>
      <c r="BQ504" s="71">
        <v>14</v>
      </c>
      <c r="BR504" s="71">
        <v>0</v>
      </c>
      <c r="BS504" s="71">
        <v>3</v>
      </c>
      <c r="BT504" s="71">
        <v>0</v>
      </c>
      <c r="BU504"/>
      <c r="BV504" s="70">
        <v>234.07599999999999</v>
      </c>
      <c r="BW504" s="70">
        <v>0</v>
      </c>
      <c r="BX504" s="70">
        <v>6.1280000000000001</v>
      </c>
      <c r="BY504" s="70">
        <v>0</v>
      </c>
      <c r="BZ504" s="70">
        <v>0</v>
      </c>
      <c r="CA504" s="70">
        <v>0</v>
      </c>
      <c r="CB504" s="70">
        <v>0</v>
      </c>
      <c r="CC504" s="70">
        <v>0</v>
      </c>
      <c r="CD504" s="70">
        <v>0</v>
      </c>
    </row>
    <row r="505" spans="1:82">
      <c r="A505" s="70" t="s">
        <v>2184</v>
      </c>
      <c r="B505" s="70">
        <v>473</v>
      </c>
      <c r="C505" s="70">
        <v>14</v>
      </c>
      <c r="D505" s="70">
        <v>28</v>
      </c>
      <c r="E505" s="70">
        <v>2017</v>
      </c>
      <c r="F505" s="70" t="s">
        <v>156</v>
      </c>
      <c r="G505" s="70" t="s">
        <v>2170</v>
      </c>
      <c r="H505" s="70" t="s">
        <v>2171</v>
      </c>
      <c r="I505" s="148"/>
      <c r="J505" s="71">
        <v>127.30979728778748</v>
      </c>
      <c r="K505" s="71">
        <v>3.6739783862314428</v>
      </c>
      <c r="L505" s="71">
        <v>5.2356036361283449</v>
      </c>
      <c r="M505" s="71">
        <v>101.863459336193</v>
      </c>
      <c r="N505" s="71">
        <v>99.670668931201888</v>
      </c>
      <c r="O505" s="71">
        <v>88.435922197526111</v>
      </c>
      <c r="P505" s="71">
        <v>51.248622010294604</v>
      </c>
      <c r="Q505" s="71">
        <v>5.2334244813808803</v>
      </c>
      <c r="R505" s="71">
        <v>0</v>
      </c>
      <c r="S505" s="71">
        <v>7.8883303269754981</v>
      </c>
      <c r="T505" s="72"/>
      <c r="U505" s="71">
        <v>26384014</v>
      </c>
      <c r="V505" s="71">
        <v>1711</v>
      </c>
      <c r="W505" s="71">
        <v>217</v>
      </c>
      <c r="X505" s="71">
        <v>26563</v>
      </c>
      <c r="Y505" s="71">
        <v>32678</v>
      </c>
      <c r="Z505" s="71">
        <v>52875</v>
      </c>
      <c r="AA505" s="71">
        <v>10615</v>
      </c>
      <c r="AB505" s="71">
        <v>76621</v>
      </c>
      <c r="AC505" s="71">
        <v>0</v>
      </c>
      <c r="AD505" s="71">
        <v>7.8883303269754981</v>
      </c>
      <c r="AE505" s="72"/>
      <c r="AF505" s="71">
        <v>182433819.9488163</v>
      </c>
      <c r="AG505" s="71">
        <v>2777386.8285958921</v>
      </c>
      <c r="AH505" s="71">
        <v>1120763.6641237959</v>
      </c>
      <c r="AI505" s="71">
        <v>164289507.08386809</v>
      </c>
      <c r="AJ505" s="71">
        <v>143517912.91249481</v>
      </c>
      <c r="AK505" s="71">
        <v>0</v>
      </c>
      <c r="AL505" s="71">
        <v>0</v>
      </c>
      <c r="AM505" s="71">
        <v>10525187.87916355</v>
      </c>
      <c r="AN505" s="71">
        <v>0</v>
      </c>
      <c r="AO505" s="71">
        <v>0</v>
      </c>
      <c r="AP505" s="71">
        <v>504664578.31706244</v>
      </c>
      <c r="AQ505" s="72"/>
      <c r="AR505" s="71">
        <v>2246</v>
      </c>
      <c r="AS505" s="71">
        <v>667</v>
      </c>
      <c r="AT505" s="71">
        <v>0</v>
      </c>
      <c r="AU505" s="71">
        <v>0</v>
      </c>
      <c r="AV505" s="71">
        <v>0</v>
      </c>
      <c r="AW505" s="71">
        <v>0</v>
      </c>
      <c r="AX505" s="71"/>
      <c r="AY505" s="72"/>
      <c r="AZ505" s="71">
        <v>9448.9000000000015</v>
      </c>
      <c r="BA505" s="71">
        <v>30517.600000000009</v>
      </c>
      <c r="BB505" s="71">
        <v>0</v>
      </c>
      <c r="BC505" s="71">
        <v>0</v>
      </c>
      <c r="BD505" s="71">
        <v>0</v>
      </c>
      <c r="BE505" s="71">
        <v>0</v>
      </c>
      <c r="BF505" s="71"/>
      <c r="BG505" s="72"/>
      <c r="BH505" s="71">
        <v>0</v>
      </c>
      <c r="BI505" s="71">
        <v>0</v>
      </c>
      <c r="BJ505" s="71">
        <v>174.67500000000001</v>
      </c>
      <c r="BK505" s="71">
        <v>0</v>
      </c>
      <c r="BL505" s="71">
        <v>53.902000000000001</v>
      </c>
      <c r="BM505" s="71">
        <v>0</v>
      </c>
      <c r="BN505" s="72"/>
      <c r="BO505" s="71">
        <v>0</v>
      </c>
      <c r="BP505" s="71">
        <v>0</v>
      </c>
      <c r="BQ505" s="71">
        <v>15</v>
      </c>
      <c r="BR505" s="71">
        <v>0</v>
      </c>
      <c r="BS505" s="71">
        <v>1</v>
      </c>
      <c r="BT505" s="71">
        <v>0</v>
      </c>
      <c r="BU505"/>
      <c r="BV505" s="70">
        <v>228.577</v>
      </c>
      <c r="BW505" s="70">
        <v>0</v>
      </c>
      <c r="BX505" s="70">
        <v>0</v>
      </c>
      <c r="BY505" s="70">
        <v>0</v>
      </c>
      <c r="BZ505" s="70">
        <v>0</v>
      </c>
      <c r="CA505" s="70">
        <v>0</v>
      </c>
      <c r="CB505" s="70">
        <v>0</v>
      </c>
      <c r="CC505" s="70">
        <v>0</v>
      </c>
      <c r="CD505" s="70">
        <v>0</v>
      </c>
    </row>
    <row r="506" spans="1:82">
      <c r="A506" s="70" t="s">
        <v>2185</v>
      </c>
      <c r="B506" s="70">
        <v>474</v>
      </c>
      <c r="C506" s="70">
        <v>15</v>
      </c>
      <c r="D506" s="70">
        <v>28</v>
      </c>
      <c r="E506" s="70">
        <v>2018</v>
      </c>
      <c r="F506" s="70" t="s">
        <v>183</v>
      </c>
      <c r="G506" s="70" t="s">
        <v>2170</v>
      </c>
      <c r="H506" s="70" t="s">
        <v>2171</v>
      </c>
      <c r="I506" s="148"/>
      <c r="J506" s="71">
        <v>139.83883487544207</v>
      </c>
      <c r="K506" s="71">
        <v>3.4529722687737006</v>
      </c>
      <c r="L506" s="71">
        <v>4.7181377439580627</v>
      </c>
      <c r="M506" s="71">
        <v>100.44991070069561</v>
      </c>
      <c r="N506" s="71">
        <v>104.47625818103707</v>
      </c>
      <c r="O506" s="71">
        <v>86.902411857600853</v>
      </c>
      <c r="P506" s="71">
        <v>50.738481062590211</v>
      </c>
      <c r="Q506" s="71">
        <v>4.8330420685737101</v>
      </c>
      <c r="R506" s="71">
        <v>0</v>
      </c>
      <c r="S506" s="71">
        <v>9.7916575801759755</v>
      </c>
      <c r="T506" s="72"/>
      <c r="U506" s="71">
        <v>28636821</v>
      </c>
      <c r="V506" s="71">
        <v>1711</v>
      </c>
      <c r="W506" s="71">
        <v>217</v>
      </c>
      <c r="X506" s="71">
        <v>26563</v>
      </c>
      <c r="Y506" s="71">
        <v>32972</v>
      </c>
      <c r="Z506" s="71">
        <v>52953</v>
      </c>
      <c r="AA506" s="71">
        <v>10615</v>
      </c>
      <c r="AB506" s="71">
        <v>76254</v>
      </c>
      <c r="AC506" s="71">
        <v>0</v>
      </c>
      <c r="AD506" s="71">
        <v>9.7916575801759755</v>
      </c>
      <c r="AE506" s="72"/>
      <c r="AF506" s="71">
        <v>201794620.64693481</v>
      </c>
      <c r="AG506" s="71">
        <v>2455947.8002712298</v>
      </c>
      <c r="AH506" s="71">
        <v>1060451.9370531619</v>
      </c>
      <c r="AI506" s="71">
        <v>157470103.41081691</v>
      </c>
      <c r="AJ506" s="71">
        <v>141604431.08411729</v>
      </c>
      <c r="AK506" s="71">
        <v>0</v>
      </c>
      <c r="AL506" s="71">
        <v>0</v>
      </c>
      <c r="AM506" s="71">
        <v>10496447.79620607</v>
      </c>
      <c r="AN506" s="71">
        <v>0</v>
      </c>
      <c r="AO506" s="71">
        <v>0</v>
      </c>
      <c r="AP506" s="71">
        <v>514882002.67539948</v>
      </c>
      <c r="AQ506" s="72"/>
      <c r="AR506" s="71">
        <v>2387</v>
      </c>
      <c r="AS506" s="71">
        <v>734</v>
      </c>
      <c r="AT506" s="71">
        <v>0</v>
      </c>
      <c r="AU506" s="71">
        <v>0</v>
      </c>
      <c r="AV506" s="71">
        <v>0</v>
      </c>
      <c r="AW506" s="71">
        <v>0</v>
      </c>
      <c r="AX506" s="71"/>
      <c r="AY506" s="72"/>
      <c r="AZ506" s="71">
        <v>10168.999999999996</v>
      </c>
      <c r="BA506" s="71">
        <v>32420.6</v>
      </c>
      <c r="BB506" s="71">
        <v>0</v>
      </c>
      <c r="BC506" s="71">
        <v>0</v>
      </c>
      <c r="BD506" s="71">
        <v>0</v>
      </c>
      <c r="BE506" s="71">
        <v>0</v>
      </c>
      <c r="BF506" s="71"/>
      <c r="BG506" s="72"/>
      <c r="BH506" s="71">
        <v>0</v>
      </c>
      <c r="BI506" s="71">
        <v>0</v>
      </c>
      <c r="BJ506" s="71">
        <v>188.72900000000001</v>
      </c>
      <c r="BK506" s="71">
        <v>0</v>
      </c>
      <c r="BL506" s="71">
        <v>52.301000000000002</v>
      </c>
      <c r="BM506" s="71">
        <v>0</v>
      </c>
      <c r="BN506" s="72"/>
      <c r="BO506" s="71">
        <v>0</v>
      </c>
      <c r="BP506" s="71">
        <v>0</v>
      </c>
      <c r="BQ506" s="71">
        <v>17</v>
      </c>
      <c r="BR506" s="71">
        <v>0</v>
      </c>
      <c r="BS506" s="71">
        <v>2</v>
      </c>
      <c r="BT506" s="71">
        <v>0</v>
      </c>
      <c r="BU506"/>
      <c r="BV506" s="70">
        <v>241.03</v>
      </c>
      <c r="BW506" s="70">
        <v>0</v>
      </c>
      <c r="BX506" s="70">
        <v>0</v>
      </c>
      <c r="BY506" s="70">
        <v>0</v>
      </c>
      <c r="BZ506" s="70">
        <v>0</v>
      </c>
      <c r="CA506" s="70">
        <v>0</v>
      </c>
      <c r="CB506" s="70">
        <v>0</v>
      </c>
      <c r="CC506" s="70">
        <v>0</v>
      </c>
      <c r="CD506" s="70">
        <v>0</v>
      </c>
    </row>
    <row r="507" spans="1:82">
      <c r="A507" s="70" t="s">
        <v>2186</v>
      </c>
      <c r="B507" s="70">
        <v>475</v>
      </c>
      <c r="C507" s="70">
        <v>16</v>
      </c>
      <c r="D507" s="70">
        <v>28</v>
      </c>
      <c r="E507" s="70">
        <v>2019</v>
      </c>
      <c r="F507" s="70" t="s">
        <v>158</v>
      </c>
      <c r="G507" s="70" t="s">
        <v>2170</v>
      </c>
      <c r="H507" s="70" t="s">
        <v>2171</v>
      </c>
      <c r="I507" s="148"/>
      <c r="J507" s="71">
        <v>131.1998232637294</v>
      </c>
      <c r="K507" s="71">
        <v>3.163341086181537</v>
      </c>
      <c r="L507" s="71">
        <v>4.7558788581334577</v>
      </c>
      <c r="M507" s="71">
        <v>94.954092337084361</v>
      </c>
      <c r="N507" s="71">
        <v>92.470444329682536</v>
      </c>
      <c r="O507" s="71">
        <v>84.869508816047272</v>
      </c>
      <c r="P507" s="71">
        <v>51.145205939319922</v>
      </c>
      <c r="Q507" s="71">
        <v>4.6783751640677798</v>
      </c>
      <c r="R507" s="71">
        <v>0</v>
      </c>
      <c r="S507" s="71">
        <v>8.3681032111830866</v>
      </c>
      <c r="T507" s="72"/>
      <c r="U507" s="71">
        <v>28052391</v>
      </c>
      <c r="V507" s="71">
        <v>1711</v>
      </c>
      <c r="W507" s="71">
        <v>217</v>
      </c>
      <c r="X507" s="71">
        <v>26563</v>
      </c>
      <c r="Y507" s="71">
        <v>33337</v>
      </c>
      <c r="Z507" s="71">
        <v>53134</v>
      </c>
      <c r="AA507" s="71">
        <v>10620</v>
      </c>
      <c r="AB507" s="71">
        <v>75812</v>
      </c>
      <c r="AC507" s="71">
        <v>0</v>
      </c>
      <c r="AD507" s="71">
        <v>8.3681032111830866</v>
      </c>
      <c r="AE507" s="72"/>
      <c r="AF507" s="71">
        <v>193502048.1000616</v>
      </c>
      <c r="AG507" s="71">
        <v>2374668.859847493</v>
      </c>
      <c r="AH507" s="71">
        <v>1120041.712759123</v>
      </c>
      <c r="AI507" s="71">
        <v>154565161.6337941</v>
      </c>
      <c r="AJ507" s="71">
        <v>129476242.4145214</v>
      </c>
      <c r="AK507" s="71">
        <v>0</v>
      </c>
      <c r="AL507" s="71">
        <v>0</v>
      </c>
      <c r="AM507" s="71">
        <v>10325023.687569559</v>
      </c>
      <c r="AN507" s="71">
        <v>0</v>
      </c>
      <c r="AO507" s="71">
        <v>0</v>
      </c>
      <c r="AP507" s="71">
        <v>491363186.40855324</v>
      </c>
      <c r="AQ507" s="72"/>
      <c r="AR507" s="71">
        <v>2512</v>
      </c>
      <c r="AS507" s="71">
        <v>808</v>
      </c>
      <c r="AT507" s="71">
        <v>0</v>
      </c>
      <c r="AU507" s="71">
        <v>0</v>
      </c>
      <c r="AV507" s="71">
        <v>0</v>
      </c>
      <c r="AW507" s="71">
        <v>0</v>
      </c>
      <c r="AX507" s="71"/>
      <c r="AY507" s="72"/>
      <c r="AZ507" s="71">
        <v>10826.79999999999</v>
      </c>
      <c r="BA507" s="71">
        <v>35602.9</v>
      </c>
      <c r="BB507" s="71">
        <v>0</v>
      </c>
      <c r="BC507" s="71">
        <v>0</v>
      </c>
      <c r="BD507" s="71">
        <v>0</v>
      </c>
      <c r="BE507" s="71">
        <v>0</v>
      </c>
      <c r="BF507" s="71"/>
      <c r="BG507" s="72"/>
      <c r="BH507" s="71">
        <v>0</v>
      </c>
      <c r="BI507" s="71">
        <v>0</v>
      </c>
      <c r="BJ507" s="71">
        <v>180.55600000000001</v>
      </c>
      <c r="BK507" s="71">
        <v>0</v>
      </c>
      <c r="BL507" s="71">
        <v>50.27</v>
      </c>
      <c r="BM507" s="71">
        <v>0</v>
      </c>
      <c r="BN507" s="72"/>
      <c r="BO507" s="71">
        <v>0</v>
      </c>
      <c r="BP507" s="71">
        <v>0</v>
      </c>
      <c r="BQ507" s="71">
        <v>16</v>
      </c>
      <c r="BR507" s="71">
        <v>0</v>
      </c>
      <c r="BS507" s="71">
        <v>2</v>
      </c>
      <c r="BT507" s="71">
        <v>0</v>
      </c>
      <c r="BU507"/>
      <c r="BV507" s="70">
        <v>230.82599999999999</v>
      </c>
      <c r="BW507" s="70">
        <v>0</v>
      </c>
      <c r="BX507" s="70">
        <v>0</v>
      </c>
      <c r="BY507" s="70">
        <v>0</v>
      </c>
      <c r="BZ507" s="70">
        <v>0</v>
      </c>
      <c r="CA507" s="70">
        <v>0</v>
      </c>
      <c r="CB507" s="70">
        <v>0</v>
      </c>
      <c r="CC507" s="70">
        <v>0</v>
      </c>
      <c r="CD507" s="70">
        <v>0</v>
      </c>
    </row>
    <row r="508" spans="1:82">
      <c r="A508" s="70" t="s">
        <v>2187</v>
      </c>
      <c r="B508" s="70">
        <v>476</v>
      </c>
      <c r="C508" s="70">
        <v>17</v>
      </c>
      <c r="D508" s="70">
        <v>28</v>
      </c>
      <c r="E508" s="70">
        <v>2020</v>
      </c>
      <c r="F508" s="70" t="s">
        <v>159</v>
      </c>
      <c r="G508" s="70" t="s">
        <v>2170</v>
      </c>
      <c r="H508" s="70" t="s">
        <v>2171</v>
      </c>
      <c r="I508" s="148"/>
      <c r="J508" s="71">
        <v>149.13567977436671</v>
      </c>
      <c r="K508" s="71">
        <v>3.3723454498910814</v>
      </c>
      <c r="L508" s="71">
        <v>4.7163314694290763</v>
      </c>
      <c r="M508" s="71">
        <v>89.891997970446482</v>
      </c>
      <c r="N508" s="71">
        <v>88.098579389352679</v>
      </c>
      <c r="O508" s="71">
        <v>74.483638162993273</v>
      </c>
      <c r="P508" s="71">
        <v>47.393837002129501</v>
      </c>
      <c r="Q508" s="71">
        <v>4.4440466047467897</v>
      </c>
      <c r="R508" s="71">
        <v>0</v>
      </c>
      <c r="S508" s="71">
        <v>10.84756819886427</v>
      </c>
      <c r="T508" s="72"/>
      <c r="U508" s="71">
        <v>28679003</v>
      </c>
      <c r="V508" s="71">
        <v>1574</v>
      </c>
      <c r="W508" s="71">
        <v>264</v>
      </c>
      <c r="X508" s="71">
        <v>26318</v>
      </c>
      <c r="Y508" s="71">
        <v>33695</v>
      </c>
      <c r="Z508" s="71">
        <v>53224</v>
      </c>
      <c r="AA508" s="71">
        <v>10460</v>
      </c>
      <c r="AB508" s="71">
        <v>75373</v>
      </c>
      <c r="AC508" s="71">
        <v>0</v>
      </c>
      <c r="AD508" s="71">
        <v>10.84756819886427</v>
      </c>
      <c r="AE508" s="72"/>
      <c r="AF508" s="71">
        <v>223188837.68700719</v>
      </c>
      <c r="AG508" s="71">
        <v>2381718.9748157281</v>
      </c>
      <c r="AH508" s="71">
        <v>1185743.5074002547</v>
      </c>
      <c r="AI508" s="71">
        <v>148915496.18932238</v>
      </c>
      <c r="AJ508" s="71">
        <v>134431180.22368869</v>
      </c>
      <c r="AK508" s="71"/>
      <c r="AL508" s="71"/>
      <c r="AM508" s="71">
        <v>9837013.9114959296</v>
      </c>
      <c r="AN508" s="71"/>
      <c r="AO508" s="71"/>
      <c r="AP508" s="71">
        <v>519939990.49373019</v>
      </c>
      <c r="AQ508" s="72"/>
      <c r="AR508" s="71">
        <v>2628</v>
      </c>
      <c r="AS508" s="71">
        <v>847</v>
      </c>
      <c r="AT508" s="71">
        <v>0</v>
      </c>
      <c r="AU508" s="71">
        <v>0</v>
      </c>
      <c r="AV508" s="71">
        <v>0</v>
      </c>
      <c r="AW508" s="71">
        <v>0</v>
      </c>
      <c r="AX508" s="71"/>
      <c r="AY508" s="72"/>
      <c r="AZ508" s="71">
        <v>11447.79999999997</v>
      </c>
      <c r="BA508" s="71">
        <v>37254.799999999959</v>
      </c>
      <c r="BB508" s="71">
        <v>0</v>
      </c>
      <c r="BC508" s="71">
        <v>0</v>
      </c>
      <c r="BD508" s="71">
        <v>0</v>
      </c>
      <c r="BE508" s="71">
        <v>0</v>
      </c>
      <c r="BF508" s="71"/>
      <c r="BG508" s="72"/>
      <c r="BH508" s="71">
        <v>0</v>
      </c>
      <c r="BI508" s="71">
        <v>0</v>
      </c>
      <c r="BJ508" s="71">
        <v>175.78399999999999</v>
      </c>
      <c r="BK508" s="71">
        <v>0</v>
      </c>
      <c r="BL508" s="71">
        <v>47.226999999999997</v>
      </c>
      <c r="BM508" s="71">
        <v>0</v>
      </c>
      <c r="BN508" s="72"/>
      <c r="BO508" s="71">
        <v>0</v>
      </c>
      <c r="BP508" s="71">
        <v>0</v>
      </c>
      <c r="BQ508" s="71">
        <v>16</v>
      </c>
      <c r="BR508" s="71">
        <v>0</v>
      </c>
      <c r="BS508" s="71">
        <v>2</v>
      </c>
      <c r="BT508" s="71">
        <v>0</v>
      </c>
      <c r="BU508"/>
      <c r="BV508" s="70">
        <v>223.011</v>
      </c>
      <c r="BW508" s="70">
        <v>0</v>
      </c>
      <c r="BX508" s="70">
        <v>0</v>
      </c>
      <c r="BY508" s="70">
        <v>0</v>
      </c>
      <c r="BZ508" s="70">
        <v>0</v>
      </c>
      <c r="CA508" s="70">
        <v>0</v>
      </c>
      <c r="CB508" s="70">
        <v>0</v>
      </c>
      <c r="CC508" s="70">
        <v>0</v>
      </c>
      <c r="CD508" s="70">
        <v>0</v>
      </c>
    </row>
    <row r="509" spans="1:82">
      <c r="A509" s="70" t="s">
        <v>2188</v>
      </c>
      <c r="B509" s="70">
        <v>476</v>
      </c>
      <c r="C509" s="70">
        <v>18</v>
      </c>
      <c r="D509" s="70">
        <v>28</v>
      </c>
      <c r="E509" s="70">
        <v>2021</v>
      </c>
      <c r="F509" s="70" t="s">
        <v>160</v>
      </c>
      <c r="G509" s="70" t="s">
        <v>2170</v>
      </c>
      <c r="H509" s="70" t="s">
        <v>2171</v>
      </c>
      <c r="I509" s="148"/>
      <c r="J509" s="71">
        <v>147.47728916145496</v>
      </c>
      <c r="K509" s="71">
        <v>3.7015371159886628</v>
      </c>
      <c r="L509" s="71">
        <v>4.6192352036750624</v>
      </c>
      <c r="M509" s="71">
        <v>100.06812595857487</v>
      </c>
      <c r="N509" s="71">
        <v>96.974668940164349</v>
      </c>
      <c r="O509" s="71">
        <v>72.250292935217715</v>
      </c>
      <c r="P509" s="71">
        <v>47.953014184800402</v>
      </c>
      <c r="Q509" s="71">
        <v>4.3755298283638497</v>
      </c>
      <c r="R509" s="71">
        <v>0</v>
      </c>
      <c r="S509" s="71">
        <v>12.38791755683825</v>
      </c>
      <c r="T509" s="72"/>
      <c r="U509" s="71">
        <v>30120603</v>
      </c>
      <c r="V509" s="71">
        <v>1574</v>
      </c>
      <c r="W509" s="71">
        <v>264</v>
      </c>
      <c r="X509" s="71">
        <v>26318</v>
      </c>
      <c r="Y509" s="71">
        <v>33938</v>
      </c>
      <c r="Z509" s="71">
        <v>53159</v>
      </c>
      <c r="AA509" s="71">
        <v>10320</v>
      </c>
      <c r="AB509" s="71">
        <v>74940</v>
      </c>
      <c r="AC509" s="71">
        <v>0</v>
      </c>
      <c r="AD509" s="71">
        <v>12.38791755683825</v>
      </c>
      <c r="AE509" s="72"/>
      <c r="AF509" s="71">
        <v>216993186.76533058</v>
      </c>
      <c r="AG509" s="71">
        <v>2573911.4079961455</v>
      </c>
      <c r="AH509" s="71">
        <v>1108376.8787616289</v>
      </c>
      <c r="AI509" s="71">
        <v>163934303.08631784</v>
      </c>
      <c r="AJ509" s="71">
        <v>143256496.48597679</v>
      </c>
      <c r="AK509" s="71">
        <v>0</v>
      </c>
      <c r="AL509" s="71">
        <v>0</v>
      </c>
      <c r="AM509" s="71">
        <v>9836915.7523167506</v>
      </c>
      <c r="AN509" s="71">
        <v>0</v>
      </c>
      <c r="AO509" s="71">
        <v>0</v>
      </c>
      <c r="AP509" s="71">
        <v>537703190.37669969</v>
      </c>
      <c r="AQ509" s="72"/>
      <c r="AR509" s="71">
        <v>2774</v>
      </c>
      <c r="AS509" s="71">
        <v>856</v>
      </c>
      <c r="AT509" s="71">
        <v>0</v>
      </c>
      <c r="AU509" s="71">
        <v>0</v>
      </c>
      <c r="AV509" s="71">
        <v>0</v>
      </c>
      <c r="AW509" s="71">
        <v>0</v>
      </c>
      <c r="AX509" s="71"/>
      <c r="AY509" s="72"/>
      <c r="AZ509" s="71">
        <v>12378.299999999959</v>
      </c>
      <c r="BA509" s="71">
        <v>37943.099999999962</v>
      </c>
      <c r="BB509" s="71">
        <v>0</v>
      </c>
      <c r="BC509" s="71">
        <v>0</v>
      </c>
      <c r="BD509" s="71">
        <v>0</v>
      </c>
      <c r="BE509" s="71">
        <v>0</v>
      </c>
      <c r="BF509" s="71"/>
      <c r="BG509" s="72"/>
      <c r="BH509" s="71">
        <v>0</v>
      </c>
      <c r="BI509" s="71">
        <v>0</v>
      </c>
      <c r="BJ509" s="71">
        <v>181.089</v>
      </c>
      <c r="BK509" s="71">
        <v>0</v>
      </c>
      <c r="BL509" s="71">
        <v>43.694999999999993</v>
      </c>
      <c r="BM509" s="71">
        <v>0</v>
      </c>
      <c r="BN509" s="72"/>
      <c r="BO509" s="71">
        <v>0</v>
      </c>
      <c r="BP509" s="71">
        <v>0</v>
      </c>
      <c r="BQ509" s="71">
        <v>17</v>
      </c>
      <c r="BR509" s="71">
        <v>0</v>
      </c>
      <c r="BS509" s="71">
        <v>2</v>
      </c>
      <c r="BT509" s="71">
        <v>0</v>
      </c>
      <c r="BU509"/>
      <c r="BV509" s="70">
        <v>224.78399999999999</v>
      </c>
      <c r="BW509" s="70">
        <v>0</v>
      </c>
      <c r="BX509" s="70">
        <v>0</v>
      </c>
      <c r="BY509" s="70">
        <v>0</v>
      </c>
      <c r="BZ509" s="70">
        <v>0</v>
      </c>
      <c r="CA509" s="70">
        <v>0</v>
      </c>
      <c r="CB509" s="70">
        <v>0</v>
      </c>
      <c r="CC509" s="70">
        <v>0</v>
      </c>
      <c r="CD509" s="70">
        <v>0</v>
      </c>
    </row>
    <row r="510" spans="1:82">
      <c r="A510" s="70" t="s">
        <v>2189</v>
      </c>
      <c r="B510" s="70">
        <v>476</v>
      </c>
      <c r="C510" s="70">
        <v>19</v>
      </c>
      <c r="D510" s="70">
        <v>28</v>
      </c>
      <c r="E510" s="70">
        <v>2022</v>
      </c>
      <c r="F510" s="70" t="s">
        <v>161</v>
      </c>
      <c r="G510" s="70" t="s">
        <v>2170</v>
      </c>
      <c r="H510" s="70" t="s">
        <v>2171</v>
      </c>
      <c r="I510" s="148"/>
      <c r="J510" s="71">
        <v>138.09197948374592</v>
      </c>
      <c r="K510" s="71">
        <v>3.2729651167779812</v>
      </c>
      <c r="L510" s="71">
        <v>4.4646183220199553</v>
      </c>
      <c r="M510" s="71">
        <v>96.210399745075094</v>
      </c>
      <c r="N510" s="71">
        <v>104.80417260488011</v>
      </c>
      <c r="O510" s="71">
        <v>76.27890906984932</v>
      </c>
      <c r="P510" s="71">
        <v>47.480124107244343</v>
      </c>
      <c r="Q510" s="71">
        <v>4.3815057682747609</v>
      </c>
      <c r="R510" s="71">
        <v>0</v>
      </c>
      <c r="S510" s="71">
        <v>9.0858413871383998</v>
      </c>
      <c r="T510" s="72"/>
      <c r="U510" s="71">
        <v>33112791</v>
      </c>
      <c r="V510" s="71">
        <v>1574</v>
      </c>
      <c r="W510" s="71">
        <v>264</v>
      </c>
      <c r="X510" s="71">
        <v>26318</v>
      </c>
      <c r="Y510" s="71">
        <v>34094</v>
      </c>
      <c r="Z510" s="71">
        <v>53323</v>
      </c>
      <c r="AA510" s="71">
        <v>10374</v>
      </c>
      <c r="AB510" s="71">
        <v>74427</v>
      </c>
      <c r="AC510" s="71">
        <v>0</v>
      </c>
      <c r="AD510" s="71">
        <v>9.0858413871383998</v>
      </c>
      <c r="AE510" s="72"/>
      <c r="AF510" s="71">
        <v>200036337.63090891</v>
      </c>
      <c r="AG510" s="71">
        <v>2450201.5417877547</v>
      </c>
      <c r="AH510" s="71">
        <v>1253972.516313409</v>
      </c>
      <c r="AI510" s="71">
        <v>153874095.03522623</v>
      </c>
      <c r="AJ510" s="71">
        <v>165827551.03921309</v>
      </c>
      <c r="AK510" s="71">
        <v>0</v>
      </c>
      <c r="AL510" s="71">
        <v>0</v>
      </c>
      <c r="AM510" s="71">
        <v>9610557.1408383902</v>
      </c>
      <c r="AN510" s="71">
        <v>0</v>
      </c>
      <c r="AO510" s="71">
        <v>0</v>
      </c>
      <c r="AP510" s="71">
        <v>533052714.90428782</v>
      </c>
      <c r="AQ510" s="72"/>
      <c r="AR510" s="71">
        <v>2931</v>
      </c>
      <c r="AS510" s="71">
        <v>864</v>
      </c>
      <c r="AT510" s="71">
        <v>0</v>
      </c>
      <c r="AU510" s="71">
        <v>0</v>
      </c>
      <c r="AV510" s="71">
        <v>0</v>
      </c>
      <c r="AW510" s="71">
        <v>0</v>
      </c>
      <c r="AX510" s="71"/>
      <c r="AY510" s="72"/>
      <c r="AZ510" s="71">
        <v>13359.099999999957</v>
      </c>
      <c r="BA510" s="71">
        <v>38440.099999999962</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2190</v>
      </c>
      <c r="B511" s="70">
        <v>476</v>
      </c>
      <c r="C511" s="70">
        <v>20</v>
      </c>
      <c r="D511" s="70">
        <v>28</v>
      </c>
      <c r="E511" s="70">
        <v>2023</v>
      </c>
      <c r="F511" s="70" t="s">
        <v>1539</v>
      </c>
      <c r="G511" s="70" t="s">
        <v>2170</v>
      </c>
      <c r="H511" s="70" t="s">
        <v>2171</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3082</v>
      </c>
      <c r="AS511" s="71">
        <v>869</v>
      </c>
      <c r="AT511" s="71">
        <v>0</v>
      </c>
      <c r="AU511" s="71">
        <v>0</v>
      </c>
      <c r="AV511" s="71">
        <v>0</v>
      </c>
      <c r="AW511" s="71">
        <v>0</v>
      </c>
      <c r="AX511" s="71"/>
      <c r="AY511" s="72"/>
      <c r="AZ511" s="71">
        <v>14177.199999999933</v>
      </c>
      <c r="BA511" s="71">
        <v>38567.299999999959</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2191</v>
      </c>
      <c r="B512" s="70">
        <v>476</v>
      </c>
      <c r="C512" s="70">
        <v>21</v>
      </c>
      <c r="D512" s="70">
        <v>28</v>
      </c>
      <c r="E512" s="70">
        <v>2024</v>
      </c>
      <c r="F512" s="70" t="s">
        <v>1554</v>
      </c>
      <c r="G512" s="70" t="s">
        <v>2170</v>
      </c>
      <c r="H512" s="70" t="s">
        <v>2171</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2192</v>
      </c>
      <c r="B513" s="70">
        <v>409</v>
      </c>
      <c r="C513" s="70">
        <v>1</v>
      </c>
      <c r="D513" s="70">
        <v>25</v>
      </c>
      <c r="E513" s="70">
        <v>1990</v>
      </c>
      <c r="F513" s="70" t="s">
        <v>787</v>
      </c>
      <c r="G513" s="70" t="s">
        <v>2193</v>
      </c>
      <c r="H513" s="70" t="s">
        <v>2194</v>
      </c>
      <c r="I513" s="148"/>
      <c r="J513" s="71">
        <v>57.827550523661287</v>
      </c>
      <c r="K513" s="71">
        <v>4.1339683790571309</v>
      </c>
      <c r="L513" s="71">
        <v>0.66336079750007393</v>
      </c>
      <c r="M513" s="71">
        <v>35.16524430594604</v>
      </c>
      <c r="N513" s="71">
        <v>56.768158093895217</v>
      </c>
      <c r="O513" s="71">
        <v>55.11878301769044</v>
      </c>
      <c r="P513" s="71">
        <v>32.131975068503827</v>
      </c>
      <c r="Q513" s="71">
        <v>5.2209180574492402</v>
      </c>
      <c r="R513" s="71">
        <v>0</v>
      </c>
      <c r="S513" s="71">
        <v>6.9617066899779436</v>
      </c>
      <c r="T513" s="72"/>
      <c r="U513" s="71">
        <v>9896979</v>
      </c>
      <c r="V513" s="71">
        <v>1630</v>
      </c>
      <c r="W513" s="71">
        <v>7</v>
      </c>
      <c r="X513" s="71">
        <v>14550</v>
      </c>
      <c r="Y513" s="71">
        <v>25293</v>
      </c>
      <c r="Z513" s="71">
        <v>22671</v>
      </c>
      <c r="AA513" s="71">
        <v>7802</v>
      </c>
      <c r="AB513" s="71">
        <v>84770</v>
      </c>
      <c r="AC513" s="71">
        <v>0</v>
      </c>
      <c r="AD513" s="71">
        <v>6.9617066899779436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2195</v>
      </c>
      <c r="B514" s="70">
        <v>410</v>
      </c>
      <c r="C514" s="70">
        <v>2</v>
      </c>
      <c r="D514" s="70">
        <v>25</v>
      </c>
      <c r="E514" s="70">
        <v>2005</v>
      </c>
      <c r="F514" s="70" t="s">
        <v>789</v>
      </c>
      <c r="G514" s="70" t="s">
        <v>2193</v>
      </c>
      <c r="H514" s="70" t="s">
        <v>2194</v>
      </c>
      <c r="I514" s="148"/>
      <c r="J514" s="71">
        <v>69.910730532324209</v>
      </c>
      <c r="K514" s="71">
        <v>3.7034332129502681</v>
      </c>
      <c r="L514" s="71">
        <v>6.517862143457311</v>
      </c>
      <c r="M514" s="71">
        <v>69.909344335227672</v>
      </c>
      <c r="N514" s="71">
        <v>94.689653473904386</v>
      </c>
      <c r="O514" s="71">
        <v>74.253194450834627</v>
      </c>
      <c r="P514" s="71">
        <v>36.151061959258023</v>
      </c>
      <c r="Q514" s="71">
        <v>4.8074671766598502</v>
      </c>
      <c r="R514" s="71">
        <v>0</v>
      </c>
      <c r="S514" s="71">
        <v>5.7288151273543759</v>
      </c>
      <c r="T514" s="72"/>
      <c r="U514" s="71">
        <v>9477929</v>
      </c>
      <c r="V514" s="71">
        <v>1638</v>
      </c>
      <c r="W514" s="71">
        <v>59</v>
      </c>
      <c r="X514" s="71">
        <v>14877</v>
      </c>
      <c r="Y514" s="71">
        <v>31782</v>
      </c>
      <c r="Z514" s="71">
        <v>35342</v>
      </c>
      <c r="AA514" s="71">
        <v>7189</v>
      </c>
      <c r="AB514" s="71">
        <v>81601</v>
      </c>
      <c r="AC514" s="71">
        <v>0</v>
      </c>
      <c r="AD514" s="71">
        <v>5.7288151273543759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2196</v>
      </c>
      <c r="B515" s="70">
        <v>411</v>
      </c>
      <c r="C515" s="70">
        <v>3</v>
      </c>
      <c r="D515" s="70">
        <v>25</v>
      </c>
      <c r="E515" s="70">
        <v>2006</v>
      </c>
      <c r="F515" s="70" t="s">
        <v>790</v>
      </c>
      <c r="G515" s="70" t="s">
        <v>2193</v>
      </c>
      <c r="H515" s="70" t="s">
        <v>2194</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2197</v>
      </c>
      <c r="B516" s="70">
        <v>412</v>
      </c>
      <c r="C516" s="70">
        <v>4</v>
      </c>
      <c r="D516" s="70">
        <v>25</v>
      </c>
      <c r="E516" s="70">
        <v>2007</v>
      </c>
      <c r="F516" s="70" t="s">
        <v>791</v>
      </c>
      <c r="G516" s="70" t="s">
        <v>2193</v>
      </c>
      <c r="H516" s="70" t="s">
        <v>2194</v>
      </c>
      <c r="I516" s="148"/>
      <c r="J516" s="71">
        <v>62.60597694830642</v>
      </c>
      <c r="K516" s="71">
        <v>2.8752668809589519</v>
      </c>
      <c r="L516" s="71">
        <v>2.7377546111283042</v>
      </c>
      <c r="M516" s="71">
        <v>64.442456843683814</v>
      </c>
      <c r="N516" s="71">
        <v>95.442299485660982</v>
      </c>
      <c r="O516" s="71">
        <v>69.9486862527189</v>
      </c>
      <c r="P516" s="71">
        <v>36.240840509522108</v>
      </c>
      <c r="Q516" s="71">
        <v>5.0299717798497898</v>
      </c>
      <c r="R516" s="71">
        <v>0</v>
      </c>
      <c r="S516" s="71">
        <v>6.700479320087676</v>
      </c>
      <c r="T516" s="72"/>
      <c r="U516" s="71">
        <v>11090637</v>
      </c>
      <c r="V516" s="71">
        <v>1314</v>
      </c>
      <c r="W516" s="71">
        <v>36</v>
      </c>
      <c r="X516" s="71">
        <v>16744</v>
      </c>
      <c r="Y516" s="71">
        <v>32621</v>
      </c>
      <c r="Z516" s="71">
        <v>34610</v>
      </c>
      <c r="AA516" s="71">
        <v>7097</v>
      </c>
      <c r="AB516" s="71">
        <v>80863</v>
      </c>
      <c r="AC516" s="71">
        <v>0</v>
      </c>
      <c r="AD516" s="71">
        <v>6.700479320087676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2198</v>
      </c>
      <c r="B517" s="70">
        <v>413</v>
      </c>
      <c r="C517" s="70">
        <v>5</v>
      </c>
      <c r="D517" s="70">
        <v>25</v>
      </c>
      <c r="E517" s="70">
        <v>2008</v>
      </c>
      <c r="F517" s="70" t="s">
        <v>792</v>
      </c>
      <c r="G517" s="70" t="s">
        <v>2193</v>
      </c>
      <c r="H517" s="70" t="s">
        <v>2194</v>
      </c>
      <c r="I517" s="148"/>
      <c r="J517" s="71">
        <v>55.143317825815423</v>
      </c>
      <c r="K517" s="71">
        <v>2.1714196003674702</v>
      </c>
      <c r="L517" s="71">
        <v>2.3546699924433812</v>
      </c>
      <c r="M517" s="71">
        <v>67.781758235663702</v>
      </c>
      <c r="N517" s="71">
        <v>90.428632902745022</v>
      </c>
      <c r="O517" s="71">
        <v>67.959551711000955</v>
      </c>
      <c r="P517" s="71">
        <v>34.837656667783698</v>
      </c>
      <c r="Q517" s="71">
        <v>4.9307086783811096</v>
      </c>
      <c r="R517" s="71">
        <v>0</v>
      </c>
      <c r="S517" s="71">
        <v>5.9520051019974023</v>
      </c>
      <c r="T517" s="72"/>
      <c r="U517" s="71">
        <v>11283784</v>
      </c>
      <c r="V517" s="71">
        <v>1314</v>
      </c>
      <c r="W517" s="71">
        <v>36</v>
      </c>
      <c r="X517" s="71">
        <v>16744</v>
      </c>
      <c r="Y517" s="71">
        <v>32990</v>
      </c>
      <c r="Z517" s="71">
        <v>34806</v>
      </c>
      <c r="AA517" s="71">
        <v>6830</v>
      </c>
      <c r="AB517" s="71">
        <v>80571</v>
      </c>
      <c r="AC517" s="71">
        <v>0</v>
      </c>
      <c r="AD517" s="71">
        <v>5.9520051019974023</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2199</v>
      </c>
      <c r="B518" s="70">
        <v>414</v>
      </c>
      <c r="C518" s="70">
        <v>6</v>
      </c>
      <c r="D518" s="70">
        <v>25</v>
      </c>
      <c r="E518" s="70">
        <v>2009</v>
      </c>
      <c r="F518" s="70" t="s">
        <v>176</v>
      </c>
      <c r="G518" s="70" t="s">
        <v>2193</v>
      </c>
      <c r="H518" s="70" t="s">
        <v>2194</v>
      </c>
      <c r="I518" s="148"/>
      <c r="J518" s="71">
        <v>44.373538612185527</v>
      </c>
      <c r="K518" s="71">
        <v>1.89508396318113</v>
      </c>
      <c r="L518" s="71">
        <v>4.6274285992078816</v>
      </c>
      <c r="M518" s="71">
        <v>57.557631462542723</v>
      </c>
      <c r="N518" s="71">
        <v>88.342448645354565</v>
      </c>
      <c r="O518" s="71">
        <v>68.416081107062382</v>
      </c>
      <c r="P518" s="71">
        <v>31.87265087480111</v>
      </c>
      <c r="Q518" s="71">
        <v>4.6848923122526402</v>
      </c>
      <c r="R518" s="71">
        <v>0</v>
      </c>
      <c r="S518" s="71">
        <v>6.5400581412037964</v>
      </c>
      <c r="T518" s="72"/>
      <c r="U518" s="71">
        <v>8224668</v>
      </c>
      <c r="V518" s="71">
        <v>1238</v>
      </c>
      <c r="W518" s="71">
        <v>102</v>
      </c>
      <c r="X518" s="71">
        <v>18042</v>
      </c>
      <c r="Y518" s="71">
        <v>33348</v>
      </c>
      <c r="Z518" s="71">
        <v>34586</v>
      </c>
      <c r="AA518" s="71">
        <v>6415</v>
      </c>
      <c r="AB518" s="71">
        <v>80362</v>
      </c>
      <c r="AC518" s="71">
        <v>0</v>
      </c>
      <c r="AD518" s="71">
        <v>6.5400581412037964</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65.239699999999999</v>
      </c>
      <c r="BK518" s="71">
        <v>0</v>
      </c>
      <c r="BL518" s="71">
        <v>35.373999999999995</v>
      </c>
      <c r="BM518" s="71">
        <v>0</v>
      </c>
      <c r="BN518" s="72"/>
      <c r="BO518" s="71">
        <v>0</v>
      </c>
      <c r="BP518" s="71">
        <v>0</v>
      </c>
      <c r="BQ518" s="71">
        <v>5</v>
      </c>
      <c r="BR518" s="71">
        <v>0</v>
      </c>
      <c r="BS518" s="71">
        <v>3</v>
      </c>
      <c r="BT518" s="71">
        <v>0</v>
      </c>
      <c r="BU518"/>
      <c r="BV518" s="70">
        <v>44.381999999999998</v>
      </c>
      <c r="BW518" s="70">
        <v>0</v>
      </c>
      <c r="BX518" s="70">
        <v>28.277999999999999</v>
      </c>
      <c r="BY518" s="70">
        <v>9.2399999999999996E-2</v>
      </c>
      <c r="BZ518" s="70">
        <v>27.8613</v>
      </c>
      <c r="CA518" s="70">
        <v>0</v>
      </c>
      <c r="CB518" s="70">
        <v>0</v>
      </c>
      <c r="CC518" s="70">
        <v>0</v>
      </c>
      <c r="CD518" s="70">
        <v>0</v>
      </c>
    </row>
    <row r="519" spans="1:82">
      <c r="A519" s="70" t="s">
        <v>2200</v>
      </c>
      <c r="B519" s="70">
        <v>415</v>
      </c>
      <c r="C519" s="70">
        <v>7</v>
      </c>
      <c r="D519" s="70">
        <v>25</v>
      </c>
      <c r="E519" s="70">
        <v>2010</v>
      </c>
      <c r="F519" s="70" t="s">
        <v>177</v>
      </c>
      <c r="G519" s="70" t="s">
        <v>2193</v>
      </c>
      <c r="H519" s="70" t="s">
        <v>2194</v>
      </c>
      <c r="I519" s="148"/>
      <c r="J519" s="71">
        <v>50.182661784886342</v>
      </c>
      <c r="K519" s="71">
        <v>2.0506206095189592</v>
      </c>
      <c r="L519" s="71">
        <v>4.2580881390914502</v>
      </c>
      <c r="M519" s="71">
        <v>63.229037452214342</v>
      </c>
      <c r="N519" s="71">
        <v>89.8403596191758</v>
      </c>
      <c r="O519" s="71">
        <v>67.036378846762986</v>
      </c>
      <c r="P519" s="71">
        <v>31.33865155550836</v>
      </c>
      <c r="Q519" s="71">
        <v>4.8596949422065796</v>
      </c>
      <c r="R519" s="71">
        <v>0</v>
      </c>
      <c r="S519" s="71">
        <v>6.6135103002970537</v>
      </c>
      <c r="T519" s="72"/>
      <c r="U519" s="71">
        <v>8091706</v>
      </c>
      <c r="V519" s="71">
        <v>1238</v>
      </c>
      <c r="W519" s="71">
        <v>102</v>
      </c>
      <c r="X519" s="71">
        <v>18042</v>
      </c>
      <c r="Y519" s="71">
        <v>33510</v>
      </c>
      <c r="Z519" s="71">
        <v>34046</v>
      </c>
      <c r="AA519" s="71">
        <v>6150</v>
      </c>
      <c r="AB519" s="71">
        <v>79878</v>
      </c>
      <c r="AC519" s="71">
        <v>0</v>
      </c>
      <c r="AD519" s="71">
        <v>6.6135103002970537</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39.421999999999997</v>
      </c>
      <c r="BK519" s="71">
        <v>0</v>
      </c>
      <c r="BL519" s="71">
        <v>38.96</v>
      </c>
      <c r="BM519" s="71">
        <v>0</v>
      </c>
      <c r="BN519" s="72"/>
      <c r="BO519" s="71">
        <v>0</v>
      </c>
      <c r="BP519" s="71">
        <v>0</v>
      </c>
      <c r="BQ519" s="71">
        <v>6</v>
      </c>
      <c r="BR519" s="71">
        <v>0</v>
      </c>
      <c r="BS519" s="71">
        <v>3</v>
      </c>
      <c r="BT519" s="71">
        <v>0</v>
      </c>
      <c r="BU519"/>
      <c r="BV519" s="70">
        <v>47.768999999999998</v>
      </c>
      <c r="BW519" s="70">
        <v>0</v>
      </c>
      <c r="BX519" s="70">
        <v>30.613</v>
      </c>
      <c r="BY519" s="70">
        <v>0</v>
      </c>
      <c r="BZ519" s="70">
        <v>0</v>
      </c>
      <c r="CA519" s="70">
        <v>0</v>
      </c>
      <c r="CB519" s="70">
        <v>0</v>
      </c>
      <c r="CC519" s="70">
        <v>0</v>
      </c>
      <c r="CD519" s="70">
        <v>0</v>
      </c>
    </row>
    <row r="520" spans="1:82">
      <c r="A520" s="70" t="s">
        <v>2201</v>
      </c>
      <c r="B520" s="70">
        <v>416</v>
      </c>
      <c r="C520" s="70">
        <v>8</v>
      </c>
      <c r="D520" s="70">
        <v>25</v>
      </c>
      <c r="E520" s="70">
        <v>2011</v>
      </c>
      <c r="F520" s="70" t="s">
        <v>178</v>
      </c>
      <c r="G520" s="1064" t="s">
        <v>2193</v>
      </c>
      <c r="H520" s="70" t="s">
        <v>2194</v>
      </c>
      <c r="I520" s="148"/>
      <c r="J520" s="71">
        <v>49.063865537838339</v>
      </c>
      <c r="K520" s="71">
        <v>2.8786042848289788</v>
      </c>
      <c r="L520" s="71">
        <v>4.3934331838114833</v>
      </c>
      <c r="M520" s="71">
        <v>83.456029585828958</v>
      </c>
      <c r="N520" s="71">
        <v>106.22099711401491</v>
      </c>
      <c r="O520" s="71">
        <v>65.873069728620123</v>
      </c>
      <c r="P520" s="71">
        <v>29.819406330352155</v>
      </c>
      <c r="Q520" s="71">
        <v>5.5724781814602604</v>
      </c>
      <c r="R520" s="71">
        <v>0</v>
      </c>
      <c r="S520" s="71">
        <v>5.9826164192679396</v>
      </c>
      <c r="T520" s="72"/>
      <c r="U520" s="71">
        <v>7572998</v>
      </c>
      <c r="V520" s="71">
        <v>1238</v>
      </c>
      <c r="W520" s="71">
        <v>102</v>
      </c>
      <c r="X520" s="71">
        <v>18042</v>
      </c>
      <c r="Y520" s="71">
        <v>33537</v>
      </c>
      <c r="Z520" s="71">
        <v>34182</v>
      </c>
      <c r="AA520" s="71">
        <v>6026</v>
      </c>
      <c r="AB520" s="71">
        <v>79406</v>
      </c>
      <c r="AC520" s="71">
        <v>0</v>
      </c>
      <c r="AD520" s="71">
        <v>5.9826164192679396</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39.665999999999997</v>
      </c>
      <c r="BK520" s="71">
        <v>0</v>
      </c>
      <c r="BL520" s="71">
        <v>39.134</v>
      </c>
      <c r="BM520" s="71">
        <v>0</v>
      </c>
      <c r="BN520" s="72"/>
      <c r="BO520" s="71">
        <v>0</v>
      </c>
      <c r="BP520" s="71">
        <v>0</v>
      </c>
      <c r="BQ520" s="71">
        <v>6</v>
      </c>
      <c r="BR520" s="71">
        <v>0</v>
      </c>
      <c r="BS520" s="71">
        <v>3</v>
      </c>
      <c r="BT520" s="71">
        <v>0</v>
      </c>
      <c r="BU520"/>
      <c r="BV520" s="70">
        <v>46.58</v>
      </c>
      <c r="BW520" s="70">
        <v>0</v>
      </c>
      <c r="BX520" s="70">
        <v>32.22</v>
      </c>
      <c r="BY520" s="70">
        <v>0</v>
      </c>
      <c r="BZ520" s="70">
        <v>0</v>
      </c>
      <c r="CA520" s="70">
        <v>0</v>
      </c>
      <c r="CB520" s="70">
        <v>0</v>
      </c>
      <c r="CC520" s="70">
        <v>0</v>
      </c>
      <c r="CD520" s="70">
        <v>0</v>
      </c>
    </row>
    <row r="521" spans="1:82">
      <c r="A521" s="70" t="s">
        <v>2202</v>
      </c>
      <c r="B521" s="70">
        <v>417</v>
      </c>
      <c r="C521" s="70">
        <v>9</v>
      </c>
      <c r="D521" s="70">
        <v>25</v>
      </c>
      <c r="E521" s="70">
        <v>2012</v>
      </c>
      <c r="F521" s="70" t="s">
        <v>179</v>
      </c>
      <c r="G521" s="1064" t="s">
        <v>2193</v>
      </c>
      <c r="H521" s="70" t="s">
        <v>2194</v>
      </c>
      <c r="I521" s="148"/>
      <c r="J521" s="71">
        <v>58.364290581076958</v>
      </c>
      <c r="K521" s="71">
        <v>2.7693549776049222</v>
      </c>
      <c r="L521" s="71">
        <v>4.3085190376327294</v>
      </c>
      <c r="M521" s="71">
        <v>92.368116082775643</v>
      </c>
      <c r="N521" s="71">
        <v>124.0408681839652</v>
      </c>
      <c r="O521" s="71">
        <v>65.326025013085925</v>
      </c>
      <c r="P521" s="71">
        <v>29.590935009939461</v>
      </c>
      <c r="Q521" s="71">
        <v>6.0516404048733596</v>
      </c>
      <c r="R521" s="71">
        <v>0</v>
      </c>
      <c r="S521" s="71">
        <v>5.7385234033524126</v>
      </c>
      <c r="T521" s="72"/>
      <c r="U521" s="71">
        <v>8230978</v>
      </c>
      <c r="V521" s="71">
        <v>1238</v>
      </c>
      <c r="W521" s="71">
        <v>102</v>
      </c>
      <c r="X521" s="71">
        <v>18042</v>
      </c>
      <c r="Y521" s="71">
        <v>34014</v>
      </c>
      <c r="Z521" s="71">
        <v>34167</v>
      </c>
      <c r="AA521" s="71">
        <v>5946</v>
      </c>
      <c r="AB521" s="71">
        <v>79370</v>
      </c>
      <c r="AC521" s="71">
        <v>0</v>
      </c>
      <c r="AD521" s="71">
        <v>5.7385234033524126</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42.247999999999998</v>
      </c>
      <c r="BK521" s="71">
        <v>0</v>
      </c>
      <c r="BL521" s="71">
        <v>10.077999999999999</v>
      </c>
      <c r="BM521" s="71">
        <v>0</v>
      </c>
      <c r="BN521" s="72"/>
      <c r="BO521" s="71">
        <v>0</v>
      </c>
      <c r="BP521" s="71">
        <v>0</v>
      </c>
      <c r="BQ521" s="71">
        <v>5</v>
      </c>
      <c r="BR521" s="71">
        <v>0</v>
      </c>
      <c r="BS521" s="71">
        <v>3</v>
      </c>
      <c r="BT521" s="71">
        <v>0</v>
      </c>
      <c r="BU521"/>
      <c r="BV521" s="70">
        <v>52.326000000000001</v>
      </c>
      <c r="BW521" s="70">
        <v>0</v>
      </c>
      <c r="BX521" s="70">
        <v>0</v>
      </c>
      <c r="BY521" s="70">
        <v>0</v>
      </c>
      <c r="BZ521" s="70">
        <v>0</v>
      </c>
      <c r="CA521" s="70">
        <v>0</v>
      </c>
      <c r="CB521" s="70">
        <v>0</v>
      </c>
      <c r="CC521" s="70">
        <v>0</v>
      </c>
      <c r="CD521" s="70">
        <v>0</v>
      </c>
    </row>
    <row r="522" spans="1:82">
      <c r="A522" s="70" t="s">
        <v>2203</v>
      </c>
      <c r="B522" s="70">
        <v>418</v>
      </c>
      <c r="C522" s="70">
        <v>10</v>
      </c>
      <c r="D522" s="70">
        <v>25</v>
      </c>
      <c r="E522" s="70">
        <v>2013</v>
      </c>
      <c r="F522" s="70" t="s">
        <v>180</v>
      </c>
      <c r="G522" s="70" t="s">
        <v>2193</v>
      </c>
      <c r="H522" s="70" t="s">
        <v>2194</v>
      </c>
      <c r="I522" s="148"/>
      <c r="J522" s="71">
        <v>61.26000923438027</v>
      </c>
      <c r="K522" s="71">
        <v>2.5043126549404189</v>
      </c>
      <c r="L522" s="71">
        <v>4.2377340412021303</v>
      </c>
      <c r="M522" s="71">
        <v>88.027711451455389</v>
      </c>
      <c r="N522" s="71">
        <v>120.7834200158418</v>
      </c>
      <c r="O522" s="71">
        <v>62.81585508989982</v>
      </c>
      <c r="P522" s="71">
        <v>29.637494136691529</v>
      </c>
      <c r="Q522" s="71">
        <v>6.1242642968815701</v>
      </c>
      <c r="R522" s="71">
        <v>0</v>
      </c>
      <c r="S522" s="71">
        <v>6.0688462053332319</v>
      </c>
      <c r="T522" s="72"/>
      <c r="U522" s="71">
        <v>8069382</v>
      </c>
      <c r="V522" s="71">
        <v>1238</v>
      </c>
      <c r="W522" s="71">
        <v>102</v>
      </c>
      <c r="X522" s="71">
        <v>18042</v>
      </c>
      <c r="Y522" s="71">
        <v>34193</v>
      </c>
      <c r="Z522" s="71">
        <v>34321</v>
      </c>
      <c r="AA522" s="71">
        <v>5933</v>
      </c>
      <c r="AB522" s="71">
        <v>79171</v>
      </c>
      <c r="AC522" s="71">
        <v>0</v>
      </c>
      <c r="AD522" s="71">
        <v>6.0688462053332319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42.015999999999998</v>
      </c>
      <c r="BK522" s="71">
        <v>0</v>
      </c>
      <c r="BL522" s="71">
        <v>44.548000000000002</v>
      </c>
      <c r="BM522" s="71">
        <v>0</v>
      </c>
      <c r="BN522" s="72"/>
      <c r="BO522" s="71">
        <v>0</v>
      </c>
      <c r="BP522" s="71">
        <v>0</v>
      </c>
      <c r="BQ522" s="71">
        <v>4</v>
      </c>
      <c r="BR522" s="71">
        <v>0</v>
      </c>
      <c r="BS522" s="71">
        <v>4</v>
      </c>
      <c r="BT522" s="71">
        <v>0</v>
      </c>
      <c r="BU522"/>
      <c r="BV522" s="70">
        <v>52.591000000000001</v>
      </c>
      <c r="BW522" s="70">
        <v>0</v>
      </c>
      <c r="BX522" s="70">
        <v>33.972999999999999</v>
      </c>
      <c r="BY522" s="70">
        <v>0</v>
      </c>
      <c r="BZ522" s="70">
        <v>0</v>
      </c>
      <c r="CA522" s="70">
        <v>0</v>
      </c>
      <c r="CB522" s="70">
        <v>0</v>
      </c>
      <c r="CC522" s="70">
        <v>0</v>
      </c>
      <c r="CD522" s="70">
        <v>0</v>
      </c>
    </row>
    <row r="523" spans="1:82">
      <c r="A523" s="70" t="s">
        <v>2204</v>
      </c>
      <c r="B523" s="70">
        <v>419</v>
      </c>
      <c r="C523" s="70">
        <v>11</v>
      </c>
      <c r="D523" s="70">
        <v>25</v>
      </c>
      <c r="E523" s="70">
        <v>2014</v>
      </c>
      <c r="F523" s="70" t="s">
        <v>181</v>
      </c>
      <c r="G523" s="70" t="s">
        <v>2193</v>
      </c>
      <c r="H523" s="70" t="s">
        <v>2194</v>
      </c>
      <c r="I523" s="148"/>
      <c r="J523" s="71">
        <v>62.285058351889148</v>
      </c>
      <c r="K523" s="71">
        <v>2.5660867002518959</v>
      </c>
      <c r="L523" s="71">
        <v>1.855705951135328</v>
      </c>
      <c r="M523" s="71">
        <v>90.357512720492394</v>
      </c>
      <c r="N523" s="71">
        <v>114.8834506284789</v>
      </c>
      <c r="O523" s="71">
        <v>59.360061617828194</v>
      </c>
      <c r="P523" s="71">
        <v>29.224135121085236</v>
      </c>
      <c r="Q523" s="71">
        <v>5.8305199720431098</v>
      </c>
      <c r="R523" s="71">
        <v>0</v>
      </c>
      <c r="S523" s="71">
        <v>6.1565411717515257</v>
      </c>
      <c r="T523" s="72"/>
      <c r="U523" s="71">
        <v>8936675</v>
      </c>
      <c r="V523" s="71">
        <v>1014</v>
      </c>
      <c r="W523" s="71">
        <v>57</v>
      </c>
      <c r="X523" s="71">
        <v>18494</v>
      </c>
      <c r="Y523" s="71">
        <v>34328</v>
      </c>
      <c r="Z523" s="71">
        <v>34159</v>
      </c>
      <c r="AA523" s="71">
        <v>5820</v>
      </c>
      <c r="AB523" s="71">
        <v>78560</v>
      </c>
      <c r="AC523" s="71">
        <v>0</v>
      </c>
      <c r="AD523" s="71">
        <v>6.1565411717515257</v>
      </c>
      <c r="AE523" s="72"/>
      <c r="AF523" s="71"/>
      <c r="AG523" s="71"/>
      <c r="AH523" s="71"/>
      <c r="AI523" s="71"/>
      <c r="AJ523" s="71"/>
      <c r="AK523" s="71"/>
      <c r="AL523" s="71"/>
      <c r="AM523" s="71"/>
      <c r="AN523" s="71"/>
      <c r="AO523" s="71"/>
      <c r="AP523" s="71"/>
      <c r="AQ523" s="72"/>
      <c r="AR523" s="71">
        <v>1221</v>
      </c>
      <c r="AS523" s="71">
        <v>91</v>
      </c>
      <c r="AT523" s="71">
        <v>0</v>
      </c>
      <c r="AU523" s="71">
        <v>0</v>
      </c>
      <c r="AV523" s="71">
        <v>0</v>
      </c>
      <c r="AW523" s="71">
        <v>1</v>
      </c>
      <c r="AX523" s="71"/>
      <c r="AY523" s="72"/>
      <c r="AZ523" s="71">
        <v>4576.5</v>
      </c>
      <c r="BA523" s="71">
        <v>6658</v>
      </c>
      <c r="BB523" s="71">
        <v>0</v>
      </c>
      <c r="BC523" s="71">
        <v>0</v>
      </c>
      <c r="BD523" s="71">
        <v>0</v>
      </c>
      <c r="BE523" s="71">
        <v>2401</v>
      </c>
      <c r="BF523" s="71"/>
      <c r="BG523" s="72"/>
      <c r="BH523" s="71">
        <v>0</v>
      </c>
      <c r="BI523" s="71">
        <v>0</v>
      </c>
      <c r="BJ523" s="71">
        <v>19.425000000000001</v>
      </c>
      <c r="BK523" s="71">
        <v>0</v>
      </c>
      <c r="BL523" s="71">
        <v>10.234</v>
      </c>
      <c r="BM523" s="71">
        <v>0</v>
      </c>
      <c r="BN523" s="72"/>
      <c r="BO523" s="71">
        <v>0</v>
      </c>
      <c r="BP523" s="71">
        <v>0</v>
      </c>
      <c r="BQ523" s="71">
        <v>3</v>
      </c>
      <c r="BR523" s="71">
        <v>0</v>
      </c>
      <c r="BS523" s="71">
        <v>3</v>
      </c>
      <c r="BT523" s="71">
        <v>0</v>
      </c>
      <c r="BU523"/>
      <c r="BV523" s="70">
        <v>29.658999999999999</v>
      </c>
      <c r="BW523" s="70">
        <v>0</v>
      </c>
      <c r="BX523" s="70">
        <v>0</v>
      </c>
      <c r="BY523" s="70">
        <v>0</v>
      </c>
      <c r="BZ523" s="70">
        <v>0</v>
      </c>
      <c r="CA523" s="70">
        <v>0</v>
      </c>
      <c r="CB523" s="70">
        <v>0</v>
      </c>
      <c r="CC523" s="70">
        <v>0</v>
      </c>
      <c r="CD523" s="70">
        <v>0</v>
      </c>
    </row>
    <row r="524" spans="1:82">
      <c r="A524" s="70" t="s">
        <v>2205</v>
      </c>
      <c r="B524" s="70">
        <v>420</v>
      </c>
      <c r="C524" s="70">
        <v>12</v>
      </c>
      <c r="D524" s="70">
        <v>25</v>
      </c>
      <c r="E524" s="70">
        <v>2015</v>
      </c>
      <c r="F524" s="70" t="s">
        <v>182</v>
      </c>
      <c r="G524" s="70" t="s">
        <v>2193</v>
      </c>
      <c r="H524" s="70" t="s">
        <v>2194</v>
      </c>
      <c r="I524" s="148"/>
      <c r="J524" s="71">
        <v>52.335434081676183</v>
      </c>
      <c r="K524" s="71">
        <v>2.439191190753494</v>
      </c>
      <c r="L524" s="71">
        <v>2.1424210892523079</v>
      </c>
      <c r="M524" s="71">
        <v>82.282434646807417</v>
      </c>
      <c r="N524" s="71">
        <v>109.1033196862362</v>
      </c>
      <c r="O524" s="71">
        <v>58.601457239043881</v>
      </c>
      <c r="P524" s="71">
        <v>28.684390720954887</v>
      </c>
      <c r="Q524" s="71">
        <v>5.6827829384508997</v>
      </c>
      <c r="R524" s="71">
        <v>0</v>
      </c>
      <c r="S524" s="71">
        <v>6.4468779143638422</v>
      </c>
      <c r="T524" s="72"/>
      <c r="U524" s="71">
        <v>9085507</v>
      </c>
      <c r="V524" s="71">
        <v>1014</v>
      </c>
      <c r="W524" s="71">
        <v>57</v>
      </c>
      <c r="X524" s="71">
        <v>18494</v>
      </c>
      <c r="Y524" s="71">
        <v>34472</v>
      </c>
      <c r="Z524" s="71">
        <v>34047</v>
      </c>
      <c r="AA524" s="71">
        <v>5708</v>
      </c>
      <c r="AB524" s="71">
        <v>78217</v>
      </c>
      <c r="AC524" s="71">
        <v>0</v>
      </c>
      <c r="AD524" s="71">
        <v>6.4468779143638422</v>
      </c>
      <c r="AE524" s="72"/>
      <c r="AF524" s="71">
        <v>58156892.997302108</v>
      </c>
      <c r="AG524" s="71">
        <v>1889435.70196979</v>
      </c>
      <c r="AH524" s="71">
        <v>339557.14264105709</v>
      </c>
      <c r="AI524" s="71">
        <v>114321896.225187</v>
      </c>
      <c r="AJ524" s="71">
        <v>165018396.36465961</v>
      </c>
      <c r="AK524" s="71">
        <v>0</v>
      </c>
      <c r="AL524" s="71">
        <v>0</v>
      </c>
      <c r="AM524" s="71">
        <v>10719311.742025379</v>
      </c>
      <c r="AN524" s="71">
        <v>0</v>
      </c>
      <c r="AO524" s="71">
        <v>0</v>
      </c>
      <c r="AP524" s="71">
        <v>350445490.17378497</v>
      </c>
      <c r="AQ524" s="72"/>
      <c r="AR524" s="71">
        <v>1376</v>
      </c>
      <c r="AS524" s="71">
        <v>126</v>
      </c>
      <c r="AT524" s="71">
        <v>0</v>
      </c>
      <c r="AU524" s="71">
        <v>0</v>
      </c>
      <c r="AV524" s="71">
        <v>0</v>
      </c>
      <c r="AW524" s="71">
        <v>1</v>
      </c>
      <c r="AX524" s="71"/>
      <c r="AY524" s="72"/>
      <c r="AZ524" s="71">
        <v>5229.1000000000004</v>
      </c>
      <c r="BA524" s="71">
        <v>8612.1</v>
      </c>
      <c r="BB524" s="71">
        <v>0</v>
      </c>
      <c r="BC524" s="71">
        <v>0</v>
      </c>
      <c r="BD524" s="71">
        <v>0</v>
      </c>
      <c r="BE524" s="71">
        <v>2401</v>
      </c>
      <c r="BF524" s="71"/>
      <c r="BG524" s="72"/>
      <c r="BH524" s="71">
        <v>0</v>
      </c>
      <c r="BI524" s="71">
        <v>0</v>
      </c>
      <c r="BJ524" s="71">
        <v>10.382999999999999</v>
      </c>
      <c r="BK524" s="71">
        <v>0</v>
      </c>
      <c r="BL524" s="71">
        <v>35.547000000000004</v>
      </c>
      <c r="BM524" s="71">
        <v>0</v>
      </c>
      <c r="BN524" s="72"/>
      <c r="BO524" s="71">
        <v>0</v>
      </c>
      <c r="BP524" s="71">
        <v>0</v>
      </c>
      <c r="BQ524" s="71">
        <v>1</v>
      </c>
      <c r="BR524" s="71">
        <v>0</v>
      </c>
      <c r="BS524" s="71">
        <v>3</v>
      </c>
      <c r="BT524" s="71">
        <v>0</v>
      </c>
      <c r="BU524"/>
      <c r="BV524" s="70">
        <v>18.204999999999998</v>
      </c>
      <c r="BW524" s="70">
        <v>0</v>
      </c>
      <c r="BX524" s="70">
        <v>27.725000000000001</v>
      </c>
      <c r="BY524" s="70">
        <v>0</v>
      </c>
      <c r="BZ524" s="70">
        <v>0</v>
      </c>
      <c r="CA524" s="70">
        <v>0</v>
      </c>
      <c r="CB524" s="70">
        <v>0</v>
      </c>
      <c r="CC524" s="70">
        <v>0</v>
      </c>
      <c r="CD524" s="70">
        <v>0</v>
      </c>
    </row>
    <row r="525" spans="1:82">
      <c r="A525" s="70" t="s">
        <v>2206</v>
      </c>
      <c r="B525" s="70">
        <v>421</v>
      </c>
      <c r="C525" s="70">
        <v>13</v>
      </c>
      <c r="D525" s="70">
        <v>25</v>
      </c>
      <c r="E525" s="70">
        <v>2016</v>
      </c>
      <c r="F525" s="70" t="s">
        <v>155</v>
      </c>
      <c r="G525" s="70" t="s">
        <v>2193</v>
      </c>
      <c r="H525" s="70" t="s">
        <v>2194</v>
      </c>
      <c r="I525" s="148"/>
      <c r="J525" s="71">
        <v>45.374644994750625</v>
      </c>
      <c r="K525" s="71">
        <v>2.2458609477518321</v>
      </c>
      <c r="L525" s="71">
        <v>2.5834232694632973</v>
      </c>
      <c r="M525" s="71">
        <v>80.414530365219434</v>
      </c>
      <c r="N525" s="71">
        <v>107.79482400938517</v>
      </c>
      <c r="O525" s="71">
        <v>57.804816962911602</v>
      </c>
      <c r="P525" s="71">
        <v>27.699573746080155</v>
      </c>
      <c r="Q525" s="71">
        <v>5.4811866253170543</v>
      </c>
      <c r="R525" s="71">
        <v>0</v>
      </c>
      <c r="S525" s="71">
        <v>9.871725743123811</v>
      </c>
      <c r="T525" s="72"/>
      <c r="U525" s="71">
        <v>8407685</v>
      </c>
      <c r="V525" s="71">
        <v>1014</v>
      </c>
      <c r="W525" s="71">
        <v>57</v>
      </c>
      <c r="X525" s="71">
        <v>18494</v>
      </c>
      <c r="Y525" s="71">
        <v>34560</v>
      </c>
      <c r="Z525" s="71">
        <v>33997</v>
      </c>
      <c r="AA525" s="71">
        <v>5701</v>
      </c>
      <c r="AB525" s="71">
        <v>77602</v>
      </c>
      <c r="AC525" s="71">
        <v>0</v>
      </c>
      <c r="AD525" s="71">
        <v>9.871725743123811</v>
      </c>
      <c r="AE525" s="72"/>
      <c r="AF525" s="71">
        <v>50086830.511344679</v>
      </c>
      <c r="AG525" s="71">
        <v>1678937.67699376</v>
      </c>
      <c r="AH525" s="71">
        <v>318862.7125148843</v>
      </c>
      <c r="AI525" s="71">
        <v>120881873.6491441</v>
      </c>
      <c r="AJ525" s="71">
        <v>154172574.33549419</v>
      </c>
      <c r="AK525" s="71">
        <v>0</v>
      </c>
      <c r="AL525" s="71">
        <v>0</v>
      </c>
      <c r="AM525" s="71">
        <v>10643290.945554029</v>
      </c>
      <c r="AN525" s="71">
        <v>0</v>
      </c>
      <c r="AO525" s="71">
        <v>0</v>
      </c>
      <c r="AP525" s="71">
        <v>337782369.83104563</v>
      </c>
      <c r="AQ525" s="72"/>
      <c r="AR525" s="71">
        <v>1503</v>
      </c>
      <c r="AS525" s="71">
        <v>145</v>
      </c>
      <c r="AT525" s="71">
        <v>0</v>
      </c>
      <c r="AU525" s="71">
        <v>0</v>
      </c>
      <c r="AV525" s="71">
        <v>0</v>
      </c>
      <c r="AW525" s="71">
        <v>1</v>
      </c>
      <c r="AX525" s="71"/>
      <c r="AY525" s="72"/>
      <c r="AZ525" s="71">
        <v>5777.3</v>
      </c>
      <c r="BA525" s="71">
        <v>9284.4</v>
      </c>
      <c r="BB525" s="71">
        <v>0</v>
      </c>
      <c r="BC525" s="71">
        <v>0</v>
      </c>
      <c r="BD525" s="71">
        <v>0</v>
      </c>
      <c r="BE525" s="71">
        <v>2401</v>
      </c>
      <c r="BF525" s="71"/>
      <c r="BG525" s="72"/>
      <c r="BH525" s="71">
        <v>0</v>
      </c>
      <c r="BI525" s="71">
        <v>0</v>
      </c>
      <c r="BJ525" s="71">
        <v>26.033000000000001</v>
      </c>
      <c r="BK525" s="71">
        <v>0</v>
      </c>
      <c r="BL525" s="71">
        <v>37.545000000000002</v>
      </c>
      <c r="BM525" s="71">
        <v>0</v>
      </c>
      <c r="BN525" s="72"/>
      <c r="BO525" s="71">
        <v>0</v>
      </c>
      <c r="BP525" s="71">
        <v>0</v>
      </c>
      <c r="BQ525" s="71">
        <v>3</v>
      </c>
      <c r="BR525" s="71">
        <v>0</v>
      </c>
      <c r="BS525" s="71">
        <v>3</v>
      </c>
      <c r="BT525" s="71">
        <v>0</v>
      </c>
      <c r="BU525"/>
      <c r="BV525" s="70">
        <v>36.97</v>
      </c>
      <c r="BW525" s="70">
        <v>0</v>
      </c>
      <c r="BX525" s="70">
        <v>26.608000000000001</v>
      </c>
      <c r="BY525" s="70">
        <v>0</v>
      </c>
      <c r="BZ525" s="70">
        <v>0</v>
      </c>
      <c r="CA525" s="70">
        <v>0</v>
      </c>
      <c r="CB525" s="70">
        <v>0</v>
      </c>
      <c r="CC525" s="70">
        <v>0</v>
      </c>
      <c r="CD525" s="70">
        <v>0</v>
      </c>
    </row>
    <row r="526" spans="1:82">
      <c r="A526" s="70" t="s">
        <v>2207</v>
      </c>
      <c r="B526" s="70">
        <v>422</v>
      </c>
      <c r="C526" s="70">
        <v>14</v>
      </c>
      <c r="D526" s="70">
        <v>25</v>
      </c>
      <c r="E526" s="70">
        <v>2017</v>
      </c>
      <c r="F526" s="70" t="s">
        <v>156</v>
      </c>
      <c r="G526" s="70" t="s">
        <v>2193</v>
      </c>
      <c r="H526" s="70" t="s">
        <v>2194</v>
      </c>
      <c r="I526" s="148"/>
      <c r="J526" s="71">
        <v>46.179747510851399</v>
      </c>
      <c r="K526" s="71">
        <v>2.2897589442237436</v>
      </c>
      <c r="L526" s="71">
        <v>2.2844564528070226</v>
      </c>
      <c r="M526" s="71">
        <v>70.262473226531014</v>
      </c>
      <c r="N526" s="71">
        <v>97.757230595055901</v>
      </c>
      <c r="O526" s="71">
        <v>56.7394841537376</v>
      </c>
      <c r="P526" s="71">
        <v>27.432375907912757</v>
      </c>
      <c r="Q526" s="71">
        <v>5.2604040649173198</v>
      </c>
      <c r="R526" s="71">
        <v>0</v>
      </c>
      <c r="S526" s="71">
        <v>9.9897815375357251</v>
      </c>
      <c r="T526" s="72"/>
      <c r="U526" s="71">
        <v>9262296</v>
      </c>
      <c r="V526" s="71">
        <v>1014</v>
      </c>
      <c r="W526" s="71">
        <v>57</v>
      </c>
      <c r="X526" s="71">
        <v>18494</v>
      </c>
      <c r="Y526" s="71">
        <v>34598</v>
      </c>
      <c r="Z526" s="71">
        <v>33924</v>
      </c>
      <c r="AA526" s="71">
        <v>5682</v>
      </c>
      <c r="AB526" s="71">
        <v>77016</v>
      </c>
      <c r="AC526" s="71">
        <v>0</v>
      </c>
      <c r="AD526" s="71">
        <v>9.9897815375357251</v>
      </c>
      <c r="AE526" s="72"/>
      <c r="AF526" s="71">
        <v>55744941.815942042</v>
      </c>
      <c r="AG526" s="71">
        <v>1842157.4086337639</v>
      </c>
      <c r="AH526" s="71">
        <v>384556.12880952843</v>
      </c>
      <c r="AI526" s="71">
        <v>121568675.14876001</v>
      </c>
      <c r="AJ526" s="71">
        <v>154956417.08967811</v>
      </c>
      <c r="AK526" s="71">
        <v>0</v>
      </c>
      <c r="AL526" s="71">
        <v>0</v>
      </c>
      <c r="AM526" s="71">
        <v>10579447.79762285</v>
      </c>
      <c r="AN526" s="71">
        <v>0</v>
      </c>
      <c r="AO526" s="71">
        <v>0</v>
      </c>
      <c r="AP526" s="71">
        <v>345076195.38944632</v>
      </c>
      <c r="AQ526" s="72"/>
      <c r="AR526" s="71">
        <v>1563</v>
      </c>
      <c r="AS526" s="71">
        <v>152</v>
      </c>
      <c r="AT526" s="71">
        <v>0</v>
      </c>
      <c r="AU526" s="71">
        <v>0</v>
      </c>
      <c r="AV526" s="71">
        <v>0</v>
      </c>
      <c r="AW526" s="71">
        <v>1</v>
      </c>
      <c r="AX526" s="71"/>
      <c r="AY526" s="72"/>
      <c r="AZ526" s="71">
        <v>6038.3</v>
      </c>
      <c r="BA526" s="71">
        <v>9377.7999999999993</v>
      </c>
      <c r="BB526" s="71">
        <v>0</v>
      </c>
      <c r="BC526" s="71">
        <v>0</v>
      </c>
      <c r="BD526" s="71">
        <v>0</v>
      </c>
      <c r="BE526" s="71">
        <v>2401</v>
      </c>
      <c r="BF526" s="71"/>
      <c r="BG526" s="72"/>
      <c r="BH526" s="71">
        <v>0</v>
      </c>
      <c r="BI526" s="71">
        <v>0</v>
      </c>
      <c r="BJ526" s="71">
        <v>32.378999999999998</v>
      </c>
      <c r="BK526" s="71">
        <v>0</v>
      </c>
      <c r="BL526" s="71">
        <v>36.097999999999999</v>
      </c>
      <c r="BM526" s="71">
        <v>0</v>
      </c>
      <c r="BN526" s="72"/>
      <c r="BO526" s="71">
        <v>0</v>
      </c>
      <c r="BP526" s="71">
        <v>0</v>
      </c>
      <c r="BQ526" s="71">
        <v>3</v>
      </c>
      <c r="BR526" s="71">
        <v>0</v>
      </c>
      <c r="BS526" s="71">
        <v>3</v>
      </c>
      <c r="BT526" s="71">
        <v>0</v>
      </c>
      <c r="BU526"/>
      <c r="BV526" s="70">
        <v>40.003999999999998</v>
      </c>
      <c r="BW526" s="70">
        <v>0</v>
      </c>
      <c r="BX526" s="70">
        <v>28.472999999999999</v>
      </c>
      <c r="BY526" s="70">
        <v>0</v>
      </c>
      <c r="BZ526" s="70">
        <v>0</v>
      </c>
      <c r="CA526" s="70">
        <v>0</v>
      </c>
      <c r="CB526" s="70">
        <v>0</v>
      </c>
      <c r="CC526" s="70">
        <v>0</v>
      </c>
      <c r="CD526" s="70">
        <v>0</v>
      </c>
    </row>
    <row r="527" spans="1:82">
      <c r="A527" s="70" t="s">
        <v>2208</v>
      </c>
      <c r="B527" s="70">
        <v>423</v>
      </c>
      <c r="C527" s="70">
        <v>15</v>
      </c>
      <c r="D527" s="70">
        <v>25</v>
      </c>
      <c r="E527" s="70">
        <v>2018</v>
      </c>
      <c r="F527" s="70" t="s">
        <v>183</v>
      </c>
      <c r="G527" s="70" t="s">
        <v>2193</v>
      </c>
      <c r="H527" s="70" t="s">
        <v>2194</v>
      </c>
      <c r="I527" s="148"/>
      <c r="J527" s="71">
        <v>40.449673563192682</v>
      </c>
      <c r="K527" s="71">
        <v>1.9463050865320759</v>
      </c>
      <c r="L527" s="71">
        <v>2.0526850919396775</v>
      </c>
      <c r="M527" s="71">
        <v>62.563374320603849</v>
      </c>
      <c r="N527" s="71">
        <v>76.612274173869338</v>
      </c>
      <c r="O527" s="71">
        <v>55.66526745978441</v>
      </c>
      <c r="P527" s="71">
        <v>28.043586283016186</v>
      </c>
      <c r="Q527" s="71">
        <v>4.8428660977476401</v>
      </c>
      <c r="R527" s="71">
        <v>0</v>
      </c>
      <c r="S527" s="71">
        <v>9.5098010619942404</v>
      </c>
      <c r="T527" s="72"/>
      <c r="U527" s="71">
        <v>9443571</v>
      </c>
      <c r="V527" s="71">
        <v>1014</v>
      </c>
      <c r="W527" s="71">
        <v>57</v>
      </c>
      <c r="X527" s="71">
        <v>18494</v>
      </c>
      <c r="Y527" s="71">
        <v>34685</v>
      </c>
      <c r="Z527" s="71">
        <v>33919</v>
      </c>
      <c r="AA527" s="71">
        <v>5867</v>
      </c>
      <c r="AB527" s="71">
        <v>76409</v>
      </c>
      <c r="AC527" s="71">
        <v>0</v>
      </c>
      <c r="AD527" s="71">
        <v>9.5098010619942404</v>
      </c>
      <c r="AE527" s="72"/>
      <c r="AF527" s="71">
        <v>55835233.484658383</v>
      </c>
      <c r="AG527" s="71">
        <v>1540525.7392879119</v>
      </c>
      <c r="AH527" s="71">
        <v>363591.52190772491</v>
      </c>
      <c r="AI527" s="71">
        <v>121319718.0844114</v>
      </c>
      <c r="AJ527" s="71">
        <v>137956798.4513517</v>
      </c>
      <c r="AK527" s="71">
        <v>0</v>
      </c>
      <c r="AL527" s="71">
        <v>0</v>
      </c>
      <c r="AM527" s="71">
        <v>10517783.718366381</v>
      </c>
      <c r="AN527" s="71">
        <v>0</v>
      </c>
      <c r="AO527" s="71">
        <v>0</v>
      </c>
      <c r="AP527" s="71">
        <v>327533650.99998349</v>
      </c>
      <c r="AQ527" s="72"/>
      <c r="AR527" s="71">
        <v>1661</v>
      </c>
      <c r="AS527" s="71">
        <v>160</v>
      </c>
      <c r="AT527" s="71">
        <v>0</v>
      </c>
      <c r="AU527" s="71">
        <v>0</v>
      </c>
      <c r="AV527" s="71">
        <v>0</v>
      </c>
      <c r="AW527" s="71">
        <v>1</v>
      </c>
      <c r="AX527" s="71"/>
      <c r="AY527" s="72"/>
      <c r="AZ527" s="71">
        <v>6470.1</v>
      </c>
      <c r="BA527" s="71">
        <v>9475</v>
      </c>
      <c r="BB527" s="71">
        <v>0</v>
      </c>
      <c r="BC527" s="71">
        <v>0</v>
      </c>
      <c r="BD527" s="71">
        <v>0</v>
      </c>
      <c r="BE527" s="71">
        <v>2401</v>
      </c>
      <c r="BF527" s="71"/>
      <c r="BG527" s="72"/>
      <c r="BH527" s="71">
        <v>0</v>
      </c>
      <c r="BI527" s="71">
        <v>0</v>
      </c>
      <c r="BJ527" s="71">
        <v>30.038</v>
      </c>
      <c r="BK527" s="71">
        <v>0</v>
      </c>
      <c r="BL527" s="71">
        <v>37.725999999999999</v>
      </c>
      <c r="BM527" s="71">
        <v>0</v>
      </c>
      <c r="BN527" s="72"/>
      <c r="BO527" s="71">
        <v>0</v>
      </c>
      <c r="BP527" s="71">
        <v>0</v>
      </c>
      <c r="BQ527" s="71">
        <v>3</v>
      </c>
      <c r="BR527" s="71">
        <v>0</v>
      </c>
      <c r="BS527" s="71">
        <v>3</v>
      </c>
      <c r="BT527" s="71">
        <v>0</v>
      </c>
      <c r="BU527"/>
      <c r="BV527" s="70">
        <v>37.710999999999999</v>
      </c>
      <c r="BW527" s="70">
        <v>0</v>
      </c>
      <c r="BX527" s="70">
        <v>30.053000000000001</v>
      </c>
      <c r="BY527" s="70">
        <v>0</v>
      </c>
      <c r="BZ527" s="70">
        <v>0</v>
      </c>
      <c r="CA527" s="70">
        <v>0</v>
      </c>
      <c r="CB527" s="70">
        <v>0</v>
      </c>
      <c r="CC527" s="70">
        <v>0</v>
      </c>
      <c r="CD527" s="70">
        <v>0</v>
      </c>
    </row>
    <row r="528" spans="1:82">
      <c r="A528" s="70" t="s">
        <v>2209</v>
      </c>
      <c r="B528" s="70">
        <v>424</v>
      </c>
      <c r="C528" s="70">
        <v>16</v>
      </c>
      <c r="D528" s="70">
        <v>25</v>
      </c>
      <c r="E528" s="70">
        <v>2019</v>
      </c>
      <c r="F528" s="70" t="s">
        <v>158</v>
      </c>
      <c r="G528" s="70" t="s">
        <v>2193</v>
      </c>
      <c r="H528" s="70" t="s">
        <v>2194</v>
      </c>
      <c r="I528" s="148"/>
      <c r="J528" s="71">
        <v>39.854887790701419</v>
      </c>
      <c r="K528" s="71">
        <v>1.861404100953221</v>
      </c>
      <c r="L528" s="71">
        <v>2.0709201987542643</v>
      </c>
      <c r="M528" s="71">
        <v>57.874259566690384</v>
      </c>
      <c r="N528" s="71">
        <v>75.373033301697859</v>
      </c>
      <c r="O528" s="71">
        <v>53.759420676435099</v>
      </c>
      <c r="P528" s="71">
        <v>28.216550056353622</v>
      </c>
      <c r="Q528" s="71">
        <v>4.6923833839042599</v>
      </c>
      <c r="R528" s="71">
        <v>0</v>
      </c>
      <c r="S528" s="71">
        <v>10.067675282540861</v>
      </c>
      <c r="T528" s="72"/>
      <c r="U528" s="71">
        <v>9620616</v>
      </c>
      <c r="V528" s="71">
        <v>1014</v>
      </c>
      <c r="W528" s="71">
        <v>57</v>
      </c>
      <c r="X528" s="71">
        <v>18494</v>
      </c>
      <c r="Y528" s="71">
        <v>34861</v>
      </c>
      <c r="Z528" s="71">
        <v>33657</v>
      </c>
      <c r="AA528" s="71">
        <v>5859</v>
      </c>
      <c r="AB528" s="71">
        <v>76039</v>
      </c>
      <c r="AC528" s="71">
        <v>0</v>
      </c>
      <c r="AD528" s="71">
        <v>10.06767528254086</v>
      </c>
      <c r="AE528" s="72"/>
      <c r="AF528" s="71">
        <v>55809525.580327094</v>
      </c>
      <c r="AG528" s="71">
        <v>1618845.0086008881</v>
      </c>
      <c r="AH528" s="71">
        <v>385345.28331150883</v>
      </c>
      <c r="AI528" s="71">
        <v>117176090.76215319</v>
      </c>
      <c r="AJ528" s="71">
        <v>133664168.92690399</v>
      </c>
      <c r="AK528" s="71">
        <v>0</v>
      </c>
      <c r="AL528" s="71">
        <v>0</v>
      </c>
      <c r="AM528" s="71">
        <v>10355939.378714472</v>
      </c>
      <c r="AN528" s="71">
        <v>0</v>
      </c>
      <c r="AO528" s="71">
        <v>0</v>
      </c>
      <c r="AP528" s="71">
        <v>319009914.94001114</v>
      </c>
      <c r="AQ528" s="72"/>
      <c r="AR528" s="71">
        <v>1750</v>
      </c>
      <c r="AS528" s="71">
        <v>168</v>
      </c>
      <c r="AT528" s="71">
        <v>0</v>
      </c>
      <c r="AU528" s="71">
        <v>0</v>
      </c>
      <c r="AV528" s="71">
        <v>0</v>
      </c>
      <c r="AW528" s="71">
        <v>1</v>
      </c>
      <c r="AX528" s="71"/>
      <c r="AY528" s="72"/>
      <c r="AZ528" s="71">
        <v>6882.8000000000029</v>
      </c>
      <c r="BA528" s="71">
        <v>10889.2</v>
      </c>
      <c r="BB528" s="71">
        <v>0</v>
      </c>
      <c r="BC528" s="71">
        <v>0</v>
      </c>
      <c r="BD528" s="71">
        <v>0</v>
      </c>
      <c r="BE528" s="71">
        <v>2401</v>
      </c>
      <c r="BF528" s="71"/>
      <c r="BG528" s="72"/>
      <c r="BH528" s="71">
        <v>0</v>
      </c>
      <c r="BI528" s="71">
        <v>0</v>
      </c>
      <c r="BJ528" s="71">
        <v>29.553999999999998</v>
      </c>
      <c r="BK528" s="71">
        <v>0</v>
      </c>
      <c r="BL528" s="71">
        <v>36.159999999999997</v>
      </c>
      <c r="BM528" s="71">
        <v>0</v>
      </c>
      <c r="BN528" s="72"/>
      <c r="BO528" s="71">
        <v>0</v>
      </c>
      <c r="BP528" s="71">
        <v>0</v>
      </c>
      <c r="BQ528" s="71">
        <v>3</v>
      </c>
      <c r="BR528" s="71">
        <v>0</v>
      </c>
      <c r="BS528" s="71">
        <v>3</v>
      </c>
      <c r="BT528" s="71">
        <v>0</v>
      </c>
      <c r="BU528"/>
      <c r="BV528" s="70">
        <v>36.905999999999999</v>
      </c>
      <c r="BW528" s="70">
        <v>0</v>
      </c>
      <c r="BX528" s="70">
        <v>28.808</v>
      </c>
      <c r="BY528" s="70">
        <v>0</v>
      </c>
      <c r="BZ528" s="70">
        <v>0</v>
      </c>
      <c r="CA528" s="70">
        <v>0</v>
      </c>
      <c r="CB528" s="70">
        <v>0</v>
      </c>
      <c r="CC528" s="70">
        <v>0</v>
      </c>
      <c r="CD528" s="70">
        <v>0</v>
      </c>
    </row>
    <row r="529" spans="1:82">
      <c r="A529" s="70" t="s">
        <v>2210</v>
      </c>
      <c r="B529" s="70">
        <v>425</v>
      </c>
      <c r="C529" s="70">
        <v>17</v>
      </c>
      <c r="D529" s="70">
        <v>25</v>
      </c>
      <c r="E529" s="70">
        <v>2020</v>
      </c>
      <c r="F529" s="70" t="s">
        <v>159</v>
      </c>
      <c r="G529" s="70" t="s">
        <v>2193</v>
      </c>
      <c r="H529" s="70" t="s">
        <v>2194</v>
      </c>
      <c r="I529" s="148"/>
      <c r="J529" s="71">
        <v>38.120690207178363</v>
      </c>
      <c r="K529" s="71">
        <v>1.9663166911922423</v>
      </c>
      <c r="L529" s="71">
        <v>3.6904933873788113</v>
      </c>
      <c r="M529" s="71">
        <v>62.091256901927153</v>
      </c>
      <c r="N529" s="71">
        <v>86.175199838569128</v>
      </c>
      <c r="O529" s="71">
        <v>47.183419966621834</v>
      </c>
      <c r="P529" s="71">
        <v>27.113262009631256</v>
      </c>
      <c r="Q529" s="71">
        <v>4.4653314258938002</v>
      </c>
      <c r="R529" s="71">
        <v>0</v>
      </c>
      <c r="S529" s="71">
        <v>9.0134672766794708</v>
      </c>
      <c r="T529" s="72"/>
      <c r="U529" s="71">
        <v>9025195</v>
      </c>
      <c r="V529" s="71">
        <v>1015</v>
      </c>
      <c r="W529" s="71">
        <v>123</v>
      </c>
      <c r="X529" s="71">
        <v>18802</v>
      </c>
      <c r="Y529" s="71">
        <v>35056</v>
      </c>
      <c r="Z529" s="71">
        <v>33716</v>
      </c>
      <c r="AA529" s="71">
        <v>5984</v>
      </c>
      <c r="AB529" s="71">
        <v>75734</v>
      </c>
      <c r="AC529" s="71">
        <v>0</v>
      </c>
      <c r="AD529" s="71">
        <v>9.0134672766794708</v>
      </c>
      <c r="AE529" s="72"/>
      <c r="AF529" s="71">
        <v>53191247.914978251</v>
      </c>
      <c r="AG529" s="71">
        <v>1513949.0997784357</v>
      </c>
      <c r="AH529" s="71">
        <v>669962.71519786061</v>
      </c>
      <c r="AI529" s="71">
        <v>121713030.09930164</v>
      </c>
      <c r="AJ529" s="71">
        <v>164288294.2775566</v>
      </c>
      <c r="AK529" s="71"/>
      <c r="AL529" s="71"/>
      <c r="AM529" s="71">
        <v>9884128.4222895838</v>
      </c>
      <c r="AN529" s="71"/>
      <c r="AO529" s="71"/>
      <c r="AP529" s="71">
        <v>351260612.52910239</v>
      </c>
      <c r="AQ529" s="72"/>
      <c r="AR529" s="71">
        <v>1822</v>
      </c>
      <c r="AS529" s="71">
        <v>170</v>
      </c>
      <c r="AT529" s="71">
        <v>0</v>
      </c>
      <c r="AU529" s="71">
        <v>0</v>
      </c>
      <c r="AV529" s="71">
        <v>0</v>
      </c>
      <c r="AW529" s="71">
        <v>1</v>
      </c>
      <c r="AX529" s="71"/>
      <c r="AY529" s="72"/>
      <c r="AZ529" s="71">
        <v>7286.0000000000036</v>
      </c>
      <c r="BA529" s="71">
        <v>10951.900000000011</v>
      </c>
      <c r="BB529" s="71">
        <v>0</v>
      </c>
      <c r="BC529" s="71">
        <v>0</v>
      </c>
      <c r="BD529" s="71">
        <v>0</v>
      </c>
      <c r="BE529" s="71">
        <v>2401</v>
      </c>
      <c r="BF529" s="71"/>
      <c r="BG529" s="72"/>
      <c r="BH529" s="71">
        <v>0</v>
      </c>
      <c r="BI529" s="71">
        <v>0</v>
      </c>
      <c r="BJ529" s="71">
        <v>26.693999999999999</v>
      </c>
      <c r="BK529" s="71">
        <v>0</v>
      </c>
      <c r="BL529" s="71">
        <v>34.569000000000003</v>
      </c>
      <c r="BM529" s="71">
        <v>0</v>
      </c>
      <c r="BN529" s="72"/>
      <c r="BO529" s="71">
        <v>0</v>
      </c>
      <c r="BP529" s="71">
        <v>0</v>
      </c>
      <c r="BQ529" s="71">
        <v>3</v>
      </c>
      <c r="BR529" s="71">
        <v>0</v>
      </c>
      <c r="BS529" s="71">
        <v>4</v>
      </c>
      <c r="BT529" s="71">
        <v>0</v>
      </c>
      <c r="BU529"/>
      <c r="BV529" s="70">
        <v>34.164000000000001</v>
      </c>
      <c r="BW529" s="70">
        <v>0</v>
      </c>
      <c r="BX529" s="70">
        <v>27.099</v>
      </c>
      <c r="BY529" s="70">
        <v>0</v>
      </c>
      <c r="BZ529" s="70">
        <v>0</v>
      </c>
      <c r="CA529" s="70">
        <v>0</v>
      </c>
      <c r="CB529" s="70">
        <v>0</v>
      </c>
      <c r="CC529" s="70">
        <v>0</v>
      </c>
      <c r="CD529" s="70">
        <v>0</v>
      </c>
    </row>
    <row r="530" spans="1:82">
      <c r="A530" s="70" t="s">
        <v>2211</v>
      </c>
      <c r="B530" s="70">
        <v>425</v>
      </c>
      <c r="C530" s="70">
        <v>18</v>
      </c>
      <c r="D530" s="70">
        <v>25</v>
      </c>
      <c r="E530" s="70">
        <v>2021</v>
      </c>
      <c r="F530" s="70" t="s">
        <v>160</v>
      </c>
      <c r="G530" s="70" t="s">
        <v>2193</v>
      </c>
      <c r="H530" s="70" t="s">
        <v>2194</v>
      </c>
      <c r="I530" s="148"/>
      <c r="J530" s="71">
        <v>30.074629769273997</v>
      </c>
      <c r="K530" s="71">
        <v>2.2158229207865303</v>
      </c>
      <c r="L530" s="71">
        <v>3.7301651539417082</v>
      </c>
      <c r="M530" s="71">
        <v>58.348695944590212</v>
      </c>
      <c r="N530" s="71">
        <v>76.600388564308687</v>
      </c>
      <c r="O530" s="71">
        <v>45.581332872484367</v>
      </c>
      <c r="P530" s="71">
        <v>27.754200942423722</v>
      </c>
      <c r="Q530" s="71">
        <v>4.3950311222345997</v>
      </c>
      <c r="R530" s="71">
        <v>0</v>
      </c>
      <c r="S530" s="71">
        <v>7.2505048459271748</v>
      </c>
      <c r="T530" s="72"/>
      <c r="U530" s="71">
        <v>8824308</v>
      </c>
      <c r="V530" s="71">
        <v>1015</v>
      </c>
      <c r="W530" s="71">
        <v>123</v>
      </c>
      <c r="X530" s="71">
        <v>18802</v>
      </c>
      <c r="Y530" s="71">
        <v>35153</v>
      </c>
      <c r="Z530" s="71">
        <v>33537</v>
      </c>
      <c r="AA530" s="71">
        <v>5973</v>
      </c>
      <c r="AB530" s="71">
        <v>75274</v>
      </c>
      <c r="AC530" s="71">
        <v>0</v>
      </c>
      <c r="AD530" s="71">
        <v>7.2505048459271748</v>
      </c>
      <c r="AE530" s="72"/>
      <c r="AF530" s="71">
        <v>46209128.002295934</v>
      </c>
      <c r="AG530" s="71">
        <v>1712723.3709592179</v>
      </c>
      <c r="AH530" s="71">
        <v>687940.65112736227</v>
      </c>
      <c r="AI530" s="71">
        <v>130622280.44299863</v>
      </c>
      <c r="AJ530" s="71">
        <v>153834646.9185665</v>
      </c>
      <c r="AK530" s="71">
        <v>0</v>
      </c>
      <c r="AL530" s="71">
        <v>0</v>
      </c>
      <c r="AM530" s="71">
        <v>9880757.8908445556</v>
      </c>
      <c r="AN530" s="71">
        <v>0</v>
      </c>
      <c r="AO530" s="71">
        <v>0</v>
      </c>
      <c r="AP530" s="71">
        <v>342947477.27679223</v>
      </c>
      <c r="AQ530" s="72"/>
      <c r="AR530" s="71">
        <v>1932</v>
      </c>
      <c r="AS530" s="71">
        <v>170</v>
      </c>
      <c r="AT530" s="71">
        <v>0</v>
      </c>
      <c r="AU530" s="71">
        <v>0</v>
      </c>
      <c r="AV530" s="71">
        <v>0</v>
      </c>
      <c r="AW530" s="71">
        <v>1</v>
      </c>
      <c r="AX530" s="71"/>
      <c r="AY530" s="72"/>
      <c r="AZ530" s="71">
        <v>7769.1999999999953</v>
      </c>
      <c r="BA530" s="71">
        <v>10951.900000000011</v>
      </c>
      <c r="BB530" s="71">
        <v>0</v>
      </c>
      <c r="BC530" s="71">
        <v>0</v>
      </c>
      <c r="BD530" s="71">
        <v>0</v>
      </c>
      <c r="BE530" s="71">
        <v>2401</v>
      </c>
      <c r="BF530" s="71"/>
      <c r="BG530" s="72"/>
      <c r="BH530" s="71">
        <v>0</v>
      </c>
      <c r="BI530" s="71">
        <v>0</v>
      </c>
      <c r="BJ530" s="71">
        <v>27.783000000000001</v>
      </c>
      <c r="BK530" s="71">
        <v>0</v>
      </c>
      <c r="BL530" s="71">
        <v>29.732999999999997</v>
      </c>
      <c r="BM530" s="71">
        <v>0</v>
      </c>
      <c r="BN530" s="72"/>
      <c r="BO530" s="71">
        <v>0</v>
      </c>
      <c r="BP530" s="71">
        <v>0</v>
      </c>
      <c r="BQ530" s="71">
        <v>3</v>
      </c>
      <c r="BR530" s="71">
        <v>0</v>
      </c>
      <c r="BS530" s="71">
        <v>3</v>
      </c>
      <c r="BT530" s="71">
        <v>0</v>
      </c>
      <c r="BU530"/>
      <c r="BV530" s="70">
        <v>35.215000000000003</v>
      </c>
      <c r="BW530" s="70">
        <v>0</v>
      </c>
      <c r="BX530" s="70">
        <v>22.300999999999998</v>
      </c>
      <c r="BY530" s="70">
        <v>0</v>
      </c>
      <c r="BZ530" s="70">
        <v>0</v>
      </c>
      <c r="CA530" s="70">
        <v>0</v>
      </c>
      <c r="CB530" s="70">
        <v>0</v>
      </c>
      <c r="CC530" s="70">
        <v>0</v>
      </c>
      <c r="CD530" s="70">
        <v>0</v>
      </c>
    </row>
    <row r="531" spans="1:82">
      <c r="A531" s="70" t="s">
        <v>2212</v>
      </c>
      <c r="B531" s="70">
        <v>425</v>
      </c>
      <c r="C531" s="70">
        <v>19</v>
      </c>
      <c r="D531" s="70">
        <v>25</v>
      </c>
      <c r="E531" s="70">
        <v>2022</v>
      </c>
      <c r="F531" s="70" t="s">
        <v>161</v>
      </c>
      <c r="G531" s="70" t="s">
        <v>2193</v>
      </c>
      <c r="H531" s="70" t="s">
        <v>2194</v>
      </c>
      <c r="I531" s="148"/>
      <c r="J531" s="71">
        <v>29.509529648546195</v>
      </c>
      <c r="K531" s="71">
        <v>2.0797649171860115</v>
      </c>
      <c r="L531" s="71">
        <v>2.7903406767564976</v>
      </c>
      <c r="M531" s="71">
        <v>67.243287553318922</v>
      </c>
      <c r="N531" s="71">
        <v>83.017806804337042</v>
      </c>
      <c r="O531" s="71">
        <v>47.776062958101143</v>
      </c>
      <c r="P531" s="71">
        <v>27.877524189051982</v>
      </c>
      <c r="Q531" s="71">
        <v>4.3911604224459229</v>
      </c>
      <c r="R531" s="71">
        <v>0</v>
      </c>
      <c r="S531" s="71">
        <v>7.7582198105938591</v>
      </c>
      <c r="T531" s="72"/>
      <c r="U531" s="71">
        <v>8783490</v>
      </c>
      <c r="V531" s="71">
        <v>1015</v>
      </c>
      <c r="W531" s="71">
        <v>123</v>
      </c>
      <c r="X531" s="71">
        <v>18802</v>
      </c>
      <c r="Y531" s="71">
        <v>35188</v>
      </c>
      <c r="Z531" s="71">
        <v>33398</v>
      </c>
      <c r="AA531" s="71">
        <v>6091</v>
      </c>
      <c r="AB531" s="71">
        <v>74591</v>
      </c>
      <c r="AC531" s="71">
        <v>0</v>
      </c>
      <c r="AD531" s="71">
        <v>7.7582198105938591</v>
      </c>
      <c r="AE531" s="72"/>
      <c r="AF531" s="71">
        <v>41454474.131459609</v>
      </c>
      <c r="AG531" s="71">
        <v>1708550.2250512431</v>
      </c>
      <c r="AH531" s="71">
        <v>603870.9238692685</v>
      </c>
      <c r="AI531" s="71">
        <v>130332030.23624727</v>
      </c>
      <c r="AJ531" s="71">
        <v>154903344.72679681</v>
      </c>
      <c r="AK531" s="71">
        <v>0</v>
      </c>
      <c r="AL531" s="71">
        <v>0</v>
      </c>
      <c r="AM531" s="71">
        <v>9631734.0171211585</v>
      </c>
      <c r="AN531" s="71">
        <v>0</v>
      </c>
      <c r="AO531" s="71">
        <v>0</v>
      </c>
      <c r="AP531" s="71">
        <v>338634004.26054531</v>
      </c>
      <c r="AQ531" s="72"/>
      <c r="AR531" s="71">
        <v>2030</v>
      </c>
      <c r="AS531" s="71">
        <v>170</v>
      </c>
      <c r="AT531" s="71">
        <v>0</v>
      </c>
      <c r="AU531" s="71">
        <v>0</v>
      </c>
      <c r="AV531" s="71">
        <v>0</v>
      </c>
      <c r="AW531" s="71">
        <v>0</v>
      </c>
      <c r="AX531" s="71"/>
      <c r="AY531" s="72"/>
      <c r="AZ531" s="71">
        <v>8286.4999999999927</v>
      </c>
      <c r="BA531" s="71">
        <v>10951.900000000005</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2213</v>
      </c>
      <c r="B532" s="70">
        <v>425</v>
      </c>
      <c r="C532" s="70">
        <v>20</v>
      </c>
      <c r="D532" s="70">
        <v>25</v>
      </c>
      <c r="E532" s="70">
        <v>2023</v>
      </c>
      <c r="F532" s="70" t="s">
        <v>1539</v>
      </c>
      <c r="G532" s="70" t="s">
        <v>2193</v>
      </c>
      <c r="H532" s="70" t="s">
        <v>2194</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2145</v>
      </c>
      <c r="AS532" s="71">
        <v>170</v>
      </c>
      <c r="AT532" s="71">
        <v>0</v>
      </c>
      <c r="AU532" s="71">
        <v>0</v>
      </c>
      <c r="AV532" s="71">
        <v>0</v>
      </c>
      <c r="AW532" s="71">
        <v>0</v>
      </c>
      <c r="AX532" s="71"/>
      <c r="AY532" s="72"/>
      <c r="AZ532" s="71">
        <v>8863.9999999999854</v>
      </c>
      <c r="BA532" s="71">
        <v>10951.900000000005</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2214</v>
      </c>
      <c r="B533" s="70">
        <v>425</v>
      </c>
      <c r="C533" s="70">
        <v>21</v>
      </c>
      <c r="D533" s="70">
        <v>25</v>
      </c>
      <c r="E533" s="70">
        <v>2024</v>
      </c>
      <c r="F533" s="70" t="s">
        <v>1554</v>
      </c>
      <c r="G533" s="70" t="s">
        <v>2193</v>
      </c>
      <c r="H533" s="70" t="s">
        <v>2194</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2215</v>
      </c>
      <c r="B534" s="70">
        <v>256</v>
      </c>
      <c r="C534" s="70">
        <v>1</v>
      </c>
      <c r="D534" s="70">
        <v>16</v>
      </c>
      <c r="E534" s="70">
        <v>1990</v>
      </c>
      <c r="F534" s="70" t="s">
        <v>787</v>
      </c>
      <c r="G534" s="70" t="s">
        <v>2216</v>
      </c>
      <c r="H534" s="70" t="s">
        <v>2217</v>
      </c>
      <c r="I534" s="148"/>
      <c r="J534" s="71">
        <v>384.23802200254869</v>
      </c>
      <c r="K534" s="71">
        <v>5.2617611148827068</v>
      </c>
      <c r="L534" s="71">
        <v>4.5910431863419214</v>
      </c>
      <c r="M534" s="71">
        <v>56.833563810384291</v>
      </c>
      <c r="N534" s="71">
        <v>54.126283527188029</v>
      </c>
      <c r="O534" s="71">
        <v>67.992231744198804</v>
      </c>
      <c r="P534" s="71">
        <v>69.514945806367095</v>
      </c>
      <c r="Q534" s="71">
        <v>5.2009015614167904</v>
      </c>
      <c r="R534" s="71">
        <v>0</v>
      </c>
      <c r="S534" s="71">
        <v>6.5636883229541318</v>
      </c>
      <c r="T534" s="72"/>
      <c r="U534" s="71">
        <v>16123048</v>
      </c>
      <c r="V534" s="71">
        <v>2330</v>
      </c>
      <c r="W534" s="71">
        <v>48</v>
      </c>
      <c r="X534" s="71">
        <v>21162</v>
      </c>
      <c r="Y534" s="71">
        <v>23297</v>
      </c>
      <c r="Z534" s="71">
        <v>27966</v>
      </c>
      <c r="AA534" s="71">
        <v>16879</v>
      </c>
      <c r="AB534" s="71">
        <v>84445</v>
      </c>
      <c r="AC534" s="71">
        <v>0</v>
      </c>
      <c r="AD534" s="71">
        <v>6.5636883229541318</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2218</v>
      </c>
      <c r="B535" s="70">
        <v>257</v>
      </c>
      <c r="C535" s="70">
        <v>2</v>
      </c>
      <c r="D535" s="70">
        <v>16</v>
      </c>
      <c r="E535" s="70">
        <v>2005</v>
      </c>
      <c r="F535" s="70" t="s">
        <v>789</v>
      </c>
      <c r="G535" s="70" t="s">
        <v>2216</v>
      </c>
      <c r="H535" s="70" t="s">
        <v>2217</v>
      </c>
      <c r="I535" s="148"/>
      <c r="J535" s="71">
        <v>350.81891578862621</v>
      </c>
      <c r="K535" s="71">
        <v>4.7534953319181934</v>
      </c>
      <c r="L535" s="71">
        <v>8.3833337379786474</v>
      </c>
      <c r="M535" s="71">
        <v>106.7798472504272</v>
      </c>
      <c r="N535" s="71">
        <v>80.354732890850954</v>
      </c>
      <c r="O535" s="71">
        <v>101.7971755286017</v>
      </c>
      <c r="P535" s="71">
        <v>83.666903446673373</v>
      </c>
      <c r="Q535" s="71">
        <v>4.9483902227814696</v>
      </c>
      <c r="R535" s="71">
        <v>0</v>
      </c>
      <c r="S535" s="71">
        <v>5.7972098349999994</v>
      </c>
      <c r="T535" s="72"/>
      <c r="U535" s="71">
        <v>15556807</v>
      </c>
      <c r="V535" s="71">
        <v>2319</v>
      </c>
      <c r="W535" s="71">
        <v>75</v>
      </c>
      <c r="X535" s="71">
        <v>21716</v>
      </c>
      <c r="Y535" s="71">
        <v>29911</v>
      </c>
      <c r="Z535" s="71">
        <v>48452</v>
      </c>
      <c r="AA535" s="71">
        <v>16638</v>
      </c>
      <c r="AB535" s="71">
        <v>83993</v>
      </c>
      <c r="AC535" s="71">
        <v>0</v>
      </c>
      <c r="AD535" s="71">
        <v>5.7972098349999994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2219</v>
      </c>
      <c r="B536" s="70">
        <v>258</v>
      </c>
      <c r="C536" s="70">
        <v>3</v>
      </c>
      <c r="D536" s="70">
        <v>16</v>
      </c>
      <c r="E536" s="70">
        <v>2006</v>
      </c>
      <c r="F536" s="70" t="s">
        <v>790</v>
      </c>
      <c r="G536" s="70" t="s">
        <v>2216</v>
      </c>
      <c r="H536" s="70" t="s">
        <v>2217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2220</v>
      </c>
      <c r="B537" s="70">
        <v>259</v>
      </c>
      <c r="C537" s="70">
        <v>4</v>
      </c>
      <c r="D537" s="70">
        <v>16</v>
      </c>
      <c r="E537" s="70">
        <v>2007</v>
      </c>
      <c r="F537" s="70" t="s">
        <v>791</v>
      </c>
      <c r="G537" s="70" t="s">
        <v>2216</v>
      </c>
      <c r="H537" s="70" t="s">
        <v>2217</v>
      </c>
      <c r="I537" s="148"/>
      <c r="J537" s="71">
        <v>340.07189094758309</v>
      </c>
      <c r="K537" s="71">
        <v>6.1473304189952467</v>
      </c>
      <c r="L537" s="71">
        <v>11.641615019910549</v>
      </c>
      <c r="M537" s="71">
        <v>95.04486910859876</v>
      </c>
      <c r="N537" s="71">
        <v>87.215995937425816</v>
      </c>
      <c r="O537" s="71">
        <v>98.738603492533414</v>
      </c>
      <c r="P537" s="71">
        <v>87.893102275594543</v>
      </c>
      <c r="Q537" s="71">
        <v>5.1586710812918497</v>
      </c>
      <c r="R537" s="71">
        <v>0</v>
      </c>
      <c r="S537" s="71">
        <v>11.5262389704</v>
      </c>
      <c r="T537" s="72"/>
      <c r="U537" s="71">
        <v>16102995</v>
      </c>
      <c r="V537" s="71">
        <v>2261</v>
      </c>
      <c r="W537" s="71">
        <v>137</v>
      </c>
      <c r="X537" s="71">
        <v>24702</v>
      </c>
      <c r="Y537" s="71">
        <v>30553</v>
      </c>
      <c r="Z537" s="71">
        <v>48855</v>
      </c>
      <c r="AA537" s="71">
        <v>17212</v>
      </c>
      <c r="AB537" s="71">
        <v>82932</v>
      </c>
      <c r="AC537" s="71">
        <v>0</v>
      </c>
      <c r="AD537" s="71">
        <v>11.5262389704</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2221</v>
      </c>
      <c r="B538" s="70">
        <v>260</v>
      </c>
      <c r="C538" s="70">
        <v>5</v>
      </c>
      <c r="D538" s="70">
        <v>16</v>
      </c>
      <c r="E538" s="70">
        <v>2008</v>
      </c>
      <c r="F538" s="70" t="s">
        <v>792</v>
      </c>
      <c r="G538" s="70" t="s">
        <v>2216</v>
      </c>
      <c r="H538" s="70" t="s">
        <v>2217</v>
      </c>
      <c r="I538" s="148"/>
      <c r="J538" s="71">
        <v>319.47698177087801</v>
      </c>
      <c r="K538" s="71">
        <v>4.8229960524307609</v>
      </c>
      <c r="L538" s="71">
        <v>10.502375163727731</v>
      </c>
      <c r="M538" s="71">
        <v>104.08326608252069</v>
      </c>
      <c r="N538" s="71">
        <v>78.96888011878471</v>
      </c>
      <c r="O538" s="71">
        <v>95.253885256024304</v>
      </c>
      <c r="P538" s="71">
        <v>84.574404862155419</v>
      </c>
      <c r="Q538" s="71">
        <v>5.0442904299676004</v>
      </c>
      <c r="R538" s="71">
        <v>0</v>
      </c>
      <c r="S538" s="71">
        <v>9.4964025979500004</v>
      </c>
      <c r="T538" s="72"/>
      <c r="U538" s="71">
        <v>17065124</v>
      </c>
      <c r="V538" s="71">
        <v>2261</v>
      </c>
      <c r="W538" s="71">
        <v>137</v>
      </c>
      <c r="X538" s="71">
        <v>24702</v>
      </c>
      <c r="Y538" s="71">
        <v>30892</v>
      </c>
      <c r="Z538" s="71">
        <v>48785</v>
      </c>
      <c r="AA538" s="71">
        <v>16581</v>
      </c>
      <c r="AB538" s="71">
        <v>82427</v>
      </c>
      <c r="AC538" s="71">
        <v>0</v>
      </c>
      <c r="AD538" s="71">
        <v>9.4964025979500004</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2222</v>
      </c>
      <c r="B539" s="70">
        <v>261</v>
      </c>
      <c r="C539" s="70">
        <v>6</v>
      </c>
      <c r="D539" s="70">
        <v>16</v>
      </c>
      <c r="E539" s="70">
        <v>2009</v>
      </c>
      <c r="F539" s="70" t="s">
        <v>176</v>
      </c>
      <c r="G539" s="1064" t="s">
        <v>2216</v>
      </c>
      <c r="H539" s="70" t="s">
        <v>2217</v>
      </c>
      <c r="I539" s="148"/>
      <c r="J539" s="71">
        <v>310.57182641815371</v>
      </c>
      <c r="K539" s="71">
        <v>2.8317480775199679</v>
      </c>
      <c r="L539" s="71">
        <v>19.646430589421669</v>
      </c>
      <c r="M539" s="71">
        <v>93.35295811079348</v>
      </c>
      <c r="N539" s="71">
        <v>69.68181685488733</v>
      </c>
      <c r="O539" s="71">
        <v>97.160488513721816</v>
      </c>
      <c r="P539" s="71">
        <v>79.400909373374361</v>
      </c>
      <c r="Q539" s="71">
        <v>4.7715804841288998</v>
      </c>
      <c r="R539" s="71">
        <v>0</v>
      </c>
      <c r="S539" s="71">
        <v>9.764325530759999</v>
      </c>
      <c r="T539" s="72"/>
      <c r="U539" s="71">
        <v>14662066</v>
      </c>
      <c r="V539" s="71">
        <v>1813</v>
      </c>
      <c r="W539" s="71">
        <v>307</v>
      </c>
      <c r="X539" s="71">
        <v>27340</v>
      </c>
      <c r="Y539" s="71">
        <v>31177</v>
      </c>
      <c r="Z539" s="71">
        <v>49117</v>
      </c>
      <c r="AA539" s="71">
        <v>15981</v>
      </c>
      <c r="AB539" s="71">
        <v>81849</v>
      </c>
      <c r="AC539" s="71">
        <v>0</v>
      </c>
      <c r="AD539" s="71">
        <v>9.764325530759999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21.45</v>
      </c>
      <c r="BK539" s="71">
        <v>0</v>
      </c>
      <c r="BL539" s="71">
        <v>67.13</v>
      </c>
      <c r="BM539" s="71">
        <v>0</v>
      </c>
      <c r="BN539" s="72"/>
      <c r="BO539" s="71">
        <v>0</v>
      </c>
      <c r="BP539" s="71">
        <v>0</v>
      </c>
      <c r="BQ539" s="71">
        <v>7</v>
      </c>
      <c r="BR539" s="71">
        <v>0</v>
      </c>
      <c r="BS539" s="71">
        <v>4</v>
      </c>
      <c r="BT539" s="71">
        <v>0</v>
      </c>
      <c r="BU539"/>
      <c r="BV539" s="70">
        <v>34.631999999999998</v>
      </c>
      <c r="BW539" s="70">
        <v>0</v>
      </c>
      <c r="BX539" s="70">
        <v>47.253</v>
      </c>
      <c r="BY539" s="70">
        <v>6.6950000000000003</v>
      </c>
      <c r="BZ539" s="70">
        <v>0</v>
      </c>
      <c r="CA539" s="70">
        <v>0</v>
      </c>
      <c r="CB539" s="70">
        <v>0</v>
      </c>
      <c r="CC539" s="70">
        <v>0</v>
      </c>
      <c r="CD539" s="70">
        <v>0</v>
      </c>
    </row>
    <row r="540" spans="1:82">
      <c r="A540" s="70" t="s">
        <v>2223</v>
      </c>
      <c r="B540" s="70">
        <v>262</v>
      </c>
      <c r="C540" s="70">
        <v>7</v>
      </c>
      <c r="D540" s="70">
        <v>16</v>
      </c>
      <c r="E540" s="70">
        <v>2010</v>
      </c>
      <c r="F540" s="70" t="s">
        <v>177</v>
      </c>
      <c r="G540" s="1064" t="s">
        <v>2216</v>
      </c>
      <c r="H540" s="70" t="s">
        <v>2217</v>
      </c>
      <c r="I540" s="148"/>
      <c r="J540" s="71">
        <v>293.03571763080038</v>
      </c>
      <c r="K540" s="71">
        <v>3.968616245964935</v>
      </c>
      <c r="L540" s="71">
        <v>18.274208576330359</v>
      </c>
      <c r="M540" s="71">
        <v>102.5215502666278</v>
      </c>
      <c r="N540" s="71">
        <v>76.032524541342596</v>
      </c>
      <c r="O540" s="71">
        <v>96.852859046390904</v>
      </c>
      <c r="P540" s="71">
        <v>79.426920617188429</v>
      </c>
      <c r="Q540" s="71">
        <v>4.9464513080092596</v>
      </c>
      <c r="R540" s="71">
        <v>0</v>
      </c>
      <c r="S540" s="71">
        <v>13.19297695124</v>
      </c>
      <c r="T540" s="72"/>
      <c r="U540" s="71">
        <v>13504209</v>
      </c>
      <c r="V540" s="71">
        <v>1813</v>
      </c>
      <c r="W540" s="71">
        <v>307</v>
      </c>
      <c r="X540" s="71">
        <v>27340</v>
      </c>
      <c r="Y540" s="71">
        <v>31388</v>
      </c>
      <c r="Z540" s="71">
        <v>49189</v>
      </c>
      <c r="AA540" s="71">
        <v>15587</v>
      </c>
      <c r="AB540" s="71">
        <v>81304</v>
      </c>
      <c r="AC540" s="71">
        <v>0</v>
      </c>
      <c r="AD540" s="71">
        <v>13.19297695124</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16.484999999999999</v>
      </c>
      <c r="BK540" s="71">
        <v>0</v>
      </c>
      <c r="BL540" s="71">
        <v>64.296999999999997</v>
      </c>
      <c r="BM540" s="71">
        <v>0</v>
      </c>
      <c r="BN540" s="72"/>
      <c r="BO540" s="71">
        <v>0</v>
      </c>
      <c r="BP540" s="71">
        <v>0</v>
      </c>
      <c r="BQ540" s="71">
        <v>6</v>
      </c>
      <c r="BR540" s="71">
        <v>0</v>
      </c>
      <c r="BS540" s="71">
        <v>4</v>
      </c>
      <c r="BT540" s="71">
        <v>0</v>
      </c>
      <c r="BU540"/>
      <c r="BV540" s="70">
        <v>28.786999999999999</v>
      </c>
      <c r="BW540" s="70">
        <v>0</v>
      </c>
      <c r="BX540" s="70">
        <v>43.594999999999999</v>
      </c>
      <c r="BY540" s="70">
        <v>8.4</v>
      </c>
      <c r="BZ540" s="70">
        <v>0</v>
      </c>
      <c r="CA540" s="70">
        <v>0</v>
      </c>
      <c r="CB540" s="70">
        <v>0</v>
      </c>
      <c r="CC540" s="70">
        <v>0</v>
      </c>
      <c r="CD540" s="70">
        <v>0</v>
      </c>
    </row>
    <row r="541" spans="1:82">
      <c r="A541" s="70" t="s">
        <v>2224</v>
      </c>
      <c r="B541" s="70">
        <v>263</v>
      </c>
      <c r="C541" s="70">
        <v>8</v>
      </c>
      <c r="D541" s="70">
        <v>16</v>
      </c>
      <c r="E541" s="70">
        <v>2011</v>
      </c>
      <c r="F541" s="70" t="s">
        <v>178</v>
      </c>
      <c r="G541" s="70" t="s">
        <v>2216</v>
      </c>
      <c r="H541" s="70" t="s">
        <v>2217</v>
      </c>
      <c r="I541" s="148"/>
      <c r="J541" s="71">
        <v>299.76452076260341</v>
      </c>
      <c r="K541" s="71">
        <v>4.1798568681691952</v>
      </c>
      <c r="L541" s="71">
        <v>13.916456615051301</v>
      </c>
      <c r="M541" s="71">
        <v>128.56997507159531</v>
      </c>
      <c r="N541" s="71">
        <v>92.434539228272399</v>
      </c>
      <c r="O541" s="71">
        <v>95.390880536450979</v>
      </c>
      <c r="P541" s="71">
        <v>75.399650556849608</v>
      </c>
      <c r="Q541" s="71">
        <v>5.6594977132967799</v>
      </c>
      <c r="R541" s="71">
        <v>0</v>
      </c>
      <c r="S541" s="71">
        <v>8.7126824680000006</v>
      </c>
      <c r="T541" s="72"/>
      <c r="U541" s="71">
        <v>13460749</v>
      </c>
      <c r="V541" s="71">
        <v>1813</v>
      </c>
      <c r="W541" s="71">
        <v>307</v>
      </c>
      <c r="X541" s="71">
        <v>27340</v>
      </c>
      <c r="Y541" s="71">
        <v>31560</v>
      </c>
      <c r="Z541" s="71">
        <v>49499</v>
      </c>
      <c r="AA541" s="71">
        <v>15237</v>
      </c>
      <c r="AB541" s="71">
        <v>80646</v>
      </c>
      <c r="AC541" s="71">
        <v>0</v>
      </c>
      <c r="AD541" s="71">
        <v>8.7126824680000006</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22.074999999999999</v>
      </c>
      <c r="BK541" s="71">
        <v>0</v>
      </c>
      <c r="BL541" s="71">
        <v>86.79</v>
      </c>
      <c r="BM541" s="71">
        <v>0</v>
      </c>
      <c r="BN541" s="72"/>
      <c r="BO541" s="71">
        <v>0</v>
      </c>
      <c r="BP541" s="71">
        <v>0</v>
      </c>
      <c r="BQ541" s="71">
        <v>8</v>
      </c>
      <c r="BR541" s="71">
        <v>0</v>
      </c>
      <c r="BS541" s="71">
        <v>5</v>
      </c>
      <c r="BT541" s="71">
        <v>0</v>
      </c>
      <c r="BU541"/>
      <c r="BV541" s="70">
        <v>36.947000000000003</v>
      </c>
      <c r="BW541" s="70">
        <v>0</v>
      </c>
      <c r="BX541" s="70">
        <v>37.904000000000003</v>
      </c>
      <c r="BY541" s="70">
        <v>34.014000000000003</v>
      </c>
      <c r="BZ541" s="70">
        <v>0</v>
      </c>
      <c r="CA541" s="70">
        <v>0</v>
      </c>
      <c r="CB541" s="70">
        <v>0</v>
      </c>
      <c r="CC541" s="70">
        <v>0</v>
      </c>
      <c r="CD541" s="70">
        <v>0</v>
      </c>
    </row>
    <row r="542" spans="1:82">
      <c r="A542" s="70" t="s">
        <v>2225</v>
      </c>
      <c r="B542" s="70">
        <v>264</v>
      </c>
      <c r="C542" s="70">
        <v>9</v>
      </c>
      <c r="D542" s="70">
        <v>16</v>
      </c>
      <c r="E542" s="70">
        <v>2012</v>
      </c>
      <c r="F542" s="70" t="s">
        <v>179</v>
      </c>
      <c r="G542" s="70" t="s">
        <v>2216</v>
      </c>
      <c r="H542" s="70" t="s">
        <v>2217</v>
      </c>
      <c r="I542" s="148"/>
      <c r="J542" s="71">
        <v>331.58703855029682</v>
      </c>
      <c r="K542" s="71">
        <v>3.9395715524513828</v>
      </c>
      <c r="L542" s="71">
        <v>13.64854718407326</v>
      </c>
      <c r="M542" s="71">
        <v>136.6734016334876</v>
      </c>
      <c r="N542" s="71">
        <v>94.732311462210234</v>
      </c>
      <c r="O542" s="71">
        <v>94.865846667084767</v>
      </c>
      <c r="P542" s="71">
        <v>75.246373587333451</v>
      </c>
      <c r="Q542" s="71">
        <v>6.1758450441519104</v>
      </c>
      <c r="R542" s="71">
        <v>0</v>
      </c>
      <c r="S542" s="71">
        <v>8.8087302118699977</v>
      </c>
      <c r="T542" s="72"/>
      <c r="U542" s="71">
        <v>14558290</v>
      </c>
      <c r="V542" s="71">
        <v>1813</v>
      </c>
      <c r="W542" s="71">
        <v>307</v>
      </c>
      <c r="X542" s="71">
        <v>27340</v>
      </c>
      <c r="Y542" s="71">
        <v>32225</v>
      </c>
      <c r="Z542" s="71">
        <v>49617</v>
      </c>
      <c r="AA542" s="71">
        <v>15120</v>
      </c>
      <c r="AB542" s="71">
        <v>80999</v>
      </c>
      <c r="AC542" s="71">
        <v>0</v>
      </c>
      <c r="AD542" s="71">
        <v>8.8087302118699977</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25.965</v>
      </c>
      <c r="BK542" s="71">
        <v>0</v>
      </c>
      <c r="BL542" s="71">
        <v>72.177999999999997</v>
      </c>
      <c r="BM542" s="71">
        <v>0</v>
      </c>
      <c r="BN542" s="72"/>
      <c r="BO542" s="71">
        <v>0</v>
      </c>
      <c r="BP542" s="71">
        <v>0</v>
      </c>
      <c r="BQ542" s="71">
        <v>7</v>
      </c>
      <c r="BR542" s="71">
        <v>0</v>
      </c>
      <c r="BS542" s="71">
        <v>4</v>
      </c>
      <c r="BT542" s="71">
        <v>0</v>
      </c>
      <c r="BU542"/>
      <c r="BV542" s="70">
        <v>39.988</v>
      </c>
      <c r="BW542" s="70">
        <v>0</v>
      </c>
      <c r="BX542" s="70">
        <v>41.758000000000003</v>
      </c>
      <c r="BY542" s="70">
        <v>16.396999999999998</v>
      </c>
      <c r="BZ542" s="70">
        <v>0</v>
      </c>
      <c r="CA542" s="70">
        <v>0</v>
      </c>
      <c r="CB542" s="70">
        <v>0</v>
      </c>
      <c r="CC542" s="70">
        <v>0</v>
      </c>
      <c r="CD542" s="70">
        <v>0</v>
      </c>
    </row>
    <row r="543" spans="1:82">
      <c r="A543" s="70" t="s">
        <v>2226</v>
      </c>
      <c r="B543" s="70">
        <v>265</v>
      </c>
      <c r="C543" s="70">
        <v>10</v>
      </c>
      <c r="D543" s="70">
        <v>16</v>
      </c>
      <c r="E543" s="70">
        <v>2013</v>
      </c>
      <c r="F543" s="70" t="s">
        <v>180</v>
      </c>
      <c r="G543" s="70" t="s">
        <v>2216</v>
      </c>
      <c r="H543" s="70" t="s">
        <v>2217</v>
      </c>
      <c r="I543" s="148"/>
      <c r="J543" s="71">
        <v>403.63943799206243</v>
      </c>
      <c r="K543" s="71">
        <v>3.3711542811977768</v>
      </c>
      <c r="L543" s="71">
        <v>13.63228022998808</v>
      </c>
      <c r="M543" s="71">
        <v>133.59494167428281</v>
      </c>
      <c r="N543" s="71">
        <v>103.35743137346221</v>
      </c>
      <c r="O543" s="71">
        <v>92.240711658190946</v>
      </c>
      <c r="P543" s="71">
        <v>74.540820412558745</v>
      </c>
      <c r="Q543" s="71">
        <v>6.21832784773994</v>
      </c>
      <c r="R543" s="71">
        <v>0</v>
      </c>
      <c r="S543" s="71">
        <v>8.3350097896000008</v>
      </c>
      <c r="T543" s="72"/>
      <c r="U543" s="71">
        <v>16504898</v>
      </c>
      <c r="V543" s="71">
        <v>1813</v>
      </c>
      <c r="W543" s="71">
        <v>307</v>
      </c>
      <c r="X543" s="71">
        <v>27340</v>
      </c>
      <c r="Y543" s="71">
        <v>32541</v>
      </c>
      <c r="Z543" s="71">
        <v>50398</v>
      </c>
      <c r="AA543" s="71">
        <v>14922</v>
      </c>
      <c r="AB543" s="71">
        <v>80387</v>
      </c>
      <c r="AC543" s="71">
        <v>0</v>
      </c>
      <c r="AD543" s="71">
        <v>8.3350097896000008</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36.290999999999997</v>
      </c>
      <c r="BK543" s="71">
        <v>0</v>
      </c>
      <c r="BL543" s="71">
        <v>86.923999999999992</v>
      </c>
      <c r="BM543" s="71">
        <v>0</v>
      </c>
      <c r="BN543" s="72"/>
      <c r="BO543" s="71">
        <v>0</v>
      </c>
      <c r="BP543" s="71">
        <v>0</v>
      </c>
      <c r="BQ543" s="71">
        <v>7</v>
      </c>
      <c r="BR543" s="71">
        <v>0</v>
      </c>
      <c r="BS543" s="71">
        <v>4</v>
      </c>
      <c r="BT543" s="71">
        <v>0</v>
      </c>
      <c r="BU543"/>
      <c r="BV543" s="70">
        <v>48.786000000000001</v>
      </c>
      <c r="BW543" s="70">
        <v>0</v>
      </c>
      <c r="BX543" s="70">
        <v>42.316000000000003</v>
      </c>
      <c r="BY543" s="70">
        <v>32.113</v>
      </c>
      <c r="BZ543" s="70">
        <v>0</v>
      </c>
      <c r="CA543" s="70">
        <v>0</v>
      </c>
      <c r="CB543" s="70">
        <v>0</v>
      </c>
      <c r="CC543" s="70">
        <v>0</v>
      </c>
      <c r="CD543" s="70">
        <v>0</v>
      </c>
    </row>
    <row r="544" spans="1:82">
      <c r="A544" s="70" t="s">
        <v>2227</v>
      </c>
      <c r="B544" s="70">
        <v>266</v>
      </c>
      <c r="C544" s="70">
        <v>11</v>
      </c>
      <c r="D544" s="70">
        <v>16</v>
      </c>
      <c r="E544" s="70">
        <v>2014</v>
      </c>
      <c r="F544" s="70" t="s">
        <v>181</v>
      </c>
      <c r="G544" s="70" t="s">
        <v>2216</v>
      </c>
      <c r="H544" s="70" t="s">
        <v>2217</v>
      </c>
      <c r="I544" s="148"/>
      <c r="J544" s="71">
        <v>396.43006482329992</v>
      </c>
      <c r="K544" s="71">
        <v>3.7705695507977728</v>
      </c>
      <c r="L544" s="71">
        <v>12.39512075870266</v>
      </c>
      <c r="M544" s="71">
        <v>132.8067622810637</v>
      </c>
      <c r="N544" s="71">
        <v>92.982024682842805</v>
      </c>
      <c r="O544" s="71">
        <v>87.473503956691289</v>
      </c>
      <c r="P544" s="71">
        <v>74.119838234078912</v>
      </c>
      <c r="Q544" s="71">
        <v>5.9198035199856696</v>
      </c>
      <c r="R544" s="71">
        <v>0</v>
      </c>
      <c r="S544" s="71">
        <v>7.3378234339400006</v>
      </c>
      <c r="T544" s="72"/>
      <c r="U544" s="71">
        <v>17513759</v>
      </c>
      <c r="V544" s="71">
        <v>1657</v>
      </c>
      <c r="W544" s="71">
        <v>269</v>
      </c>
      <c r="X544" s="71">
        <v>25208</v>
      </c>
      <c r="Y544" s="71">
        <v>32726</v>
      </c>
      <c r="Z544" s="71">
        <v>50337</v>
      </c>
      <c r="AA544" s="71">
        <v>14761</v>
      </c>
      <c r="AB544" s="71">
        <v>79763</v>
      </c>
      <c r="AC544" s="71">
        <v>0</v>
      </c>
      <c r="AD544" s="71">
        <v>7.3378234339400006</v>
      </c>
      <c r="AE544" s="72"/>
      <c r="AF544" s="71"/>
      <c r="AG544" s="71"/>
      <c r="AH544" s="71"/>
      <c r="AI544" s="71"/>
      <c r="AJ544" s="71"/>
      <c r="AK544" s="71"/>
      <c r="AL544" s="71"/>
      <c r="AM544" s="71"/>
      <c r="AN544" s="71"/>
      <c r="AO544" s="71"/>
      <c r="AP544" s="71"/>
      <c r="AQ544" s="72"/>
      <c r="AR544" s="71">
        <v>1871</v>
      </c>
      <c r="AS544" s="71">
        <v>300</v>
      </c>
      <c r="AT544" s="71">
        <v>0</v>
      </c>
      <c r="AU544" s="71">
        <v>0</v>
      </c>
      <c r="AV544" s="71">
        <v>0</v>
      </c>
      <c r="AW544" s="71">
        <v>0</v>
      </c>
      <c r="AX544" s="71"/>
      <c r="AY544" s="72"/>
      <c r="AZ544" s="71">
        <v>7420.5</v>
      </c>
      <c r="BA544" s="71">
        <v>25077.3</v>
      </c>
      <c r="BB544" s="71">
        <v>0</v>
      </c>
      <c r="BC544" s="71">
        <v>0</v>
      </c>
      <c r="BD544" s="71">
        <v>0</v>
      </c>
      <c r="BE544" s="71">
        <v>0</v>
      </c>
      <c r="BF544" s="71"/>
      <c r="BG544" s="72"/>
      <c r="BH544" s="71">
        <v>0</v>
      </c>
      <c r="BI544" s="71">
        <v>0</v>
      </c>
      <c r="BJ544" s="71">
        <v>43.753999999999998</v>
      </c>
      <c r="BK544" s="71">
        <v>0</v>
      </c>
      <c r="BL544" s="71">
        <v>86.6</v>
      </c>
      <c r="BM544" s="71">
        <v>0</v>
      </c>
      <c r="BN544" s="72"/>
      <c r="BO544" s="71">
        <v>0</v>
      </c>
      <c r="BP544" s="71">
        <v>0</v>
      </c>
      <c r="BQ544" s="71">
        <v>9</v>
      </c>
      <c r="BR544" s="71">
        <v>0</v>
      </c>
      <c r="BS544" s="71">
        <v>4</v>
      </c>
      <c r="BT544" s="71">
        <v>0</v>
      </c>
      <c r="BU544"/>
      <c r="BV544" s="70">
        <v>54.64</v>
      </c>
      <c r="BW544" s="70">
        <v>0</v>
      </c>
      <c r="BX544" s="70">
        <v>39.587000000000003</v>
      </c>
      <c r="BY544" s="70">
        <v>36.127000000000002</v>
      </c>
      <c r="BZ544" s="70">
        <v>0</v>
      </c>
      <c r="CA544" s="70">
        <v>0</v>
      </c>
      <c r="CB544" s="70">
        <v>0</v>
      </c>
      <c r="CC544" s="70">
        <v>0</v>
      </c>
      <c r="CD544" s="70">
        <v>0</v>
      </c>
    </row>
    <row r="545" spans="1:82">
      <c r="A545" s="70" t="s">
        <v>2228</v>
      </c>
      <c r="B545" s="70">
        <v>267</v>
      </c>
      <c r="C545" s="70">
        <v>12</v>
      </c>
      <c r="D545" s="70">
        <v>16</v>
      </c>
      <c r="E545" s="70">
        <v>2015</v>
      </c>
      <c r="F545" s="70" t="s">
        <v>182</v>
      </c>
      <c r="G545" s="70" t="s">
        <v>2216</v>
      </c>
      <c r="H545" s="70" t="s">
        <v>2217</v>
      </c>
      <c r="I545" s="148"/>
      <c r="J545" s="71">
        <v>398.01398086010471</v>
      </c>
      <c r="K545" s="71">
        <v>3.6300260074416051</v>
      </c>
      <c r="L545" s="71">
        <v>14.51269568365881</v>
      </c>
      <c r="M545" s="71">
        <v>123.26800350146689</v>
      </c>
      <c r="N545" s="71">
        <v>85.281836420385076</v>
      </c>
      <c r="O545" s="71">
        <v>86.687884214305072</v>
      </c>
      <c r="P545" s="71">
        <v>73.158262108560137</v>
      </c>
      <c r="Q545" s="71">
        <v>5.7601595168091899</v>
      </c>
      <c r="R545" s="71">
        <v>0</v>
      </c>
      <c r="S545" s="71">
        <v>7.3425928982000004</v>
      </c>
      <c r="T545" s="72"/>
      <c r="U545" s="71">
        <v>18835369</v>
      </c>
      <c r="V545" s="71">
        <v>1657</v>
      </c>
      <c r="W545" s="71">
        <v>269</v>
      </c>
      <c r="X545" s="71">
        <v>25208</v>
      </c>
      <c r="Y545" s="71">
        <v>32881</v>
      </c>
      <c r="Z545" s="71">
        <v>50365</v>
      </c>
      <c r="AA545" s="71">
        <v>14558</v>
      </c>
      <c r="AB545" s="71">
        <v>79282</v>
      </c>
      <c r="AC545" s="71">
        <v>0</v>
      </c>
      <c r="AD545" s="71">
        <v>7.3425928982000004</v>
      </c>
      <c r="AE545" s="72"/>
      <c r="AF545" s="71">
        <v>158357693.0167233</v>
      </c>
      <c r="AG545" s="71">
        <v>2880607.224906838</v>
      </c>
      <c r="AH545" s="71">
        <v>2794817.095499753</v>
      </c>
      <c r="AI545" s="71">
        <v>168431427.94280639</v>
      </c>
      <c r="AJ545" s="71">
        <v>123244246.7847321</v>
      </c>
      <c r="AK545" s="71">
        <v>0</v>
      </c>
      <c r="AL545" s="71">
        <v>0</v>
      </c>
      <c r="AM545" s="71">
        <v>10865265.5245184</v>
      </c>
      <c r="AN545" s="71">
        <v>0</v>
      </c>
      <c r="AO545" s="71">
        <v>0</v>
      </c>
      <c r="AP545" s="71">
        <v>466574057.58918679</v>
      </c>
      <c r="AQ545" s="72"/>
      <c r="AR545" s="71">
        <v>2030</v>
      </c>
      <c r="AS545" s="71">
        <v>457</v>
      </c>
      <c r="AT545" s="71">
        <v>0</v>
      </c>
      <c r="AU545" s="71">
        <v>0</v>
      </c>
      <c r="AV545" s="71">
        <v>0</v>
      </c>
      <c r="AW545" s="71">
        <v>0</v>
      </c>
      <c r="AX545" s="71"/>
      <c r="AY545" s="72"/>
      <c r="AZ545" s="71">
        <v>8164.7</v>
      </c>
      <c r="BA545" s="71">
        <v>40773.4</v>
      </c>
      <c r="BB545" s="71">
        <v>0</v>
      </c>
      <c r="BC545" s="71">
        <v>0</v>
      </c>
      <c r="BD545" s="71">
        <v>0</v>
      </c>
      <c r="BE545" s="71">
        <v>0</v>
      </c>
      <c r="BF545" s="71"/>
      <c r="BG545" s="72"/>
      <c r="BH545" s="71">
        <v>0</v>
      </c>
      <c r="BI545" s="71">
        <v>0</v>
      </c>
      <c r="BJ545" s="71">
        <v>49.594000000000001</v>
      </c>
      <c r="BK545" s="71">
        <v>0</v>
      </c>
      <c r="BL545" s="71">
        <v>78.06</v>
      </c>
      <c r="BM545" s="71">
        <v>0</v>
      </c>
      <c r="BN545" s="72"/>
      <c r="BO545" s="71">
        <v>0</v>
      </c>
      <c r="BP545" s="71">
        <v>0</v>
      </c>
      <c r="BQ545" s="71">
        <v>10</v>
      </c>
      <c r="BR545" s="71">
        <v>0</v>
      </c>
      <c r="BS545" s="71">
        <v>3</v>
      </c>
      <c r="BT545" s="71">
        <v>0</v>
      </c>
      <c r="BU545"/>
      <c r="BV545" s="70">
        <v>61.62</v>
      </c>
      <c r="BW545" s="70">
        <v>0</v>
      </c>
      <c r="BX545" s="70">
        <v>43.497999999999998</v>
      </c>
      <c r="BY545" s="70">
        <v>22.536000000000001</v>
      </c>
      <c r="BZ545" s="70">
        <v>0</v>
      </c>
      <c r="CA545" s="70">
        <v>0</v>
      </c>
      <c r="CB545" s="70">
        <v>0</v>
      </c>
      <c r="CC545" s="70">
        <v>0</v>
      </c>
      <c r="CD545" s="70">
        <v>0</v>
      </c>
    </row>
    <row r="546" spans="1:82">
      <c r="A546" s="70" t="s">
        <v>2229</v>
      </c>
      <c r="B546" s="70">
        <v>268</v>
      </c>
      <c r="C546" s="70">
        <v>13</v>
      </c>
      <c r="D546" s="70">
        <v>16</v>
      </c>
      <c r="E546" s="70">
        <v>2016</v>
      </c>
      <c r="F546" s="70" t="s">
        <v>155</v>
      </c>
      <c r="G546" s="70" t="s">
        <v>2216</v>
      </c>
      <c r="H546" s="70" t="s">
        <v>2217</v>
      </c>
      <c r="I546" s="148"/>
      <c r="J546" s="71">
        <v>375.43877810186785</v>
      </c>
      <c r="K546" s="71">
        <v>3.4520962256576317</v>
      </c>
      <c r="L546" s="71">
        <v>14.318114929822986</v>
      </c>
      <c r="M546" s="71">
        <v>111.29597781812099</v>
      </c>
      <c r="N546" s="71">
        <v>78.527019504738604</v>
      </c>
      <c r="O546" s="71">
        <v>86.126575828435577</v>
      </c>
      <c r="P546" s="71">
        <v>70.747850081858118</v>
      </c>
      <c r="Q546" s="71">
        <v>5.5660156907664735</v>
      </c>
      <c r="R546" s="71">
        <v>0</v>
      </c>
      <c r="S546" s="71">
        <v>6.8150164280800007</v>
      </c>
      <c r="T546" s="72"/>
      <c r="U546" s="71">
        <v>17802097</v>
      </c>
      <c r="V546" s="71">
        <v>1657</v>
      </c>
      <c r="W546" s="71">
        <v>269</v>
      </c>
      <c r="X546" s="71">
        <v>25208</v>
      </c>
      <c r="Y546" s="71">
        <v>33078</v>
      </c>
      <c r="Z546" s="71">
        <v>50654</v>
      </c>
      <c r="AA546" s="71">
        <v>14561</v>
      </c>
      <c r="AB546" s="71">
        <v>78803</v>
      </c>
      <c r="AC546" s="71">
        <v>0</v>
      </c>
      <c r="AD546" s="71">
        <v>6.8150164280800007</v>
      </c>
      <c r="AE546" s="72"/>
      <c r="AF546" s="71">
        <v>149255803.85536841</v>
      </c>
      <c r="AG546" s="71">
        <v>2602343.3791859448</v>
      </c>
      <c r="AH546" s="71">
        <v>2014819.6634410589</v>
      </c>
      <c r="AI546" s="71">
        <v>167164519.33131891</v>
      </c>
      <c r="AJ546" s="71">
        <v>107669485.5924809</v>
      </c>
      <c r="AK546" s="71">
        <v>0</v>
      </c>
      <c r="AL546" s="71">
        <v>0</v>
      </c>
      <c r="AM546" s="71">
        <v>10808010.82939221</v>
      </c>
      <c r="AN546" s="71">
        <v>0</v>
      </c>
      <c r="AO546" s="71">
        <v>0</v>
      </c>
      <c r="AP546" s="71">
        <v>439514982.65118742</v>
      </c>
      <c r="AQ546" s="72"/>
      <c r="AR546" s="71">
        <v>2181</v>
      </c>
      <c r="AS546" s="71">
        <v>562</v>
      </c>
      <c r="AT546" s="71">
        <v>0</v>
      </c>
      <c r="AU546" s="71">
        <v>1</v>
      </c>
      <c r="AV546" s="71">
        <v>0</v>
      </c>
      <c r="AW546" s="71">
        <v>0</v>
      </c>
      <c r="AX546" s="71"/>
      <c r="AY546" s="72"/>
      <c r="AZ546" s="71">
        <v>8916</v>
      </c>
      <c r="BA546" s="71">
        <v>49889</v>
      </c>
      <c r="BB546" s="71">
        <v>0</v>
      </c>
      <c r="BC546" s="71">
        <v>275.89999999999998</v>
      </c>
      <c r="BD546" s="71">
        <v>0</v>
      </c>
      <c r="BE546" s="71">
        <v>0</v>
      </c>
      <c r="BF546" s="71"/>
      <c r="BG546" s="72"/>
      <c r="BH546" s="71">
        <v>0</v>
      </c>
      <c r="BI546" s="71">
        <v>0</v>
      </c>
      <c r="BJ546" s="71">
        <v>44.762999999999998</v>
      </c>
      <c r="BK546" s="71">
        <v>0</v>
      </c>
      <c r="BL546" s="71">
        <v>48.695999999999998</v>
      </c>
      <c r="BM546" s="71">
        <v>0</v>
      </c>
      <c r="BN546" s="72"/>
      <c r="BO546" s="71">
        <v>0</v>
      </c>
      <c r="BP546" s="71">
        <v>0</v>
      </c>
      <c r="BQ546" s="71">
        <v>9</v>
      </c>
      <c r="BR546" s="71">
        <v>0</v>
      </c>
      <c r="BS546" s="71">
        <v>3</v>
      </c>
      <c r="BT546" s="71">
        <v>0</v>
      </c>
      <c r="BU546"/>
      <c r="BV546" s="70">
        <v>55.222000000000001</v>
      </c>
      <c r="BW546" s="70">
        <v>0</v>
      </c>
      <c r="BX546" s="70">
        <v>29.565000000000001</v>
      </c>
      <c r="BY546" s="70">
        <v>8.6720000000000006</v>
      </c>
      <c r="BZ546" s="70">
        <v>0</v>
      </c>
      <c r="CA546" s="70">
        <v>0</v>
      </c>
      <c r="CB546" s="70">
        <v>0</v>
      </c>
      <c r="CC546" s="70">
        <v>0</v>
      </c>
      <c r="CD546" s="70">
        <v>0</v>
      </c>
    </row>
    <row r="547" spans="1:82">
      <c r="A547" s="70" t="s">
        <v>2230</v>
      </c>
      <c r="B547" s="70">
        <v>269</v>
      </c>
      <c r="C547" s="70">
        <v>14</v>
      </c>
      <c r="D547" s="70">
        <v>16</v>
      </c>
      <c r="E547" s="70">
        <v>2017</v>
      </c>
      <c r="F547" s="70" t="s">
        <v>156</v>
      </c>
      <c r="G547" s="70" t="s">
        <v>2216</v>
      </c>
      <c r="H547" s="70" t="s">
        <v>2217</v>
      </c>
      <c r="I547" s="148"/>
      <c r="J547" s="71">
        <v>385.68195107913658</v>
      </c>
      <c r="K547" s="71">
        <v>3.3995562899824994</v>
      </c>
      <c r="L547" s="71">
        <v>11.510495952952965</v>
      </c>
      <c r="M547" s="71">
        <v>96.937037717732679</v>
      </c>
      <c r="N547" s="71">
        <v>77.348297532325489</v>
      </c>
      <c r="O547" s="71">
        <v>84.997165582148085</v>
      </c>
      <c r="P547" s="71">
        <v>70.507289292354443</v>
      </c>
      <c r="Q547" s="71">
        <v>5.3558912998133703</v>
      </c>
      <c r="R547" s="71">
        <v>0</v>
      </c>
      <c r="S547" s="71">
        <v>7.8129461343600006</v>
      </c>
      <c r="T547" s="72"/>
      <c r="U547" s="71">
        <v>19488216</v>
      </c>
      <c r="V547" s="71">
        <v>1657</v>
      </c>
      <c r="W547" s="71">
        <v>269</v>
      </c>
      <c r="X547" s="71">
        <v>25208</v>
      </c>
      <c r="Y547" s="71">
        <v>33389</v>
      </c>
      <c r="Z547" s="71">
        <v>50819</v>
      </c>
      <c r="AA547" s="71">
        <v>14604</v>
      </c>
      <c r="AB547" s="71">
        <v>78414</v>
      </c>
      <c r="AC547" s="71">
        <v>0</v>
      </c>
      <c r="AD547" s="71">
        <v>7.8129461343600006</v>
      </c>
      <c r="AE547" s="72"/>
      <c r="AF547" s="71">
        <v>158401642.3875688</v>
      </c>
      <c r="AG547" s="71">
        <v>2751453.1103429571</v>
      </c>
      <c r="AH547" s="71">
        <v>2224369.313146465</v>
      </c>
      <c r="AI547" s="71">
        <v>169191247.14314359</v>
      </c>
      <c r="AJ547" s="71">
        <v>121021711.3367482</v>
      </c>
      <c r="AK547" s="71">
        <v>0</v>
      </c>
      <c r="AL547" s="71">
        <v>0</v>
      </c>
      <c r="AM547" s="71">
        <v>10771486.698904101</v>
      </c>
      <c r="AN547" s="71">
        <v>0</v>
      </c>
      <c r="AO547" s="71">
        <v>0</v>
      </c>
      <c r="AP547" s="71">
        <v>464361909.9898541</v>
      </c>
      <c r="AQ547" s="72"/>
      <c r="AR547" s="71">
        <v>2286</v>
      </c>
      <c r="AS547" s="71">
        <v>647</v>
      </c>
      <c r="AT547" s="71">
        <v>0</v>
      </c>
      <c r="AU547" s="71">
        <v>1</v>
      </c>
      <c r="AV547" s="71">
        <v>0</v>
      </c>
      <c r="AW547" s="71">
        <v>0</v>
      </c>
      <c r="AX547" s="71"/>
      <c r="AY547" s="72"/>
      <c r="AZ547" s="71">
        <v>9453</v>
      </c>
      <c r="BA547" s="71">
        <v>56486.200000000019</v>
      </c>
      <c r="BB547" s="71">
        <v>0</v>
      </c>
      <c r="BC547" s="71">
        <v>275.89999999999998</v>
      </c>
      <c r="BD547" s="71">
        <v>0</v>
      </c>
      <c r="BE547" s="71">
        <v>0</v>
      </c>
      <c r="BF547" s="71"/>
      <c r="BG547" s="72"/>
      <c r="BH547" s="71">
        <v>0</v>
      </c>
      <c r="BI547" s="71">
        <v>0</v>
      </c>
      <c r="BJ547" s="71">
        <v>35.113999999999997</v>
      </c>
      <c r="BK547" s="71">
        <v>0</v>
      </c>
      <c r="BL547" s="71">
        <v>47.191000000000003</v>
      </c>
      <c r="BM547" s="71">
        <v>0</v>
      </c>
      <c r="BN547" s="72"/>
      <c r="BO547" s="71">
        <v>0</v>
      </c>
      <c r="BP547" s="71">
        <v>0</v>
      </c>
      <c r="BQ547" s="71">
        <v>7</v>
      </c>
      <c r="BR547" s="71">
        <v>0</v>
      </c>
      <c r="BS547" s="71">
        <v>4</v>
      </c>
      <c r="BT547" s="71">
        <v>0</v>
      </c>
      <c r="BU547"/>
      <c r="BV547" s="70">
        <v>54.283000000000001</v>
      </c>
      <c r="BW547" s="70">
        <v>0</v>
      </c>
      <c r="BX547" s="70">
        <v>24.521999999999998</v>
      </c>
      <c r="BY547" s="70">
        <v>3.5</v>
      </c>
      <c r="BZ547" s="70">
        <v>0</v>
      </c>
      <c r="CA547" s="70">
        <v>0</v>
      </c>
      <c r="CB547" s="70">
        <v>0</v>
      </c>
      <c r="CC547" s="70">
        <v>0</v>
      </c>
      <c r="CD547" s="70">
        <v>0</v>
      </c>
    </row>
    <row r="548" spans="1:82">
      <c r="A548" s="70" t="s">
        <v>2231</v>
      </c>
      <c r="B548" s="70">
        <v>270</v>
      </c>
      <c r="C548" s="70">
        <v>15</v>
      </c>
      <c r="D548" s="70">
        <v>16</v>
      </c>
      <c r="E548" s="70">
        <v>2018</v>
      </c>
      <c r="F548" s="70" t="s">
        <v>183</v>
      </c>
      <c r="G548" s="70" t="s">
        <v>2216</v>
      </c>
      <c r="H548" s="70" t="s">
        <v>2217</v>
      </c>
      <c r="I548" s="148"/>
      <c r="J548" s="71">
        <v>354.01789152465716</v>
      </c>
      <c r="K548" s="71">
        <v>2.9635788004834693</v>
      </c>
      <c r="L548" s="71">
        <v>10.389500649177025</v>
      </c>
      <c r="M548" s="71">
        <v>80.944980617337336</v>
      </c>
      <c r="N548" s="71">
        <v>63.754132749548631</v>
      </c>
      <c r="O548" s="71">
        <v>83.387125354494685</v>
      </c>
      <c r="P548" s="71">
        <v>71.368465449414472</v>
      </c>
      <c r="Q548" s="71">
        <v>4.9356556378162502</v>
      </c>
      <c r="R548" s="71">
        <v>0</v>
      </c>
      <c r="S548" s="71">
        <v>6.712415516800001</v>
      </c>
      <c r="T548" s="72"/>
      <c r="U548" s="71">
        <v>20175238</v>
      </c>
      <c r="V548" s="71">
        <v>1657</v>
      </c>
      <c r="W548" s="71">
        <v>269</v>
      </c>
      <c r="X548" s="71">
        <v>25208</v>
      </c>
      <c r="Y548" s="71">
        <v>33671</v>
      </c>
      <c r="Z548" s="71">
        <v>50811</v>
      </c>
      <c r="AA548" s="71">
        <v>14931</v>
      </c>
      <c r="AB548" s="71">
        <v>77873</v>
      </c>
      <c r="AC548" s="71">
        <v>0</v>
      </c>
      <c r="AD548" s="71">
        <v>6.712415516800001</v>
      </c>
      <c r="AE548" s="72"/>
      <c r="AF548" s="71">
        <v>157301245.4667924</v>
      </c>
      <c r="AG548" s="71">
        <v>2373762.7936359588</v>
      </c>
      <c r="AH548" s="71">
        <v>2092539.4402079911</v>
      </c>
      <c r="AI548" s="71">
        <v>157682417.84709021</v>
      </c>
      <c r="AJ548" s="71">
        <v>116144342.5853461</v>
      </c>
      <c r="AK548" s="71">
        <v>0</v>
      </c>
      <c r="AL548" s="71">
        <v>0</v>
      </c>
      <c r="AM548" s="71">
        <v>10719304.944448231</v>
      </c>
      <c r="AN548" s="71">
        <v>0</v>
      </c>
      <c r="AO548" s="71">
        <v>0</v>
      </c>
      <c r="AP548" s="71">
        <v>446313613.07752091</v>
      </c>
      <c r="AQ548" s="72"/>
      <c r="AR548" s="71">
        <v>2411</v>
      </c>
      <c r="AS548" s="71">
        <v>731</v>
      </c>
      <c r="AT548" s="71">
        <v>0</v>
      </c>
      <c r="AU548" s="71">
        <v>1</v>
      </c>
      <c r="AV548" s="71">
        <v>0</v>
      </c>
      <c r="AW548" s="71">
        <v>0</v>
      </c>
      <c r="AX548" s="71"/>
      <c r="AY548" s="72"/>
      <c r="AZ548" s="71">
        <v>10089.900000000001</v>
      </c>
      <c r="BA548" s="71">
        <v>69115.3</v>
      </c>
      <c r="BB548" s="71">
        <v>0</v>
      </c>
      <c r="BC548" s="71">
        <v>276</v>
      </c>
      <c r="BD548" s="71">
        <v>0</v>
      </c>
      <c r="BE548" s="71">
        <v>0</v>
      </c>
      <c r="BF548" s="71"/>
      <c r="BG548" s="72"/>
      <c r="BH548" s="71">
        <v>0</v>
      </c>
      <c r="BI548" s="71">
        <v>0</v>
      </c>
      <c r="BJ548" s="71">
        <v>39.406999999999996</v>
      </c>
      <c r="BK548" s="71">
        <v>0</v>
      </c>
      <c r="BL548" s="71">
        <v>43.933</v>
      </c>
      <c r="BM548" s="71">
        <v>0</v>
      </c>
      <c r="BN548" s="72"/>
      <c r="BO548" s="71">
        <v>0</v>
      </c>
      <c r="BP548" s="71">
        <v>0</v>
      </c>
      <c r="BQ548" s="71">
        <v>8</v>
      </c>
      <c r="BR548" s="71">
        <v>0</v>
      </c>
      <c r="BS548" s="71">
        <v>4</v>
      </c>
      <c r="BT548" s="71">
        <v>0</v>
      </c>
      <c r="BU548"/>
      <c r="BV548" s="70">
        <v>56.704999999999998</v>
      </c>
      <c r="BW548" s="70">
        <v>0</v>
      </c>
      <c r="BX548" s="70">
        <v>23.143999999999998</v>
      </c>
      <c r="BY548" s="70">
        <v>3.4910000000000001</v>
      </c>
      <c r="BZ548" s="70">
        <v>0</v>
      </c>
      <c r="CA548" s="70">
        <v>0</v>
      </c>
      <c r="CB548" s="70">
        <v>0</v>
      </c>
      <c r="CC548" s="70">
        <v>0</v>
      </c>
      <c r="CD548" s="70">
        <v>0</v>
      </c>
    </row>
    <row r="549" spans="1:82">
      <c r="A549" s="70" t="s">
        <v>2232</v>
      </c>
      <c r="B549" s="70">
        <v>271</v>
      </c>
      <c r="C549" s="70">
        <v>16</v>
      </c>
      <c r="D549" s="70">
        <v>16</v>
      </c>
      <c r="E549" s="70">
        <v>2019</v>
      </c>
      <c r="F549" s="70" t="s">
        <v>158</v>
      </c>
      <c r="G549" s="70" t="s">
        <v>2216</v>
      </c>
      <c r="H549" s="70" t="s">
        <v>2217</v>
      </c>
      <c r="I549" s="148"/>
      <c r="J549" s="71">
        <v>325.91006116256483</v>
      </c>
      <c r="K549" s="71">
        <v>2.764873456771646</v>
      </c>
      <c r="L549" s="71">
        <v>10.480993551187495</v>
      </c>
      <c r="M549" s="71">
        <v>78.200734524911979</v>
      </c>
      <c r="N549" s="71">
        <v>66.983772290101186</v>
      </c>
      <c r="O549" s="71">
        <v>81.1766134123001</v>
      </c>
      <c r="P549" s="71">
        <v>70.057373898237941</v>
      </c>
      <c r="Q549" s="71">
        <v>4.76637393713749</v>
      </c>
      <c r="R549" s="71">
        <v>0</v>
      </c>
      <c r="S549" s="71">
        <v>7.6698161964000002</v>
      </c>
      <c r="T549" s="72"/>
      <c r="U549" s="71">
        <v>19449454</v>
      </c>
      <c r="V549" s="71">
        <v>1657</v>
      </c>
      <c r="W549" s="71">
        <v>269</v>
      </c>
      <c r="X549" s="71">
        <v>25208</v>
      </c>
      <c r="Y549" s="71">
        <v>33947</v>
      </c>
      <c r="Z549" s="71">
        <v>50822</v>
      </c>
      <c r="AA549" s="71">
        <v>14547</v>
      </c>
      <c r="AB549" s="71">
        <v>77238</v>
      </c>
      <c r="AC549" s="71">
        <v>0</v>
      </c>
      <c r="AD549" s="71">
        <v>7.6698161964000002</v>
      </c>
      <c r="AE549" s="72"/>
      <c r="AF549" s="71">
        <v>143715016.12158319</v>
      </c>
      <c r="AG549" s="71">
        <v>2393590.164528531</v>
      </c>
      <c r="AH549" s="71">
        <v>2239751.3331902171</v>
      </c>
      <c r="AI549" s="71">
        <v>160728677.3471224</v>
      </c>
      <c r="AJ549" s="71">
        <v>125586212.3417488</v>
      </c>
      <c r="AK549" s="71">
        <v>0</v>
      </c>
      <c r="AL549" s="71">
        <v>0</v>
      </c>
      <c r="AM549" s="71">
        <v>10519234.152647305</v>
      </c>
      <c r="AN549" s="71">
        <v>0</v>
      </c>
      <c r="AO549" s="71">
        <v>0</v>
      </c>
      <c r="AP549" s="71">
        <v>445182481.4608205</v>
      </c>
      <c r="AQ549" s="72"/>
      <c r="AR549" s="71">
        <v>2560</v>
      </c>
      <c r="AS549" s="71">
        <v>789</v>
      </c>
      <c r="AT549" s="71">
        <v>0</v>
      </c>
      <c r="AU549" s="71">
        <v>1</v>
      </c>
      <c r="AV549" s="71">
        <v>0</v>
      </c>
      <c r="AW549" s="71">
        <v>0</v>
      </c>
      <c r="AX549" s="71"/>
      <c r="AY549" s="72"/>
      <c r="AZ549" s="71">
        <v>10725.1</v>
      </c>
      <c r="BA549" s="71">
        <v>74675.000000000015</v>
      </c>
      <c r="BB549" s="71">
        <v>0</v>
      </c>
      <c r="BC549" s="71">
        <v>275.89999999999998</v>
      </c>
      <c r="BD549" s="71">
        <v>0</v>
      </c>
      <c r="BE549" s="71">
        <v>0</v>
      </c>
      <c r="BF549" s="71"/>
      <c r="BG549" s="72"/>
      <c r="BH549" s="71">
        <v>0</v>
      </c>
      <c r="BI549" s="71">
        <v>0</v>
      </c>
      <c r="BJ549" s="71">
        <v>33.542000000000002</v>
      </c>
      <c r="BK549" s="71">
        <v>0</v>
      </c>
      <c r="BL549" s="71">
        <v>45.256999999999998</v>
      </c>
      <c r="BM549" s="71">
        <v>0</v>
      </c>
      <c r="BN549" s="72"/>
      <c r="BO549" s="71">
        <v>0</v>
      </c>
      <c r="BP549" s="71">
        <v>0</v>
      </c>
      <c r="BQ549" s="71">
        <v>7</v>
      </c>
      <c r="BR549" s="71">
        <v>0</v>
      </c>
      <c r="BS549" s="71">
        <v>4</v>
      </c>
      <c r="BT549" s="71">
        <v>0</v>
      </c>
      <c r="BU549"/>
      <c r="BV549" s="70">
        <v>48.512999999999998</v>
      </c>
      <c r="BW549" s="70">
        <v>0</v>
      </c>
      <c r="BX549" s="70">
        <v>26.021999999999998</v>
      </c>
      <c r="BY549" s="70">
        <v>4.2640000000000002</v>
      </c>
      <c r="BZ549" s="70">
        <v>0</v>
      </c>
      <c r="CA549" s="70">
        <v>0</v>
      </c>
      <c r="CB549" s="70">
        <v>0</v>
      </c>
      <c r="CC549" s="70">
        <v>0</v>
      </c>
      <c r="CD549" s="70">
        <v>0</v>
      </c>
    </row>
    <row r="550" spans="1:82">
      <c r="A550" s="70" t="s">
        <v>2233</v>
      </c>
      <c r="B550" s="70">
        <v>272</v>
      </c>
      <c r="C550" s="70">
        <v>17</v>
      </c>
      <c r="D550" s="70">
        <v>16</v>
      </c>
      <c r="E550" s="70">
        <v>2020</v>
      </c>
      <c r="F550" s="70" t="s">
        <v>159</v>
      </c>
      <c r="G550" s="70" t="s">
        <v>2216</v>
      </c>
      <c r="H550" s="70" t="s">
        <v>2217</v>
      </c>
      <c r="I550" s="148"/>
      <c r="J550" s="71">
        <v>385.60117641311541</v>
      </c>
      <c r="K550" s="71">
        <v>2.9356765655370012</v>
      </c>
      <c r="L550" s="71">
        <v>17.248724139249287</v>
      </c>
      <c r="M550" s="71">
        <v>80.125231141281049</v>
      </c>
      <c r="N550" s="71">
        <v>67.08261926626831</v>
      </c>
      <c r="O550" s="71">
        <v>70.505038597057037</v>
      </c>
      <c r="P550" s="71">
        <v>66.120292865399222</v>
      </c>
      <c r="Q550" s="71">
        <v>4.5143277870383001</v>
      </c>
      <c r="R550" s="71">
        <v>0</v>
      </c>
      <c r="S550" s="71">
        <v>8.3191767246000001</v>
      </c>
      <c r="T550" s="72"/>
      <c r="U550" s="71">
        <v>22336596</v>
      </c>
      <c r="V550" s="71">
        <v>1557</v>
      </c>
      <c r="W550" s="71">
        <v>564</v>
      </c>
      <c r="X550" s="71">
        <v>26189</v>
      </c>
      <c r="Y550" s="71">
        <v>34234</v>
      </c>
      <c r="Z550" s="71">
        <v>50381</v>
      </c>
      <c r="AA550" s="71">
        <v>14593</v>
      </c>
      <c r="AB550" s="71">
        <v>76565</v>
      </c>
      <c r="AC550" s="71">
        <v>0</v>
      </c>
      <c r="AD550" s="71">
        <v>8.3191767246000001</v>
      </c>
      <c r="AE550" s="72"/>
      <c r="AF550" s="71">
        <v>175943836.37020969</v>
      </c>
      <c r="AG550" s="71">
        <v>2302238.7231575567</v>
      </c>
      <c r="AH550" s="71">
        <v>3770038.8039501933</v>
      </c>
      <c r="AI550" s="71">
        <v>157020820.67020059</v>
      </c>
      <c r="AJ550" s="71">
        <v>125000420.2678414</v>
      </c>
      <c r="AK550" s="71"/>
      <c r="AL550" s="71"/>
      <c r="AM550" s="71">
        <v>9992583.1548921485</v>
      </c>
      <c r="AN550" s="71"/>
      <c r="AO550" s="71"/>
      <c r="AP550" s="71">
        <v>474029937.99025154</v>
      </c>
      <c r="AQ550" s="72"/>
      <c r="AR550" s="71">
        <v>2670</v>
      </c>
      <c r="AS550" s="71">
        <v>844</v>
      </c>
      <c r="AT550" s="71">
        <v>0</v>
      </c>
      <c r="AU550" s="71">
        <v>1</v>
      </c>
      <c r="AV550" s="71">
        <v>0</v>
      </c>
      <c r="AW550" s="71">
        <v>0</v>
      </c>
      <c r="AX550" s="71"/>
      <c r="AY550" s="72"/>
      <c r="AZ550" s="71">
        <v>11286.8</v>
      </c>
      <c r="BA550" s="71">
        <v>82550.099999999977</v>
      </c>
      <c r="BB550" s="71">
        <v>0</v>
      </c>
      <c r="BC550" s="71">
        <v>275.89999999999998</v>
      </c>
      <c r="BD550" s="71">
        <v>0</v>
      </c>
      <c r="BE550" s="71">
        <v>0</v>
      </c>
      <c r="BF550" s="71"/>
      <c r="BG550" s="72"/>
      <c r="BH550" s="71">
        <v>0</v>
      </c>
      <c r="BI550" s="71">
        <v>0</v>
      </c>
      <c r="BJ550" s="71">
        <v>37.069000000000003</v>
      </c>
      <c r="BK550" s="71">
        <v>0</v>
      </c>
      <c r="BL550" s="71">
        <v>43.896999999999998</v>
      </c>
      <c r="BM550" s="71">
        <v>0</v>
      </c>
      <c r="BN550" s="72"/>
      <c r="BO550" s="71">
        <v>0</v>
      </c>
      <c r="BP550" s="71">
        <v>0</v>
      </c>
      <c r="BQ550" s="71">
        <v>8</v>
      </c>
      <c r="BR550" s="71">
        <v>0</v>
      </c>
      <c r="BS550" s="71">
        <v>4</v>
      </c>
      <c r="BT550" s="71">
        <v>0</v>
      </c>
      <c r="BU550"/>
      <c r="BV550" s="70">
        <v>51.853000000000002</v>
      </c>
      <c r="BW550" s="70">
        <v>0</v>
      </c>
      <c r="BX550" s="70">
        <v>24.103000000000002</v>
      </c>
      <c r="BY550" s="70">
        <v>5.01</v>
      </c>
      <c r="BZ550" s="70">
        <v>0</v>
      </c>
      <c r="CA550" s="70">
        <v>0</v>
      </c>
      <c r="CB550" s="70">
        <v>0</v>
      </c>
      <c r="CC550" s="70">
        <v>0</v>
      </c>
      <c r="CD550" s="70">
        <v>0</v>
      </c>
    </row>
    <row r="551" spans="1:82">
      <c r="A551" s="70" t="s">
        <v>2234</v>
      </c>
      <c r="B551" s="70">
        <v>272</v>
      </c>
      <c r="C551" s="70">
        <v>18</v>
      </c>
      <c r="D551" s="70">
        <v>16</v>
      </c>
      <c r="E551" s="70">
        <v>2021</v>
      </c>
      <c r="F551" s="70" t="s">
        <v>160</v>
      </c>
      <c r="G551" s="70" t="s">
        <v>2216</v>
      </c>
      <c r="H551" s="70" t="s">
        <v>2217</v>
      </c>
      <c r="I551" s="148"/>
      <c r="J551" s="71">
        <v>395.85206904505372</v>
      </c>
      <c r="K551" s="71">
        <v>2.9981173099798939</v>
      </c>
      <c r="L551" s="71">
        <v>18.03799682742234</v>
      </c>
      <c r="M551" s="71">
        <v>75.627020928553009</v>
      </c>
      <c r="N551" s="71">
        <v>61.507968963742208</v>
      </c>
      <c r="O551" s="71">
        <v>67.792327946645443</v>
      </c>
      <c r="P551" s="71">
        <v>67.868384223177785</v>
      </c>
      <c r="Q551" s="71">
        <v>4.4123720931316397</v>
      </c>
      <c r="R551" s="71">
        <v>0</v>
      </c>
      <c r="S551" s="71">
        <v>5.1999795875000014</v>
      </c>
      <c r="T551" s="72"/>
      <c r="U551" s="71">
        <v>24468371</v>
      </c>
      <c r="V551" s="71">
        <v>1557</v>
      </c>
      <c r="W551" s="71">
        <v>564</v>
      </c>
      <c r="X551" s="71">
        <v>26189</v>
      </c>
      <c r="Y551" s="71">
        <v>34207</v>
      </c>
      <c r="Z551" s="71">
        <v>49879</v>
      </c>
      <c r="AA551" s="71">
        <v>14606</v>
      </c>
      <c r="AB551" s="71">
        <v>75571</v>
      </c>
      <c r="AC551" s="71">
        <v>0</v>
      </c>
      <c r="AD551" s="71">
        <v>5.1999795875000014</v>
      </c>
      <c r="AE551" s="72"/>
      <c r="AF551" s="71">
        <v>181442763.05042019</v>
      </c>
      <c r="AG551" s="71">
        <v>2458567.4674093425</v>
      </c>
      <c r="AH551" s="71">
        <v>3812521.8252524296</v>
      </c>
      <c r="AI551" s="71">
        <v>170486348.45117894</v>
      </c>
      <c r="AJ551" s="71">
        <v>128386521.668495</v>
      </c>
      <c r="AK551" s="71">
        <v>0</v>
      </c>
      <c r="AL551" s="71">
        <v>0</v>
      </c>
      <c r="AM551" s="71">
        <v>9919743.2655234747</v>
      </c>
      <c r="AN551" s="71">
        <v>0</v>
      </c>
      <c r="AO551" s="71">
        <v>0</v>
      </c>
      <c r="AP551" s="71">
        <v>496506465.72827941</v>
      </c>
      <c r="AQ551" s="72"/>
      <c r="AR551" s="71">
        <v>2771</v>
      </c>
      <c r="AS551" s="71">
        <v>871</v>
      </c>
      <c r="AT551" s="71">
        <v>0</v>
      </c>
      <c r="AU551" s="71">
        <v>1</v>
      </c>
      <c r="AV551" s="71">
        <v>0</v>
      </c>
      <c r="AW551" s="71">
        <v>0</v>
      </c>
      <c r="AX551" s="71"/>
      <c r="AY551" s="72"/>
      <c r="AZ551" s="71">
        <v>11960.399999999991</v>
      </c>
      <c r="BA551" s="71">
        <v>85010.799999999974</v>
      </c>
      <c r="BB551" s="71">
        <v>0</v>
      </c>
      <c r="BC551" s="71">
        <v>275.89999999999998</v>
      </c>
      <c r="BD551" s="71">
        <v>0</v>
      </c>
      <c r="BE551" s="71">
        <v>0</v>
      </c>
      <c r="BF551" s="71"/>
      <c r="BG551" s="72"/>
      <c r="BH551" s="71">
        <v>0</v>
      </c>
      <c r="BI551" s="71">
        <v>0</v>
      </c>
      <c r="BJ551" s="71">
        <v>39.551000000000002</v>
      </c>
      <c r="BK551" s="71">
        <v>0</v>
      </c>
      <c r="BL551" s="71">
        <v>40.629999999999995</v>
      </c>
      <c r="BM551" s="71">
        <v>0</v>
      </c>
      <c r="BN551" s="72"/>
      <c r="BO551" s="71">
        <v>0</v>
      </c>
      <c r="BP551" s="71">
        <v>0</v>
      </c>
      <c r="BQ551" s="71">
        <v>9</v>
      </c>
      <c r="BR551" s="71">
        <v>0</v>
      </c>
      <c r="BS551" s="71">
        <v>4</v>
      </c>
      <c r="BT551" s="71">
        <v>0</v>
      </c>
      <c r="BU551"/>
      <c r="BV551" s="70">
        <v>54.719000000000001</v>
      </c>
      <c r="BW551" s="70">
        <v>0</v>
      </c>
      <c r="BX551" s="70">
        <v>20.132000000000001</v>
      </c>
      <c r="BY551" s="70">
        <v>5.33</v>
      </c>
      <c r="BZ551" s="70">
        <v>0</v>
      </c>
      <c r="CA551" s="70">
        <v>0</v>
      </c>
      <c r="CB551" s="70">
        <v>0</v>
      </c>
      <c r="CC551" s="70">
        <v>0</v>
      </c>
      <c r="CD551" s="70">
        <v>0</v>
      </c>
    </row>
    <row r="552" spans="1:82">
      <c r="A552" s="70" t="s">
        <v>2235</v>
      </c>
      <c r="B552" s="70">
        <v>272</v>
      </c>
      <c r="C552" s="70">
        <v>19</v>
      </c>
      <c r="D552" s="70">
        <v>16</v>
      </c>
      <c r="E552" s="70">
        <v>2022</v>
      </c>
      <c r="F552" s="70" t="s">
        <v>161</v>
      </c>
      <c r="G552" s="70" t="s">
        <v>2216</v>
      </c>
      <c r="H552" s="70" t="s">
        <v>2217</v>
      </c>
      <c r="I552" s="148"/>
      <c r="J552" s="71">
        <v>354.65508761700471</v>
      </c>
      <c r="K552" s="71">
        <v>2.8816062879783559</v>
      </c>
      <c r="L552" s="71">
        <v>16.497798440635162</v>
      </c>
      <c r="M552" s="71">
        <v>85.178413597375368</v>
      </c>
      <c r="N552" s="71">
        <v>72.157985628145099</v>
      </c>
      <c r="O552" s="71">
        <v>70.978881725105168</v>
      </c>
      <c r="P552" s="71">
        <v>68.208626332201888</v>
      </c>
      <c r="Q552" s="71">
        <v>4.4077028481904126</v>
      </c>
      <c r="R552" s="71">
        <v>0</v>
      </c>
      <c r="S552" s="71">
        <v>6.9498326480000001</v>
      </c>
      <c r="T552" s="72"/>
      <c r="U552" s="71">
        <v>24512078</v>
      </c>
      <c r="V552" s="71">
        <v>1557</v>
      </c>
      <c r="W552" s="71">
        <v>564</v>
      </c>
      <c r="X552" s="71">
        <v>26189</v>
      </c>
      <c r="Y552" s="71">
        <v>34456</v>
      </c>
      <c r="Z552" s="71">
        <v>49618</v>
      </c>
      <c r="AA552" s="71">
        <v>14903</v>
      </c>
      <c r="AB552" s="71">
        <v>74872</v>
      </c>
      <c r="AC552" s="71">
        <v>0</v>
      </c>
      <c r="AD552" s="71">
        <v>6.9498326480000001</v>
      </c>
      <c r="AE552" s="72"/>
      <c r="AF552" s="71">
        <v>154869789.89930677</v>
      </c>
      <c r="AG552" s="71">
        <v>2432521.4340487798</v>
      </c>
      <c r="AH552" s="71">
        <v>4061482.3834734643</v>
      </c>
      <c r="AI552" s="71">
        <v>165126739.47005716</v>
      </c>
      <c r="AJ552" s="71">
        <v>136908989.14310503</v>
      </c>
      <c r="AK552" s="71">
        <v>0</v>
      </c>
      <c r="AL552" s="71">
        <v>0</v>
      </c>
      <c r="AM552" s="71">
        <v>9668018.7868495565</v>
      </c>
      <c r="AN552" s="71">
        <v>0</v>
      </c>
      <c r="AO552" s="71">
        <v>0</v>
      </c>
      <c r="AP552" s="71">
        <v>473067541.11684078</v>
      </c>
      <c r="AQ552" s="72"/>
      <c r="AR552" s="71">
        <v>2888</v>
      </c>
      <c r="AS552" s="71">
        <v>898</v>
      </c>
      <c r="AT552" s="71">
        <v>0</v>
      </c>
      <c r="AU552" s="71">
        <v>1</v>
      </c>
      <c r="AV552" s="71">
        <v>0</v>
      </c>
      <c r="AW552" s="71">
        <v>0</v>
      </c>
      <c r="AX552" s="71"/>
      <c r="AY552" s="72"/>
      <c r="AZ552" s="71">
        <v>12627.199999999986</v>
      </c>
      <c r="BA552" s="71">
        <v>92484.89999999998</v>
      </c>
      <c r="BB552" s="71">
        <v>0</v>
      </c>
      <c r="BC552" s="71">
        <v>275.89999999999998</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2236</v>
      </c>
      <c r="B553" s="70">
        <v>272</v>
      </c>
      <c r="C553" s="70">
        <v>20</v>
      </c>
      <c r="D553" s="70">
        <v>16</v>
      </c>
      <c r="E553" s="70">
        <v>2023</v>
      </c>
      <c r="F553" s="70" t="s">
        <v>1539</v>
      </c>
      <c r="G553" s="70" t="s">
        <v>2216</v>
      </c>
      <c r="H553" s="70" t="s">
        <v>2217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3003</v>
      </c>
      <c r="AS553" s="71">
        <v>906</v>
      </c>
      <c r="AT553" s="71">
        <v>0</v>
      </c>
      <c r="AU553" s="71">
        <v>1</v>
      </c>
      <c r="AV553" s="71">
        <v>0</v>
      </c>
      <c r="AW553" s="71">
        <v>1</v>
      </c>
      <c r="AX553" s="71"/>
      <c r="AY553" s="72"/>
      <c r="AZ553" s="71">
        <v>13249.799999999974</v>
      </c>
      <c r="BA553" s="71">
        <v>94789.89999999998</v>
      </c>
      <c r="BB553" s="71">
        <v>0</v>
      </c>
      <c r="BC553" s="71">
        <v>275.89999999999998</v>
      </c>
      <c r="BD553" s="71">
        <v>0</v>
      </c>
      <c r="BE553" s="71">
        <v>5860.2960000000003</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2237</v>
      </c>
      <c r="B554" s="70">
        <v>272</v>
      </c>
      <c r="C554" s="70">
        <v>21</v>
      </c>
      <c r="D554" s="70">
        <v>16</v>
      </c>
      <c r="E554" s="70">
        <v>2024</v>
      </c>
      <c r="F554" s="70" t="s">
        <v>1554</v>
      </c>
      <c r="G554" s="70" t="s">
        <v>2216</v>
      </c>
      <c r="H554" s="70" t="s">
        <v>2217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2238</v>
      </c>
      <c r="B555" s="70">
        <v>392</v>
      </c>
      <c r="C555" s="70">
        <v>1</v>
      </c>
      <c r="D555" s="70">
        <v>24</v>
      </c>
      <c r="E555" s="70">
        <v>1990</v>
      </c>
      <c r="F555" s="70" t="s">
        <v>787</v>
      </c>
      <c r="G555" s="70" t="s">
        <v>2239</v>
      </c>
      <c r="H555" s="70" t="s">
        <v>2240</v>
      </c>
      <c r="I555" s="148"/>
      <c r="J555" s="71">
        <v>217.70758756669159</v>
      </c>
      <c r="K555" s="71">
        <v>8.7637058374899883</v>
      </c>
      <c r="L555" s="71">
        <v>7.7050369181482061</v>
      </c>
      <c r="M555" s="71">
        <v>47.94083677825477</v>
      </c>
      <c r="N555" s="71">
        <v>55.241704556054948</v>
      </c>
      <c r="O555" s="71">
        <v>56.040225334469788</v>
      </c>
      <c r="P555" s="71">
        <v>73.106215001411343</v>
      </c>
      <c r="Q555" s="71">
        <v>4.5026030013677198</v>
      </c>
      <c r="R555" s="71">
        <v>0</v>
      </c>
      <c r="S555" s="71">
        <v>4.4357985256775248</v>
      </c>
      <c r="T555" s="72"/>
      <c r="U555" s="71">
        <v>22637974</v>
      </c>
      <c r="V555" s="71">
        <v>2696</v>
      </c>
      <c r="W555" s="71">
        <v>87</v>
      </c>
      <c r="X555" s="71">
        <v>16533</v>
      </c>
      <c r="Y555" s="71">
        <v>18925</v>
      </c>
      <c r="Z555" s="71">
        <v>23050</v>
      </c>
      <c r="AA555" s="71">
        <v>17751</v>
      </c>
      <c r="AB555" s="71">
        <v>73107</v>
      </c>
      <c r="AC555" s="71">
        <v>0</v>
      </c>
      <c r="AD555" s="71">
        <v>4.4357985256775248</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2241</v>
      </c>
      <c r="B556" s="70">
        <v>393</v>
      </c>
      <c r="C556" s="70">
        <v>2</v>
      </c>
      <c r="D556" s="70">
        <v>24</v>
      </c>
      <c r="E556" s="70">
        <v>2005</v>
      </c>
      <c r="F556" s="70" t="s">
        <v>789</v>
      </c>
      <c r="G556" s="70" t="s">
        <v>2239</v>
      </c>
      <c r="H556" s="70" t="s">
        <v>2240</v>
      </c>
      <c r="I556" s="148"/>
      <c r="J556" s="71">
        <v>183.60021336337081</v>
      </c>
      <c r="K556" s="71">
        <v>7.110896797205787</v>
      </c>
      <c r="L556" s="71">
        <v>13.652586241536749</v>
      </c>
      <c r="M556" s="71">
        <v>100.8346796629325</v>
      </c>
      <c r="N556" s="71">
        <v>117.5158746589252</v>
      </c>
      <c r="O556" s="71">
        <v>95.124430761020577</v>
      </c>
      <c r="P556" s="71">
        <v>80.95645381584292</v>
      </c>
      <c r="Q556" s="71">
        <v>4.7771263034355096</v>
      </c>
      <c r="R556" s="71">
        <v>0</v>
      </c>
      <c r="S556" s="71">
        <v>8.2019250545650362</v>
      </c>
      <c r="T556" s="72"/>
      <c r="U556" s="71">
        <v>19872109</v>
      </c>
      <c r="V556" s="71">
        <v>2710</v>
      </c>
      <c r="W556" s="71">
        <v>163</v>
      </c>
      <c r="X556" s="71">
        <v>16317</v>
      </c>
      <c r="Y556" s="71">
        <v>25931</v>
      </c>
      <c r="Z556" s="71">
        <v>45276</v>
      </c>
      <c r="AA556" s="71">
        <v>16099</v>
      </c>
      <c r="AB556" s="71">
        <v>81086</v>
      </c>
      <c r="AC556" s="71">
        <v>0</v>
      </c>
      <c r="AD556" s="71">
        <v>8.2019250545650362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2242</v>
      </c>
      <c r="B557" s="70">
        <v>394</v>
      </c>
      <c r="C557" s="70">
        <v>3</v>
      </c>
      <c r="D557" s="70">
        <v>24</v>
      </c>
      <c r="E557" s="70">
        <v>2006</v>
      </c>
      <c r="F557" s="70" t="s">
        <v>790</v>
      </c>
      <c r="G557" s="70" t="s">
        <v>2239</v>
      </c>
      <c r="H557" s="70" t="s">
        <v>2240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2243</v>
      </c>
      <c r="B558" s="70">
        <v>395</v>
      </c>
      <c r="C558" s="70">
        <v>4</v>
      </c>
      <c r="D558" s="70">
        <v>24</v>
      </c>
      <c r="E558" s="70">
        <v>2007</v>
      </c>
      <c r="F558" s="70" t="s">
        <v>791</v>
      </c>
      <c r="G558" s="1064" t="s">
        <v>2239</v>
      </c>
      <c r="H558" s="70" t="s">
        <v>2240</v>
      </c>
      <c r="I558" s="148"/>
      <c r="J558" s="71">
        <v>181.11371113113881</v>
      </c>
      <c r="K558" s="71">
        <v>6.4683985893123319</v>
      </c>
      <c r="L558" s="71">
        <v>17.508677942271241</v>
      </c>
      <c r="M558" s="71">
        <v>92.746312627441185</v>
      </c>
      <c r="N558" s="71">
        <v>122.25048035676041</v>
      </c>
      <c r="O558" s="71">
        <v>92.980620044570514</v>
      </c>
      <c r="P558" s="71">
        <v>80.48356872912187</v>
      </c>
      <c r="Q558" s="71">
        <v>5.0212010686350403</v>
      </c>
      <c r="R558" s="71">
        <v>0</v>
      </c>
      <c r="S558" s="71">
        <v>6.7448722860200476</v>
      </c>
      <c r="T558" s="72"/>
      <c r="U558" s="71">
        <v>23130334</v>
      </c>
      <c r="V558" s="71">
        <v>2577</v>
      </c>
      <c r="W558" s="71">
        <v>262</v>
      </c>
      <c r="X558" s="71">
        <v>20210</v>
      </c>
      <c r="Y558" s="71">
        <v>26455</v>
      </c>
      <c r="Z558" s="71">
        <v>46006</v>
      </c>
      <c r="AA558" s="71">
        <v>15761</v>
      </c>
      <c r="AB558" s="71">
        <v>80722</v>
      </c>
      <c r="AC558" s="71">
        <v>0</v>
      </c>
      <c r="AD558" s="71">
        <v>6.7448722860200476</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2244</v>
      </c>
      <c r="B559" s="70">
        <v>396</v>
      </c>
      <c r="C559" s="70">
        <v>5</v>
      </c>
      <c r="D559" s="70">
        <v>24</v>
      </c>
      <c r="E559" s="70">
        <v>2008</v>
      </c>
      <c r="F559" s="70" t="s">
        <v>792</v>
      </c>
      <c r="G559" s="1064" t="s">
        <v>2239</v>
      </c>
      <c r="H559" s="70" t="s">
        <v>2240</v>
      </c>
      <c r="I559" s="148"/>
      <c r="J559" s="71">
        <v>155.69720851633741</v>
      </c>
      <c r="K559" s="71">
        <v>5.1245504547283556</v>
      </c>
      <c r="L559" s="71">
        <v>17.104618522104829</v>
      </c>
      <c r="M559" s="71">
        <v>103.9322173178935</v>
      </c>
      <c r="N559" s="71">
        <v>117.5440512135435</v>
      </c>
      <c r="O559" s="71">
        <v>90.73183958106371</v>
      </c>
      <c r="P559" s="71">
        <v>78.769828978123513</v>
      </c>
      <c r="Q559" s="71">
        <v>4.9187140537523604</v>
      </c>
      <c r="R559" s="71">
        <v>0</v>
      </c>
      <c r="S559" s="71">
        <v>7.7570648035835168</v>
      </c>
      <c r="T559" s="72"/>
      <c r="U559" s="71">
        <v>20721464</v>
      </c>
      <c r="V559" s="71">
        <v>2577</v>
      </c>
      <c r="W559" s="71">
        <v>262</v>
      </c>
      <c r="X559" s="71">
        <v>20210</v>
      </c>
      <c r="Y559" s="71">
        <v>26658</v>
      </c>
      <c r="Z559" s="71">
        <v>46469</v>
      </c>
      <c r="AA559" s="71">
        <v>15443</v>
      </c>
      <c r="AB559" s="71">
        <v>80375</v>
      </c>
      <c r="AC559" s="71">
        <v>0</v>
      </c>
      <c r="AD559" s="71">
        <v>7.7570648035835168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2245</v>
      </c>
      <c r="B560" s="70">
        <v>397</v>
      </c>
      <c r="C560" s="70">
        <v>6</v>
      </c>
      <c r="D560" s="70">
        <v>24</v>
      </c>
      <c r="E560" s="70">
        <v>2009</v>
      </c>
      <c r="F560" s="70" t="s">
        <v>176</v>
      </c>
      <c r="G560" s="70" t="s">
        <v>2239</v>
      </c>
      <c r="H560" s="70" t="s">
        <v>2240</v>
      </c>
      <c r="I560" s="148"/>
      <c r="J560" s="71">
        <v>143.34043557298381</v>
      </c>
      <c r="K560" s="71">
        <v>4.5855198189726618</v>
      </c>
      <c r="L560" s="71">
        <v>12.651823733575149</v>
      </c>
      <c r="M560" s="71">
        <v>111.8262685280351</v>
      </c>
      <c r="N560" s="71">
        <v>108.9846783668185</v>
      </c>
      <c r="O560" s="71">
        <v>92.745271575337412</v>
      </c>
      <c r="P560" s="71">
        <v>75.659661343954994</v>
      </c>
      <c r="Q560" s="71">
        <v>4.6843093386690802</v>
      </c>
      <c r="R560" s="71">
        <v>0</v>
      </c>
      <c r="S560" s="71">
        <v>7.8239905402807182</v>
      </c>
      <c r="T560" s="72"/>
      <c r="U560" s="71">
        <v>16513735</v>
      </c>
      <c r="V560" s="71">
        <v>2352</v>
      </c>
      <c r="W560" s="71">
        <v>267</v>
      </c>
      <c r="X560" s="71">
        <v>21542</v>
      </c>
      <c r="Y560" s="71">
        <v>27000</v>
      </c>
      <c r="Z560" s="71">
        <v>46885</v>
      </c>
      <c r="AA560" s="71">
        <v>15228</v>
      </c>
      <c r="AB560" s="71">
        <v>80352</v>
      </c>
      <c r="AC560" s="71">
        <v>0</v>
      </c>
      <c r="AD560" s="71">
        <v>7.8239905402807182</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75.039000000000001</v>
      </c>
      <c r="BK560" s="71">
        <v>0</v>
      </c>
      <c r="BL560" s="71">
        <v>18.158999999999999</v>
      </c>
      <c r="BM560" s="71">
        <v>0</v>
      </c>
      <c r="BN560" s="72"/>
      <c r="BO560" s="71">
        <v>0</v>
      </c>
      <c r="BP560" s="71">
        <v>0</v>
      </c>
      <c r="BQ560" s="71">
        <v>8</v>
      </c>
      <c r="BR560" s="71">
        <v>0</v>
      </c>
      <c r="BS560" s="71">
        <v>1</v>
      </c>
      <c r="BT560" s="71">
        <v>0</v>
      </c>
      <c r="BU560"/>
      <c r="BV560" s="70">
        <v>75.039000000000001</v>
      </c>
      <c r="BW560" s="70">
        <v>0</v>
      </c>
      <c r="BX560" s="70">
        <v>18.158999999999999</v>
      </c>
      <c r="BY560" s="70">
        <v>0</v>
      </c>
      <c r="BZ560" s="70">
        <v>0</v>
      </c>
      <c r="CA560" s="70">
        <v>0</v>
      </c>
      <c r="CB560" s="70">
        <v>0</v>
      </c>
      <c r="CC560" s="70">
        <v>0</v>
      </c>
      <c r="CD560" s="70">
        <v>0</v>
      </c>
    </row>
    <row r="561" spans="1:82">
      <c r="A561" s="70" t="s">
        <v>2246</v>
      </c>
      <c r="B561" s="70">
        <v>398</v>
      </c>
      <c r="C561" s="70">
        <v>7</v>
      </c>
      <c r="D561" s="70">
        <v>24</v>
      </c>
      <c r="E561" s="70">
        <v>2010</v>
      </c>
      <c r="F561" s="70" t="s">
        <v>177</v>
      </c>
      <c r="G561" s="70" t="s">
        <v>2239</v>
      </c>
      <c r="H561" s="70" t="s">
        <v>2240</v>
      </c>
      <c r="I561" s="148"/>
      <c r="J561" s="71">
        <v>145.97918670687679</v>
      </c>
      <c r="K561" s="71">
        <v>4.6738213402274464</v>
      </c>
      <c r="L561" s="71">
        <v>11.977951357909779</v>
      </c>
      <c r="M561" s="71">
        <v>109.0608177378172</v>
      </c>
      <c r="N561" s="71">
        <v>110.0476112772067</v>
      </c>
      <c r="O561" s="71">
        <v>92.790823871601731</v>
      </c>
      <c r="P561" s="71">
        <v>76.293055461637593</v>
      </c>
      <c r="Q561" s="71">
        <v>4.8614592722264103</v>
      </c>
      <c r="R561" s="71">
        <v>0</v>
      </c>
      <c r="S561" s="71">
        <v>7.4087474081971623</v>
      </c>
      <c r="T561" s="72"/>
      <c r="U561" s="71">
        <v>17991629</v>
      </c>
      <c r="V561" s="71">
        <v>2352</v>
      </c>
      <c r="W561" s="71">
        <v>267</v>
      </c>
      <c r="X561" s="71">
        <v>21542</v>
      </c>
      <c r="Y561" s="71">
        <v>27216</v>
      </c>
      <c r="Z561" s="71">
        <v>47126</v>
      </c>
      <c r="AA561" s="71">
        <v>14972</v>
      </c>
      <c r="AB561" s="71">
        <v>79907</v>
      </c>
      <c r="AC561" s="71">
        <v>0</v>
      </c>
      <c r="AD561" s="71">
        <v>7.4087474081971623</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76.650999999999996</v>
      </c>
      <c r="BK561" s="71">
        <v>0</v>
      </c>
      <c r="BL561" s="71">
        <v>17.346</v>
      </c>
      <c r="BM561" s="71">
        <v>0</v>
      </c>
      <c r="BN561" s="72"/>
      <c r="BO561" s="71">
        <v>0</v>
      </c>
      <c r="BP561" s="71">
        <v>0</v>
      </c>
      <c r="BQ561" s="71">
        <v>8</v>
      </c>
      <c r="BR561" s="71">
        <v>0</v>
      </c>
      <c r="BS561" s="71">
        <v>1</v>
      </c>
      <c r="BT561" s="71">
        <v>0</v>
      </c>
      <c r="BU561"/>
      <c r="BV561" s="70">
        <v>76.650999999999996</v>
      </c>
      <c r="BW561" s="70">
        <v>0</v>
      </c>
      <c r="BX561" s="70">
        <v>17.346</v>
      </c>
      <c r="BY561" s="70">
        <v>0</v>
      </c>
      <c r="BZ561" s="70">
        <v>0</v>
      </c>
      <c r="CA561" s="70">
        <v>0</v>
      </c>
      <c r="CB561" s="70">
        <v>0</v>
      </c>
      <c r="CC561" s="70">
        <v>0</v>
      </c>
      <c r="CD561" s="70">
        <v>0</v>
      </c>
    </row>
    <row r="562" spans="1:82">
      <c r="A562" s="70" t="s">
        <v>2247</v>
      </c>
      <c r="B562" s="70">
        <v>399</v>
      </c>
      <c r="C562" s="70">
        <v>8</v>
      </c>
      <c r="D562" s="70">
        <v>24</v>
      </c>
      <c r="E562" s="70">
        <v>2011</v>
      </c>
      <c r="F562" s="70" t="s">
        <v>178</v>
      </c>
      <c r="G562" s="70" t="s">
        <v>2239</v>
      </c>
      <c r="H562" s="70" t="s">
        <v>2240</v>
      </c>
      <c r="I562" s="148"/>
      <c r="J562" s="71">
        <v>158.17834302893601</v>
      </c>
      <c r="K562" s="71">
        <v>6.2781772322658984</v>
      </c>
      <c r="L562" s="71">
        <v>11.18201374385794</v>
      </c>
      <c r="M562" s="71">
        <v>126.92533284218381</v>
      </c>
      <c r="N562" s="71">
        <v>128.58792571094031</v>
      </c>
      <c r="O562" s="71">
        <v>92.014553283377936</v>
      </c>
      <c r="P562" s="71">
        <v>74.276350650279767</v>
      </c>
      <c r="Q562" s="71">
        <v>5.5324070905903797</v>
      </c>
      <c r="R562" s="71">
        <v>0</v>
      </c>
      <c r="S562" s="71">
        <v>11.753617826985559</v>
      </c>
      <c r="T562" s="72"/>
      <c r="U562" s="71">
        <v>16075911</v>
      </c>
      <c r="V562" s="71">
        <v>2352</v>
      </c>
      <c r="W562" s="71">
        <v>267</v>
      </c>
      <c r="X562" s="71">
        <v>21542</v>
      </c>
      <c r="Y562" s="71">
        <v>27169</v>
      </c>
      <c r="Z562" s="71">
        <v>47747</v>
      </c>
      <c r="AA562" s="71">
        <v>15010</v>
      </c>
      <c r="AB562" s="71">
        <v>78835</v>
      </c>
      <c r="AC562" s="71">
        <v>0</v>
      </c>
      <c r="AD562" s="71">
        <v>11.753617826985559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71.870999999999995</v>
      </c>
      <c r="BK562" s="71">
        <v>0</v>
      </c>
      <c r="BL562" s="71">
        <v>0</v>
      </c>
      <c r="BM562" s="71">
        <v>0</v>
      </c>
      <c r="BN562" s="72"/>
      <c r="BO562" s="71">
        <v>0</v>
      </c>
      <c r="BP562" s="71">
        <v>0</v>
      </c>
      <c r="BQ562" s="71">
        <v>9</v>
      </c>
      <c r="BR562" s="71">
        <v>0</v>
      </c>
      <c r="BS562" s="71">
        <v>0</v>
      </c>
      <c r="BT562" s="71">
        <v>0</v>
      </c>
      <c r="BU562"/>
      <c r="BV562" s="70">
        <v>71.870999999999995</v>
      </c>
      <c r="BW562" s="70">
        <v>0</v>
      </c>
      <c r="BX562" s="70">
        <v>0</v>
      </c>
      <c r="BY562" s="70">
        <v>0</v>
      </c>
      <c r="BZ562" s="70">
        <v>0</v>
      </c>
      <c r="CA562" s="70">
        <v>0</v>
      </c>
      <c r="CB562" s="70">
        <v>0</v>
      </c>
      <c r="CC562" s="70">
        <v>0</v>
      </c>
      <c r="CD562" s="70">
        <v>0</v>
      </c>
    </row>
    <row r="563" spans="1:82">
      <c r="A563" s="70" t="s">
        <v>2248</v>
      </c>
      <c r="B563" s="70">
        <v>400</v>
      </c>
      <c r="C563" s="70">
        <v>9</v>
      </c>
      <c r="D563" s="70">
        <v>24</v>
      </c>
      <c r="E563" s="70">
        <v>2012</v>
      </c>
      <c r="F563" s="70" t="s">
        <v>179</v>
      </c>
      <c r="G563" s="70" t="s">
        <v>2239</v>
      </c>
      <c r="H563" s="70" t="s">
        <v>2240</v>
      </c>
      <c r="I563" s="148"/>
      <c r="J563" s="71">
        <v>186.42396188783439</v>
      </c>
      <c r="K563" s="71">
        <v>5.8937653820145854</v>
      </c>
      <c r="L563" s="71">
        <v>11.215410211742791</v>
      </c>
      <c r="M563" s="71">
        <v>142.8063416112677</v>
      </c>
      <c r="N563" s="71">
        <v>138.63636659613289</v>
      </c>
      <c r="O563" s="71">
        <v>93.646014549592763</v>
      </c>
      <c r="P563" s="71">
        <v>75.012472822875452</v>
      </c>
      <c r="Q563" s="71">
        <v>5.9907961432746601</v>
      </c>
      <c r="R563" s="71">
        <v>0</v>
      </c>
      <c r="S563" s="71">
        <v>5.8677334602280142</v>
      </c>
      <c r="T563" s="72"/>
      <c r="U563" s="71">
        <v>17375788</v>
      </c>
      <c r="V563" s="71">
        <v>2352</v>
      </c>
      <c r="W563" s="71">
        <v>267</v>
      </c>
      <c r="X563" s="71">
        <v>21542</v>
      </c>
      <c r="Y563" s="71">
        <v>27548</v>
      </c>
      <c r="Z563" s="71">
        <v>48979</v>
      </c>
      <c r="AA563" s="71">
        <v>15073</v>
      </c>
      <c r="AB563" s="71">
        <v>78572</v>
      </c>
      <c r="AC563" s="71">
        <v>0</v>
      </c>
      <c r="AD563" s="71">
        <v>5.8677334602280142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85.727000000000004</v>
      </c>
      <c r="BK563" s="71">
        <v>0</v>
      </c>
      <c r="BL563" s="71">
        <v>0</v>
      </c>
      <c r="BM563" s="71">
        <v>0</v>
      </c>
      <c r="BN563" s="72"/>
      <c r="BO563" s="71">
        <v>0</v>
      </c>
      <c r="BP563" s="71">
        <v>0</v>
      </c>
      <c r="BQ563" s="71">
        <v>10</v>
      </c>
      <c r="BR563" s="71">
        <v>0</v>
      </c>
      <c r="BS563" s="71">
        <v>0</v>
      </c>
      <c r="BT563" s="71">
        <v>0</v>
      </c>
      <c r="BU563"/>
      <c r="BV563" s="70">
        <v>85.727000000000004</v>
      </c>
      <c r="BW563" s="70">
        <v>0</v>
      </c>
      <c r="BX563" s="70">
        <v>0</v>
      </c>
      <c r="BY563" s="70">
        <v>0</v>
      </c>
      <c r="BZ563" s="70">
        <v>0</v>
      </c>
      <c r="CA563" s="70">
        <v>0</v>
      </c>
      <c r="CB563" s="70">
        <v>0</v>
      </c>
      <c r="CC563" s="70">
        <v>0</v>
      </c>
      <c r="CD563" s="70">
        <v>0</v>
      </c>
    </row>
    <row r="564" spans="1:82">
      <c r="A564" s="70" t="s">
        <v>2249</v>
      </c>
      <c r="B564" s="70">
        <v>401</v>
      </c>
      <c r="C564" s="70">
        <v>10</v>
      </c>
      <c r="D564" s="70">
        <v>24</v>
      </c>
      <c r="E564" s="70">
        <v>2013</v>
      </c>
      <c r="F564" s="70" t="s">
        <v>180</v>
      </c>
      <c r="G564" s="70" t="s">
        <v>2239</v>
      </c>
      <c r="H564" s="70" t="s">
        <v>2240</v>
      </c>
      <c r="I564" s="148"/>
      <c r="J564" s="71">
        <v>158.61268953640479</v>
      </c>
      <c r="K564" s="71">
        <v>5.0036560142651494</v>
      </c>
      <c r="L564" s="71">
        <v>8.1361875920542559</v>
      </c>
      <c r="M564" s="71">
        <v>123.2508828977749</v>
      </c>
      <c r="N564" s="71">
        <v>137.71714712769159</v>
      </c>
      <c r="O564" s="71">
        <v>91.576332549259575</v>
      </c>
      <c r="P564" s="71">
        <v>75.674768022373172</v>
      </c>
      <c r="Q564" s="71">
        <v>6.0735194865500803</v>
      </c>
      <c r="R564" s="71">
        <v>0</v>
      </c>
      <c r="S564" s="71">
        <v>13.34987911942115</v>
      </c>
      <c r="T564" s="72"/>
      <c r="U564" s="71">
        <v>16253704</v>
      </c>
      <c r="V564" s="71">
        <v>2352</v>
      </c>
      <c r="W564" s="71">
        <v>267</v>
      </c>
      <c r="X564" s="71">
        <v>21542</v>
      </c>
      <c r="Y564" s="71">
        <v>27822</v>
      </c>
      <c r="Z564" s="71">
        <v>50035</v>
      </c>
      <c r="AA564" s="71">
        <v>15149</v>
      </c>
      <c r="AB564" s="71">
        <v>78515</v>
      </c>
      <c r="AC564" s="71">
        <v>0</v>
      </c>
      <c r="AD564" s="71">
        <v>13.34987911942115</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84.885000000000005</v>
      </c>
      <c r="BK564" s="71">
        <v>0</v>
      </c>
      <c r="BL564" s="71">
        <v>0</v>
      </c>
      <c r="BM564" s="71">
        <v>0</v>
      </c>
      <c r="BN564" s="72"/>
      <c r="BO564" s="71">
        <v>0</v>
      </c>
      <c r="BP564" s="71">
        <v>0</v>
      </c>
      <c r="BQ564" s="71">
        <v>9</v>
      </c>
      <c r="BR564" s="71">
        <v>0</v>
      </c>
      <c r="BS564" s="71">
        <v>0</v>
      </c>
      <c r="BT564" s="71">
        <v>0</v>
      </c>
      <c r="BU564"/>
      <c r="BV564" s="70">
        <v>84.885000000000005</v>
      </c>
      <c r="BW564" s="70">
        <v>0</v>
      </c>
      <c r="BX564" s="70">
        <v>0</v>
      </c>
      <c r="BY564" s="70">
        <v>0</v>
      </c>
      <c r="BZ564" s="70">
        <v>0</v>
      </c>
      <c r="CA564" s="70">
        <v>0</v>
      </c>
      <c r="CB564" s="70">
        <v>0</v>
      </c>
      <c r="CC564" s="70">
        <v>0</v>
      </c>
      <c r="CD564" s="70">
        <v>0</v>
      </c>
    </row>
    <row r="565" spans="1:82">
      <c r="A565" s="70" t="s">
        <v>2250</v>
      </c>
      <c r="B565" s="70">
        <v>402</v>
      </c>
      <c r="C565" s="70">
        <v>11</v>
      </c>
      <c r="D565" s="70">
        <v>24</v>
      </c>
      <c r="E565" s="70">
        <v>2014</v>
      </c>
      <c r="F565" s="70" t="s">
        <v>181</v>
      </c>
      <c r="G565" s="70" t="s">
        <v>2239</v>
      </c>
      <c r="H565" s="70" t="s">
        <v>2240</v>
      </c>
      <c r="I565" s="148"/>
      <c r="J565" s="71">
        <v>156.53965334280261</v>
      </c>
      <c r="K565" s="71">
        <v>5.8211187270323377</v>
      </c>
      <c r="L565" s="71">
        <v>8.5823929065625233</v>
      </c>
      <c r="M565" s="71">
        <v>143.10762728946531</v>
      </c>
      <c r="N565" s="71">
        <v>135.74003043020099</v>
      </c>
      <c r="O565" s="71">
        <v>88.943646880333162</v>
      </c>
      <c r="P565" s="71">
        <v>76.53007618220964</v>
      </c>
      <c r="Q565" s="71">
        <v>5.8111492272276397</v>
      </c>
      <c r="R565" s="71">
        <v>0</v>
      </c>
      <c r="S565" s="71">
        <v>7.2705489267023413</v>
      </c>
      <c r="T565" s="72"/>
      <c r="U565" s="71">
        <v>17252678</v>
      </c>
      <c r="V565" s="71">
        <v>2519</v>
      </c>
      <c r="W565" s="71">
        <v>187</v>
      </c>
      <c r="X565" s="71">
        <v>22371</v>
      </c>
      <c r="Y565" s="71">
        <v>28077</v>
      </c>
      <c r="Z565" s="71">
        <v>51183</v>
      </c>
      <c r="AA565" s="71">
        <v>15241</v>
      </c>
      <c r="AB565" s="71">
        <v>78299</v>
      </c>
      <c r="AC565" s="71">
        <v>0</v>
      </c>
      <c r="AD565" s="71">
        <v>7.2705489267023413</v>
      </c>
      <c r="AE565" s="72"/>
      <c r="AF565" s="71"/>
      <c r="AG565" s="71"/>
      <c r="AH565" s="71"/>
      <c r="AI565" s="71"/>
      <c r="AJ565" s="71"/>
      <c r="AK565" s="71"/>
      <c r="AL565" s="71"/>
      <c r="AM565" s="71"/>
      <c r="AN565" s="71"/>
      <c r="AO565" s="71"/>
      <c r="AP565" s="71"/>
      <c r="AQ565" s="72"/>
      <c r="AR565" s="71">
        <v>1515</v>
      </c>
      <c r="AS565" s="71">
        <v>225</v>
      </c>
      <c r="AT565" s="71">
        <v>0</v>
      </c>
      <c r="AU565" s="71">
        <v>0</v>
      </c>
      <c r="AV565" s="71">
        <v>0</v>
      </c>
      <c r="AW565" s="71">
        <v>0</v>
      </c>
      <c r="AX565" s="71"/>
      <c r="AY565" s="72"/>
      <c r="AZ565" s="71">
        <v>6418.6</v>
      </c>
      <c r="BA565" s="71">
        <v>38312</v>
      </c>
      <c r="BB565" s="71">
        <v>0</v>
      </c>
      <c r="BC565" s="71">
        <v>0</v>
      </c>
      <c r="BD565" s="71">
        <v>0</v>
      </c>
      <c r="BE565" s="71">
        <v>0</v>
      </c>
      <c r="BF565" s="71"/>
      <c r="BG565" s="72"/>
      <c r="BH565" s="71">
        <v>0</v>
      </c>
      <c r="BI565" s="71">
        <v>0</v>
      </c>
      <c r="BJ565" s="71">
        <v>84.018000000000001</v>
      </c>
      <c r="BK565" s="71">
        <v>0</v>
      </c>
      <c r="BL565" s="71">
        <v>0</v>
      </c>
      <c r="BM565" s="71">
        <v>0</v>
      </c>
      <c r="BN565" s="72"/>
      <c r="BO565" s="71">
        <v>0</v>
      </c>
      <c r="BP565" s="71">
        <v>0</v>
      </c>
      <c r="BQ565" s="71">
        <v>10</v>
      </c>
      <c r="BR565" s="71">
        <v>0</v>
      </c>
      <c r="BS565" s="71">
        <v>0</v>
      </c>
      <c r="BT565" s="71">
        <v>0</v>
      </c>
      <c r="BU565"/>
      <c r="BV565" s="70">
        <v>84.018000000000001</v>
      </c>
      <c r="BW565" s="70">
        <v>0</v>
      </c>
      <c r="BX565" s="70">
        <v>0</v>
      </c>
      <c r="BY565" s="70">
        <v>0</v>
      </c>
      <c r="BZ565" s="70">
        <v>0</v>
      </c>
      <c r="CA565" s="70">
        <v>0</v>
      </c>
      <c r="CB565" s="70">
        <v>0</v>
      </c>
      <c r="CC565" s="70">
        <v>0</v>
      </c>
      <c r="CD565" s="70">
        <v>0</v>
      </c>
    </row>
    <row r="566" spans="1:82">
      <c r="A566" s="70" t="s">
        <v>2251</v>
      </c>
      <c r="B566" s="70">
        <v>403</v>
      </c>
      <c r="C566" s="70">
        <v>12</v>
      </c>
      <c r="D566" s="70">
        <v>24</v>
      </c>
      <c r="E566" s="70">
        <v>2015</v>
      </c>
      <c r="F566" s="70" t="s">
        <v>182</v>
      </c>
      <c r="G566" s="70" t="s">
        <v>2239</v>
      </c>
      <c r="H566" s="70" t="s">
        <v>2240</v>
      </c>
      <c r="I566" s="148"/>
      <c r="J566" s="71">
        <v>123.6283047235457</v>
      </c>
      <c r="K566" s="71">
        <v>5.8828674023982996</v>
      </c>
      <c r="L566" s="71">
        <v>8.7300764678880505</v>
      </c>
      <c r="M566" s="71">
        <v>140.7890939008235</v>
      </c>
      <c r="N566" s="71">
        <v>123.18504042044241</v>
      </c>
      <c r="O566" s="71">
        <v>89.137141818533323</v>
      </c>
      <c r="P566" s="71">
        <v>75.902073834846291</v>
      </c>
      <c r="Q566" s="71">
        <v>5.6662904658806399</v>
      </c>
      <c r="R566" s="71">
        <v>0</v>
      </c>
      <c r="S566" s="71">
        <v>7.872984216468649</v>
      </c>
      <c r="T566" s="72"/>
      <c r="U566" s="71">
        <v>15086279</v>
      </c>
      <c r="V566" s="71">
        <v>2519</v>
      </c>
      <c r="W566" s="71">
        <v>187</v>
      </c>
      <c r="X566" s="71">
        <v>22371</v>
      </c>
      <c r="Y566" s="71">
        <v>28418</v>
      </c>
      <c r="Z566" s="71">
        <v>51788</v>
      </c>
      <c r="AA566" s="71">
        <v>15104</v>
      </c>
      <c r="AB566" s="71">
        <v>77990</v>
      </c>
      <c r="AC566" s="71">
        <v>0</v>
      </c>
      <c r="AD566" s="71">
        <v>7.872984216468649</v>
      </c>
      <c r="AE566" s="72"/>
      <c r="AF566" s="71">
        <v>131502215.52493329</v>
      </c>
      <c r="AG566" s="71">
        <v>4326000.9610103453</v>
      </c>
      <c r="AH566" s="71">
        <v>1518455.0504837141</v>
      </c>
      <c r="AI566" s="71">
        <v>157628755.19661191</v>
      </c>
      <c r="AJ566" s="71">
        <v>163939404.9985061</v>
      </c>
      <c r="AK566" s="71">
        <v>0</v>
      </c>
      <c r="AL566" s="71">
        <v>0</v>
      </c>
      <c r="AM566" s="71">
        <v>10688202.344254561</v>
      </c>
      <c r="AN566" s="71">
        <v>0</v>
      </c>
      <c r="AO566" s="71">
        <v>0</v>
      </c>
      <c r="AP566" s="71">
        <v>469603034.07579988</v>
      </c>
      <c r="AQ566" s="72"/>
      <c r="AR566" s="71">
        <v>1694</v>
      </c>
      <c r="AS566" s="71">
        <v>326</v>
      </c>
      <c r="AT566" s="71">
        <v>0</v>
      </c>
      <c r="AU566" s="71">
        <v>0</v>
      </c>
      <c r="AV566" s="71">
        <v>0</v>
      </c>
      <c r="AW566" s="71">
        <v>0</v>
      </c>
      <c r="AX566" s="71"/>
      <c r="AY566" s="72"/>
      <c r="AZ566" s="71">
        <v>7326.5</v>
      </c>
      <c r="BA566" s="71">
        <v>43396.800000000003</v>
      </c>
      <c r="BB566" s="71">
        <v>0</v>
      </c>
      <c r="BC566" s="71">
        <v>0</v>
      </c>
      <c r="BD566" s="71">
        <v>0</v>
      </c>
      <c r="BE566" s="71">
        <v>0</v>
      </c>
      <c r="BF566" s="71"/>
      <c r="BG566" s="72"/>
      <c r="BH566" s="71">
        <v>0</v>
      </c>
      <c r="BI566" s="71">
        <v>0</v>
      </c>
      <c r="BJ566" s="71">
        <v>83.164000000000001</v>
      </c>
      <c r="BK566" s="71">
        <v>0</v>
      </c>
      <c r="BL566" s="71">
        <v>0</v>
      </c>
      <c r="BM566" s="71">
        <v>0</v>
      </c>
      <c r="BN566" s="72"/>
      <c r="BO566" s="71">
        <v>0</v>
      </c>
      <c r="BP566" s="71">
        <v>0</v>
      </c>
      <c r="BQ566" s="71">
        <v>10</v>
      </c>
      <c r="BR566" s="71">
        <v>0</v>
      </c>
      <c r="BS566" s="71">
        <v>0</v>
      </c>
      <c r="BT566" s="71">
        <v>0</v>
      </c>
      <c r="BU566"/>
      <c r="BV566" s="70">
        <v>83.164000000000001</v>
      </c>
      <c r="BW566" s="70">
        <v>0</v>
      </c>
      <c r="BX566" s="70">
        <v>0</v>
      </c>
      <c r="BY566" s="70">
        <v>0</v>
      </c>
      <c r="BZ566" s="70">
        <v>0</v>
      </c>
      <c r="CA566" s="70">
        <v>0</v>
      </c>
      <c r="CB566" s="70">
        <v>0</v>
      </c>
      <c r="CC566" s="70">
        <v>0</v>
      </c>
      <c r="CD566" s="70">
        <v>0</v>
      </c>
    </row>
    <row r="567" spans="1:82">
      <c r="A567" s="70" t="s">
        <v>2252</v>
      </c>
      <c r="B567" s="70">
        <v>404</v>
      </c>
      <c r="C567" s="70">
        <v>13</v>
      </c>
      <c r="D567" s="70">
        <v>24</v>
      </c>
      <c r="E567" s="70">
        <v>2016</v>
      </c>
      <c r="F567" s="70" t="s">
        <v>155</v>
      </c>
      <c r="G567" s="70" t="s">
        <v>2239</v>
      </c>
      <c r="H567" s="70" t="s">
        <v>2240</v>
      </c>
      <c r="I567" s="148"/>
      <c r="J567" s="71">
        <v>139.17108681028833</v>
      </c>
      <c r="K567" s="71">
        <v>6.0430451421579363</v>
      </c>
      <c r="L567" s="71">
        <v>9.5715992701686474</v>
      </c>
      <c r="M567" s="71">
        <v>102.85691066069955</v>
      </c>
      <c r="N567" s="71">
        <v>115.6849489175121</v>
      </c>
      <c r="O567" s="71">
        <v>88.280845413752189</v>
      </c>
      <c r="P567" s="71">
        <v>73.653365798426421</v>
      </c>
      <c r="Q567" s="71">
        <v>5.4837293783197012</v>
      </c>
      <c r="R567" s="71">
        <v>0</v>
      </c>
      <c r="S567" s="71">
        <v>7.5876641947802659</v>
      </c>
      <c r="T567" s="72"/>
      <c r="U567" s="71">
        <v>16735213</v>
      </c>
      <c r="V567" s="71">
        <v>2519</v>
      </c>
      <c r="W567" s="71">
        <v>187</v>
      </c>
      <c r="X567" s="71">
        <v>22371</v>
      </c>
      <c r="Y567" s="71">
        <v>28684</v>
      </c>
      <c r="Z567" s="71">
        <v>51921</v>
      </c>
      <c r="AA567" s="71">
        <v>15159</v>
      </c>
      <c r="AB567" s="71">
        <v>77638</v>
      </c>
      <c r="AC567" s="71">
        <v>0</v>
      </c>
      <c r="AD567" s="71">
        <v>7.5876641947802659</v>
      </c>
      <c r="AE567" s="72"/>
      <c r="AF567" s="71">
        <v>154551945.83981189</v>
      </c>
      <c r="AG567" s="71">
        <v>4264252.2374490211</v>
      </c>
      <c r="AH567" s="71">
        <v>1335952.3782176599</v>
      </c>
      <c r="AI567" s="71">
        <v>140403181.94898731</v>
      </c>
      <c r="AJ567" s="71">
        <v>147475850.69985569</v>
      </c>
      <c r="AK567" s="71">
        <v>0</v>
      </c>
      <c r="AL567" s="71">
        <v>0</v>
      </c>
      <c r="AM567" s="71">
        <v>10648228.427500879</v>
      </c>
      <c r="AN567" s="71">
        <v>0</v>
      </c>
      <c r="AO567" s="71">
        <v>0</v>
      </c>
      <c r="AP567" s="71">
        <v>458679411.5318225</v>
      </c>
      <c r="AQ567" s="72"/>
      <c r="AR567" s="71">
        <v>1832</v>
      </c>
      <c r="AS567" s="71">
        <v>383</v>
      </c>
      <c r="AT567" s="71">
        <v>1</v>
      </c>
      <c r="AU567" s="71">
        <v>0</v>
      </c>
      <c r="AV567" s="71">
        <v>0</v>
      </c>
      <c r="AW567" s="71">
        <v>0</v>
      </c>
      <c r="AX567" s="71"/>
      <c r="AY567" s="72"/>
      <c r="AZ567" s="71">
        <v>7999.7000000000007</v>
      </c>
      <c r="BA567" s="71">
        <v>47445.4</v>
      </c>
      <c r="BB567" s="71">
        <v>19.2</v>
      </c>
      <c r="BC567" s="71">
        <v>0</v>
      </c>
      <c r="BD567" s="71">
        <v>0</v>
      </c>
      <c r="BE567" s="71">
        <v>0</v>
      </c>
      <c r="BF567" s="71"/>
      <c r="BG567" s="72"/>
      <c r="BH567" s="71">
        <v>0</v>
      </c>
      <c r="BI567" s="71">
        <v>0</v>
      </c>
      <c r="BJ567" s="71">
        <v>82.355999999999995</v>
      </c>
      <c r="BK567" s="71">
        <v>0</v>
      </c>
      <c r="BL567" s="71">
        <v>0</v>
      </c>
      <c r="BM567" s="71">
        <v>0</v>
      </c>
      <c r="BN567" s="72"/>
      <c r="BO567" s="71">
        <v>0</v>
      </c>
      <c r="BP567" s="71">
        <v>0</v>
      </c>
      <c r="BQ567" s="71">
        <v>10</v>
      </c>
      <c r="BR567" s="71">
        <v>0</v>
      </c>
      <c r="BS567" s="71">
        <v>0</v>
      </c>
      <c r="BT567" s="71">
        <v>0</v>
      </c>
      <c r="BU567"/>
      <c r="BV567" s="70">
        <v>82.355999999999995</v>
      </c>
      <c r="BW567" s="70">
        <v>0</v>
      </c>
      <c r="BX567" s="70">
        <v>0</v>
      </c>
      <c r="BY567" s="70">
        <v>0</v>
      </c>
      <c r="BZ567" s="70">
        <v>0</v>
      </c>
      <c r="CA567" s="70">
        <v>0</v>
      </c>
      <c r="CB567" s="70">
        <v>0</v>
      </c>
      <c r="CC567" s="70">
        <v>0</v>
      </c>
      <c r="CD567" s="70">
        <v>0</v>
      </c>
    </row>
    <row r="568" spans="1:82">
      <c r="A568" s="70" t="s">
        <v>2253</v>
      </c>
      <c r="B568" s="70">
        <v>405</v>
      </c>
      <c r="C568" s="70">
        <v>14</v>
      </c>
      <c r="D568" s="70">
        <v>24</v>
      </c>
      <c r="E568" s="70">
        <v>2017</v>
      </c>
      <c r="F568" s="70" t="s">
        <v>156</v>
      </c>
      <c r="G568" s="70" t="s">
        <v>2239</v>
      </c>
      <c r="H568" s="70" t="s">
        <v>2240</v>
      </c>
      <c r="I568" s="148"/>
      <c r="J568" s="71">
        <v>134.16177807642552</v>
      </c>
      <c r="K568" s="71">
        <v>6.2114064754656582</v>
      </c>
      <c r="L568" s="71">
        <v>9.9164748575996988</v>
      </c>
      <c r="M568" s="71">
        <v>95.336265965818029</v>
      </c>
      <c r="N568" s="71">
        <v>123.77602970695625</v>
      </c>
      <c r="O568" s="71">
        <v>87.027637630333345</v>
      </c>
      <c r="P568" s="71">
        <v>72.868153744830565</v>
      </c>
      <c r="Q568" s="71">
        <v>5.2697615407261598</v>
      </c>
      <c r="R568" s="71">
        <v>0</v>
      </c>
      <c r="S568" s="71">
        <v>6.6496867499759942</v>
      </c>
      <c r="T568" s="72"/>
      <c r="U568" s="71">
        <v>17055768</v>
      </c>
      <c r="V568" s="71">
        <v>2519</v>
      </c>
      <c r="W568" s="71">
        <v>187</v>
      </c>
      <c r="X568" s="71">
        <v>22371</v>
      </c>
      <c r="Y568" s="71">
        <v>28921</v>
      </c>
      <c r="Z568" s="71">
        <v>52033</v>
      </c>
      <c r="AA568" s="71">
        <v>15093</v>
      </c>
      <c r="AB568" s="71">
        <v>77153</v>
      </c>
      <c r="AC568" s="71">
        <v>0</v>
      </c>
      <c r="AD568" s="71">
        <v>6.6496867499759942</v>
      </c>
      <c r="AE568" s="72"/>
      <c r="AF568" s="71">
        <v>152263891.371075</v>
      </c>
      <c r="AG568" s="71">
        <v>4466879.23121111</v>
      </c>
      <c r="AH568" s="71">
        <v>1870809.373020824</v>
      </c>
      <c r="AI568" s="71">
        <v>137727885.40008739</v>
      </c>
      <c r="AJ568" s="71">
        <v>163604652.36079001</v>
      </c>
      <c r="AK568" s="71">
        <v>0</v>
      </c>
      <c r="AL568" s="71">
        <v>0</v>
      </c>
      <c r="AM568" s="71">
        <v>10598267.06048088</v>
      </c>
      <c r="AN568" s="71">
        <v>0</v>
      </c>
      <c r="AO568" s="71">
        <v>0</v>
      </c>
      <c r="AP568" s="71">
        <v>470532384.79666525</v>
      </c>
      <c r="AQ568" s="72"/>
      <c r="AR568" s="71">
        <v>1943</v>
      </c>
      <c r="AS568" s="71">
        <v>416</v>
      </c>
      <c r="AT568" s="71">
        <v>1</v>
      </c>
      <c r="AU568" s="71">
        <v>0</v>
      </c>
      <c r="AV568" s="71">
        <v>0</v>
      </c>
      <c r="AW568" s="71">
        <v>0</v>
      </c>
      <c r="AX568" s="71"/>
      <c r="AY568" s="72"/>
      <c r="AZ568" s="71">
        <v>8579.4</v>
      </c>
      <c r="BA568" s="71">
        <v>50931.199999999997</v>
      </c>
      <c r="BB568" s="71">
        <v>19.2</v>
      </c>
      <c r="BC568" s="71">
        <v>0</v>
      </c>
      <c r="BD568" s="71">
        <v>0</v>
      </c>
      <c r="BE568" s="71">
        <v>0</v>
      </c>
      <c r="BF568" s="71"/>
      <c r="BG568" s="72"/>
      <c r="BH568" s="71">
        <v>0</v>
      </c>
      <c r="BI568" s="71">
        <v>0</v>
      </c>
      <c r="BJ568" s="71">
        <v>73.251999999999995</v>
      </c>
      <c r="BK568" s="71">
        <v>0</v>
      </c>
      <c r="BL568" s="71">
        <v>0</v>
      </c>
      <c r="BM568" s="71">
        <v>0</v>
      </c>
      <c r="BN568" s="72"/>
      <c r="BO568" s="71">
        <v>0</v>
      </c>
      <c r="BP568" s="71">
        <v>0</v>
      </c>
      <c r="BQ568" s="71">
        <v>8</v>
      </c>
      <c r="BR568" s="71">
        <v>0</v>
      </c>
      <c r="BS568" s="71">
        <v>0</v>
      </c>
      <c r="BT568" s="71">
        <v>0</v>
      </c>
      <c r="BU568"/>
      <c r="BV568" s="70">
        <v>73.251999999999995</v>
      </c>
      <c r="BW568" s="70">
        <v>0</v>
      </c>
      <c r="BX568" s="70">
        <v>0</v>
      </c>
      <c r="BY568" s="70">
        <v>0</v>
      </c>
      <c r="BZ568" s="70">
        <v>0</v>
      </c>
      <c r="CA568" s="70">
        <v>0</v>
      </c>
      <c r="CB568" s="70">
        <v>0</v>
      </c>
      <c r="CC568" s="70">
        <v>0</v>
      </c>
      <c r="CD568" s="70">
        <v>0</v>
      </c>
    </row>
    <row r="569" spans="1:82">
      <c r="A569" s="70" t="s">
        <v>2254</v>
      </c>
      <c r="B569" s="70">
        <v>406</v>
      </c>
      <c r="C569" s="70">
        <v>15</v>
      </c>
      <c r="D569" s="70">
        <v>24</v>
      </c>
      <c r="E569" s="70">
        <v>2018</v>
      </c>
      <c r="F569" s="70" t="s">
        <v>183</v>
      </c>
      <c r="G569" s="70" t="s">
        <v>2239</v>
      </c>
      <c r="H569" s="70" t="s">
        <v>2240</v>
      </c>
      <c r="I569" s="148"/>
      <c r="J569" s="71">
        <v>137.43198443896563</v>
      </c>
      <c r="K569" s="71">
        <v>5.9038904275468518</v>
      </c>
      <c r="L569" s="71">
        <v>8.9921982107562393</v>
      </c>
      <c r="M569" s="71">
        <v>101.11889134762363</v>
      </c>
      <c r="N569" s="71">
        <v>114.79526411689052</v>
      </c>
      <c r="O569" s="71">
        <v>85.945636866325927</v>
      </c>
      <c r="P569" s="71">
        <v>72.22884477972687</v>
      </c>
      <c r="Q569" s="71">
        <v>4.8650493894307099</v>
      </c>
      <c r="R569" s="71">
        <v>0</v>
      </c>
      <c r="S569" s="71">
        <v>8.7473738109508261</v>
      </c>
      <c r="T569" s="72"/>
      <c r="U569" s="71">
        <v>16849532</v>
      </c>
      <c r="V569" s="71">
        <v>2519</v>
      </c>
      <c r="W569" s="71">
        <v>187</v>
      </c>
      <c r="X569" s="71">
        <v>22371</v>
      </c>
      <c r="Y569" s="71">
        <v>29222</v>
      </c>
      <c r="Z569" s="71">
        <v>52370</v>
      </c>
      <c r="AA569" s="71">
        <v>15111</v>
      </c>
      <c r="AB569" s="71">
        <v>76759</v>
      </c>
      <c r="AC569" s="71">
        <v>0</v>
      </c>
      <c r="AD569" s="71">
        <v>8.7473738109508261</v>
      </c>
      <c r="AE569" s="72"/>
      <c r="AF569" s="71">
        <v>157396303.27129051</v>
      </c>
      <c r="AG569" s="71">
        <v>3970076.6671872428</v>
      </c>
      <c r="AH569" s="71">
        <v>1773774.4025202079</v>
      </c>
      <c r="AI569" s="71">
        <v>137379335.99043149</v>
      </c>
      <c r="AJ569" s="71">
        <v>145299566.91033581</v>
      </c>
      <c r="AK569" s="71">
        <v>0</v>
      </c>
      <c r="AL569" s="71">
        <v>0</v>
      </c>
      <c r="AM569" s="71">
        <v>10565961.607115449</v>
      </c>
      <c r="AN569" s="71">
        <v>0</v>
      </c>
      <c r="AO569" s="71">
        <v>0</v>
      </c>
      <c r="AP569" s="71">
        <v>456385018.84888071</v>
      </c>
      <c r="AQ569" s="72"/>
      <c r="AR569" s="71">
        <v>2087</v>
      </c>
      <c r="AS569" s="71">
        <v>464</v>
      </c>
      <c r="AT569" s="71">
        <v>1</v>
      </c>
      <c r="AU569" s="71">
        <v>0</v>
      </c>
      <c r="AV569" s="71">
        <v>0</v>
      </c>
      <c r="AW569" s="71">
        <v>1</v>
      </c>
      <c r="AX569" s="71"/>
      <c r="AY569" s="72"/>
      <c r="AZ569" s="71">
        <v>9275.2000000000044</v>
      </c>
      <c r="BA569" s="71">
        <v>58525.9</v>
      </c>
      <c r="BB569" s="71">
        <v>19</v>
      </c>
      <c r="BC569" s="71">
        <v>0</v>
      </c>
      <c r="BD569" s="71">
        <v>0</v>
      </c>
      <c r="BE569" s="71">
        <v>1314</v>
      </c>
      <c r="BF569" s="71"/>
      <c r="BG569" s="72"/>
      <c r="BH569" s="71">
        <v>0</v>
      </c>
      <c r="BI569" s="71">
        <v>0</v>
      </c>
      <c r="BJ569" s="71">
        <v>72.08</v>
      </c>
      <c r="BK569" s="71">
        <v>0</v>
      </c>
      <c r="BL569" s="71">
        <v>0</v>
      </c>
      <c r="BM569" s="71">
        <v>0</v>
      </c>
      <c r="BN569" s="72"/>
      <c r="BO569" s="71">
        <v>0</v>
      </c>
      <c r="BP569" s="71">
        <v>0</v>
      </c>
      <c r="BQ569" s="71">
        <v>8</v>
      </c>
      <c r="BR569" s="71">
        <v>0</v>
      </c>
      <c r="BS569" s="71">
        <v>0</v>
      </c>
      <c r="BT569" s="71">
        <v>0</v>
      </c>
      <c r="BU569"/>
      <c r="BV569" s="70">
        <v>72.08</v>
      </c>
      <c r="BW569" s="70">
        <v>0</v>
      </c>
      <c r="BX569" s="70">
        <v>0</v>
      </c>
      <c r="BY569" s="70">
        <v>0</v>
      </c>
      <c r="BZ569" s="70">
        <v>0</v>
      </c>
      <c r="CA569" s="70">
        <v>0</v>
      </c>
      <c r="CB569" s="70">
        <v>0</v>
      </c>
      <c r="CC569" s="70">
        <v>0</v>
      </c>
      <c r="CD569" s="70">
        <v>0</v>
      </c>
    </row>
    <row r="570" spans="1:82">
      <c r="A570" s="70" t="s">
        <v>2255</v>
      </c>
      <c r="B570" s="70">
        <v>407</v>
      </c>
      <c r="C570" s="70">
        <v>16</v>
      </c>
      <c r="D570" s="70">
        <v>24</v>
      </c>
      <c r="E570" s="70">
        <v>2019</v>
      </c>
      <c r="F570" s="70" t="s">
        <v>158</v>
      </c>
      <c r="G570" s="70" t="s">
        <v>2239</v>
      </c>
      <c r="H570" s="70" t="s">
        <v>2240</v>
      </c>
      <c r="I570" s="148"/>
      <c r="J570" s="71">
        <v>132.47498413901482</v>
      </c>
      <c r="K570" s="71">
        <v>5.4650577742592432</v>
      </c>
      <c r="L570" s="71">
        <v>9.0807946667351995</v>
      </c>
      <c r="M570" s="71">
        <v>101.23521635306118</v>
      </c>
      <c r="N570" s="71">
        <v>112.72448837406424</v>
      </c>
      <c r="O570" s="71">
        <v>83.904755864549301</v>
      </c>
      <c r="P570" s="71">
        <v>71.704422903063502</v>
      </c>
      <c r="Q570" s="71">
        <v>4.7121923643778798</v>
      </c>
      <c r="R570" s="71">
        <v>0</v>
      </c>
      <c r="S570" s="71">
        <v>10.531053431234209</v>
      </c>
      <c r="T570" s="72"/>
      <c r="U570" s="71">
        <v>16270420</v>
      </c>
      <c r="V570" s="71">
        <v>2519</v>
      </c>
      <c r="W570" s="71">
        <v>187</v>
      </c>
      <c r="X570" s="71">
        <v>22371</v>
      </c>
      <c r="Y570" s="71">
        <v>29471</v>
      </c>
      <c r="Z570" s="71">
        <v>52530</v>
      </c>
      <c r="AA570" s="71">
        <v>14889</v>
      </c>
      <c r="AB570" s="71">
        <v>76360</v>
      </c>
      <c r="AC570" s="71">
        <v>0</v>
      </c>
      <c r="AD570" s="71">
        <v>10.531053431234209</v>
      </c>
      <c r="AE570" s="72"/>
      <c r="AF570" s="71">
        <v>160533095.23273021</v>
      </c>
      <c r="AG570" s="71">
        <v>3844206.483329718</v>
      </c>
      <c r="AH570" s="71">
        <v>1862036.338828465</v>
      </c>
      <c r="AI570" s="71">
        <v>146767679.56571311</v>
      </c>
      <c r="AJ570" s="71">
        <v>152409682.44147399</v>
      </c>
      <c r="AK570" s="71">
        <v>0</v>
      </c>
      <c r="AL570" s="71">
        <v>0</v>
      </c>
      <c r="AM570" s="71">
        <v>10399657.162227767</v>
      </c>
      <c r="AN570" s="71">
        <v>0</v>
      </c>
      <c r="AO570" s="71">
        <v>0</v>
      </c>
      <c r="AP570" s="71">
        <v>475816357.22430325</v>
      </c>
      <c r="AQ570" s="72"/>
      <c r="AR570" s="71">
        <v>2199</v>
      </c>
      <c r="AS570" s="71">
        <v>498</v>
      </c>
      <c r="AT570" s="71">
        <v>1</v>
      </c>
      <c r="AU570" s="71">
        <v>0</v>
      </c>
      <c r="AV570" s="71">
        <v>0</v>
      </c>
      <c r="AW570" s="71">
        <v>1</v>
      </c>
      <c r="AX570" s="71"/>
      <c r="AY570" s="72"/>
      <c r="AZ570" s="71">
        <v>9864.9999999999945</v>
      </c>
      <c r="BA570" s="71">
        <v>60356.2</v>
      </c>
      <c r="BB570" s="71">
        <v>19.2</v>
      </c>
      <c r="BC570" s="71">
        <v>0</v>
      </c>
      <c r="BD570" s="71">
        <v>0</v>
      </c>
      <c r="BE570" s="71">
        <v>1313.857</v>
      </c>
      <c r="BF570" s="71"/>
      <c r="BG570" s="72"/>
      <c r="BH570" s="71">
        <v>0</v>
      </c>
      <c r="BI570" s="71">
        <v>0</v>
      </c>
      <c r="BJ570" s="71">
        <v>74.828999999999994</v>
      </c>
      <c r="BK570" s="71">
        <v>0</v>
      </c>
      <c r="BL570" s="71">
        <v>0</v>
      </c>
      <c r="BM570" s="71">
        <v>0</v>
      </c>
      <c r="BN570" s="72"/>
      <c r="BO570" s="71">
        <v>0</v>
      </c>
      <c r="BP570" s="71">
        <v>0</v>
      </c>
      <c r="BQ570" s="71">
        <v>8</v>
      </c>
      <c r="BR570" s="71">
        <v>0</v>
      </c>
      <c r="BS570" s="71">
        <v>0</v>
      </c>
      <c r="BT570" s="71">
        <v>0</v>
      </c>
      <c r="BU570"/>
      <c r="BV570" s="70">
        <v>74.828999999999994</v>
      </c>
      <c r="BW570" s="70">
        <v>0</v>
      </c>
      <c r="BX570" s="70">
        <v>0</v>
      </c>
      <c r="BY570" s="70">
        <v>0</v>
      </c>
      <c r="BZ570" s="70">
        <v>0</v>
      </c>
      <c r="CA570" s="70">
        <v>0</v>
      </c>
      <c r="CB570" s="70">
        <v>0</v>
      </c>
      <c r="CC570" s="70">
        <v>0</v>
      </c>
      <c r="CD570" s="70">
        <v>0</v>
      </c>
    </row>
    <row r="571" spans="1:82">
      <c r="A571" s="70" t="s">
        <v>2256</v>
      </c>
      <c r="B571" s="70">
        <v>408</v>
      </c>
      <c r="C571" s="70">
        <v>17</v>
      </c>
      <c r="D571" s="70">
        <v>24</v>
      </c>
      <c r="E571" s="70">
        <v>2020</v>
      </c>
      <c r="F571" s="70" t="s">
        <v>159</v>
      </c>
      <c r="G571" s="70" t="s">
        <v>2239</v>
      </c>
      <c r="H571" s="70" t="s">
        <v>2240</v>
      </c>
      <c r="I571" s="148"/>
      <c r="J571" s="71">
        <v>123.2715371152659</v>
      </c>
      <c r="K571" s="71">
        <v>5.3937786097937073</v>
      </c>
      <c r="L571" s="71">
        <v>7.5439201928991269</v>
      </c>
      <c r="M571" s="71">
        <v>83.61465379725901</v>
      </c>
      <c r="N571" s="71">
        <v>101.77660948522427</v>
      </c>
      <c r="O571" s="71">
        <v>73.922463901318821</v>
      </c>
      <c r="P571" s="71">
        <v>67.66988103506732</v>
      </c>
      <c r="Q571" s="71">
        <v>4.4746472201908301</v>
      </c>
      <c r="R571" s="71">
        <v>0</v>
      </c>
      <c r="S571" s="71">
        <v>11.49658868878797</v>
      </c>
      <c r="T571" s="72"/>
      <c r="U571" s="71">
        <v>15983301</v>
      </c>
      <c r="V571" s="71">
        <v>2465</v>
      </c>
      <c r="W571" s="71">
        <v>190</v>
      </c>
      <c r="X571" s="71">
        <v>22119</v>
      </c>
      <c r="Y571" s="71">
        <v>29835</v>
      </c>
      <c r="Z571" s="71">
        <v>52823</v>
      </c>
      <c r="AA571" s="71">
        <v>14935</v>
      </c>
      <c r="AB571" s="71">
        <v>75892</v>
      </c>
      <c r="AC571" s="71">
        <v>0</v>
      </c>
      <c r="AD571" s="71">
        <v>11.49658868878797</v>
      </c>
      <c r="AE571" s="72"/>
      <c r="AF571" s="71">
        <v>149755966.0356217</v>
      </c>
      <c r="AG571" s="71">
        <v>3690759.0838002842</v>
      </c>
      <c r="AH571" s="71">
        <v>1558701.3373311365</v>
      </c>
      <c r="AI571" s="71">
        <v>124157583.37105767</v>
      </c>
      <c r="AJ571" s="71">
        <v>150653384.9152278</v>
      </c>
      <c r="AK571" s="71"/>
      <c r="AL571" s="71"/>
      <c r="AM571" s="71">
        <v>9904749.1777061969</v>
      </c>
      <c r="AN571" s="71"/>
      <c r="AO571" s="71"/>
      <c r="AP571" s="71">
        <v>439721143.92074484</v>
      </c>
      <c r="AQ571" s="72"/>
      <c r="AR571" s="71">
        <v>2308</v>
      </c>
      <c r="AS571" s="71">
        <v>523</v>
      </c>
      <c r="AT571" s="71">
        <v>1</v>
      </c>
      <c r="AU571" s="71">
        <v>0</v>
      </c>
      <c r="AV571" s="71">
        <v>0</v>
      </c>
      <c r="AW571" s="71">
        <v>1</v>
      </c>
      <c r="AX571" s="71"/>
      <c r="AY571" s="72"/>
      <c r="AZ571" s="71">
        <v>10423.999999999991</v>
      </c>
      <c r="BA571" s="71">
        <v>63374.399999999987</v>
      </c>
      <c r="BB571" s="71">
        <v>19.2</v>
      </c>
      <c r="BC571" s="71">
        <v>0</v>
      </c>
      <c r="BD571" s="71">
        <v>0</v>
      </c>
      <c r="BE571" s="71">
        <v>1313.8579999999999</v>
      </c>
      <c r="BF571" s="71"/>
      <c r="BG571" s="72"/>
      <c r="BH571" s="71">
        <v>0</v>
      </c>
      <c r="BI571" s="71">
        <v>0</v>
      </c>
      <c r="BJ571" s="71">
        <v>68.731999999999999</v>
      </c>
      <c r="BK571" s="71">
        <v>0</v>
      </c>
      <c r="BL571" s="71">
        <v>0</v>
      </c>
      <c r="BM571" s="71">
        <v>0</v>
      </c>
      <c r="BN571" s="72"/>
      <c r="BO571" s="71">
        <v>0</v>
      </c>
      <c r="BP571" s="71">
        <v>0</v>
      </c>
      <c r="BQ571" s="71">
        <v>8</v>
      </c>
      <c r="BR571" s="71">
        <v>0</v>
      </c>
      <c r="BS571" s="71">
        <v>0</v>
      </c>
      <c r="BT571" s="71">
        <v>0</v>
      </c>
      <c r="BU571"/>
      <c r="BV571" s="70">
        <v>68.731999999999999</v>
      </c>
      <c r="BW571" s="70">
        <v>0</v>
      </c>
      <c r="BX571" s="70">
        <v>0</v>
      </c>
      <c r="BY571" s="70">
        <v>0</v>
      </c>
      <c r="BZ571" s="70">
        <v>0</v>
      </c>
      <c r="CA571" s="70">
        <v>0</v>
      </c>
      <c r="CB571" s="70">
        <v>0</v>
      </c>
      <c r="CC571" s="70">
        <v>0</v>
      </c>
      <c r="CD571" s="70">
        <v>0</v>
      </c>
    </row>
    <row r="572" spans="1:82">
      <c r="A572" s="70" t="s">
        <v>2257</v>
      </c>
      <c r="B572" s="70">
        <v>408</v>
      </c>
      <c r="C572" s="70">
        <v>18</v>
      </c>
      <c r="D572" s="70">
        <v>24</v>
      </c>
      <c r="E572" s="70">
        <v>2021</v>
      </c>
      <c r="F572" s="70" t="s">
        <v>160</v>
      </c>
      <c r="G572" s="70" t="s">
        <v>2239</v>
      </c>
      <c r="H572" s="70" t="s">
        <v>2240</v>
      </c>
      <c r="I572" s="148"/>
      <c r="J572" s="71">
        <v>129.36941957342438</v>
      </c>
      <c r="K572" s="71">
        <v>5.9070583227738842</v>
      </c>
      <c r="L572" s="71">
        <v>6.21244688091077</v>
      </c>
      <c r="M572" s="71">
        <v>91.717421950612859</v>
      </c>
      <c r="N572" s="71">
        <v>113.91504962993241</v>
      </c>
      <c r="O572" s="71">
        <v>71.921382103743781</v>
      </c>
      <c r="P572" s="71">
        <v>69.18337482533849</v>
      </c>
      <c r="Q572" s="71">
        <v>4.3862146690175798</v>
      </c>
      <c r="R572" s="71">
        <v>0</v>
      </c>
      <c r="S572" s="71">
        <v>8.9979574918660692</v>
      </c>
      <c r="T572" s="72"/>
      <c r="U572" s="71">
        <v>17397851</v>
      </c>
      <c r="V572" s="71">
        <v>2465</v>
      </c>
      <c r="W572" s="71">
        <v>190</v>
      </c>
      <c r="X572" s="71">
        <v>22119</v>
      </c>
      <c r="Y572" s="71">
        <v>29967</v>
      </c>
      <c r="Z572" s="71">
        <v>52917</v>
      </c>
      <c r="AA572" s="71">
        <v>14889</v>
      </c>
      <c r="AB572" s="71">
        <v>75123</v>
      </c>
      <c r="AC572" s="71">
        <v>0</v>
      </c>
      <c r="AD572" s="71">
        <v>8.9979574918660692</v>
      </c>
      <c r="AE572" s="72"/>
      <c r="AF572" s="71">
        <v>159113313.06588531</v>
      </c>
      <c r="AG572" s="71">
        <v>3952088.9736307338</v>
      </c>
      <c r="AH572" s="71">
        <v>1244634.544684788</v>
      </c>
      <c r="AI572" s="71">
        <v>137525450.18009955</v>
      </c>
      <c r="AJ572" s="71">
        <v>156310831.15516141</v>
      </c>
      <c r="AK572" s="71">
        <v>0</v>
      </c>
      <c r="AL572" s="71">
        <v>0</v>
      </c>
      <c r="AM572" s="71">
        <v>9860937.0437855795</v>
      </c>
      <c r="AN572" s="71">
        <v>0</v>
      </c>
      <c r="AO572" s="71">
        <v>0</v>
      </c>
      <c r="AP572" s="71">
        <v>468007254.9632473</v>
      </c>
      <c r="AQ572" s="72"/>
      <c r="AR572" s="71">
        <v>2407</v>
      </c>
      <c r="AS572" s="71">
        <v>558</v>
      </c>
      <c r="AT572" s="71">
        <v>1</v>
      </c>
      <c r="AU572" s="71">
        <v>0</v>
      </c>
      <c r="AV572" s="71">
        <v>0</v>
      </c>
      <c r="AW572" s="71">
        <v>1</v>
      </c>
      <c r="AX572" s="71"/>
      <c r="AY572" s="72"/>
      <c r="AZ572" s="71">
        <v>11023.09999999998</v>
      </c>
      <c r="BA572" s="71">
        <v>70457.299999999974</v>
      </c>
      <c r="BB572" s="71">
        <v>19.2</v>
      </c>
      <c r="BC572" s="71">
        <v>0</v>
      </c>
      <c r="BD572" s="71">
        <v>0</v>
      </c>
      <c r="BE572" s="71">
        <v>1313.8579999999999</v>
      </c>
      <c r="BF572" s="71"/>
      <c r="BG572" s="72"/>
      <c r="BH572" s="71">
        <v>0</v>
      </c>
      <c r="BI572" s="71">
        <v>0</v>
      </c>
      <c r="BJ572" s="71">
        <v>71.072999999999993</v>
      </c>
      <c r="BK572" s="71">
        <v>0</v>
      </c>
      <c r="BL572" s="71">
        <v>0</v>
      </c>
      <c r="BM572" s="71">
        <v>0</v>
      </c>
      <c r="BN572" s="72"/>
      <c r="BO572" s="71">
        <v>0</v>
      </c>
      <c r="BP572" s="71">
        <v>0</v>
      </c>
      <c r="BQ572" s="71">
        <v>8</v>
      </c>
      <c r="BR572" s="71">
        <v>0</v>
      </c>
      <c r="BS572" s="71">
        <v>0</v>
      </c>
      <c r="BT572" s="71">
        <v>0</v>
      </c>
      <c r="BU572"/>
      <c r="BV572" s="70">
        <v>71.072999999999993</v>
      </c>
      <c r="BW572" s="70">
        <v>0</v>
      </c>
      <c r="BX572" s="70">
        <v>0</v>
      </c>
      <c r="BY572" s="70">
        <v>0</v>
      </c>
      <c r="BZ572" s="70">
        <v>0</v>
      </c>
      <c r="CA572" s="70">
        <v>0</v>
      </c>
      <c r="CB572" s="70">
        <v>0</v>
      </c>
      <c r="CC572" s="70">
        <v>0</v>
      </c>
      <c r="CD572" s="70">
        <v>0</v>
      </c>
    </row>
    <row r="573" spans="1:82">
      <c r="A573" s="70" t="s">
        <v>2258</v>
      </c>
      <c r="B573" s="70">
        <v>408</v>
      </c>
      <c r="C573" s="70">
        <v>19</v>
      </c>
      <c r="D573" s="70">
        <v>24</v>
      </c>
      <c r="E573" s="70">
        <v>2022</v>
      </c>
      <c r="F573" s="70" t="s">
        <v>161</v>
      </c>
      <c r="G573" s="70" t="s">
        <v>2239</v>
      </c>
      <c r="H573" s="70" t="s">
        <v>2240</v>
      </c>
      <c r="I573" s="148"/>
      <c r="J573" s="71">
        <v>116.14903507039178</v>
      </c>
      <c r="K573" s="71">
        <v>5.2926529874776982</v>
      </c>
      <c r="L573" s="71">
        <v>5.6908563053387828</v>
      </c>
      <c r="M573" s="71">
        <v>91.276922764695215</v>
      </c>
      <c r="N573" s="71">
        <v>111.02829191490584</v>
      </c>
      <c r="O573" s="71">
        <v>75.834021484366062</v>
      </c>
      <c r="P573" s="71">
        <v>68.22693368678344</v>
      </c>
      <c r="Q573" s="71">
        <v>4.3936918256737272</v>
      </c>
      <c r="R573" s="71">
        <v>0</v>
      </c>
      <c r="S573" s="71">
        <v>8.4401504123411506</v>
      </c>
      <c r="T573" s="72"/>
      <c r="U573" s="71">
        <v>18866230</v>
      </c>
      <c r="V573" s="71">
        <v>2465</v>
      </c>
      <c r="W573" s="71">
        <v>190</v>
      </c>
      <c r="X573" s="71">
        <v>22119</v>
      </c>
      <c r="Y573" s="71">
        <v>30266</v>
      </c>
      <c r="Z573" s="71">
        <v>53012</v>
      </c>
      <c r="AA573" s="71">
        <v>14907</v>
      </c>
      <c r="AB573" s="71">
        <v>74634</v>
      </c>
      <c r="AC573" s="71">
        <v>0</v>
      </c>
      <c r="AD573" s="71">
        <v>8.4401504123411506</v>
      </c>
      <c r="AE573" s="72"/>
      <c r="AF573" s="71">
        <v>132783887.46712315</v>
      </c>
      <c r="AG573" s="71">
        <v>3843383.0874615698</v>
      </c>
      <c r="AH573" s="71">
        <v>1302737.1361074741</v>
      </c>
      <c r="AI573" s="71">
        <v>131207594.11471415</v>
      </c>
      <c r="AJ573" s="71">
        <v>159173169.12531576</v>
      </c>
      <c r="AK573" s="71">
        <v>0</v>
      </c>
      <c r="AL573" s="71">
        <v>0</v>
      </c>
      <c r="AM573" s="71">
        <v>9637286.4907806627</v>
      </c>
      <c r="AN573" s="71">
        <v>0</v>
      </c>
      <c r="AO573" s="71">
        <v>0</v>
      </c>
      <c r="AP573" s="71">
        <v>437948057.42150277</v>
      </c>
      <c r="AQ573" s="72"/>
      <c r="AR573" s="71">
        <v>2537</v>
      </c>
      <c r="AS573" s="71">
        <v>598</v>
      </c>
      <c r="AT573" s="71">
        <v>1</v>
      </c>
      <c r="AU573" s="71">
        <v>0</v>
      </c>
      <c r="AV573" s="71">
        <v>0</v>
      </c>
      <c r="AW573" s="71">
        <v>1</v>
      </c>
      <c r="AX573" s="71"/>
      <c r="AY573" s="72"/>
      <c r="AZ573" s="71">
        <v>11875.399999999967</v>
      </c>
      <c r="BA573" s="71">
        <v>72436.199999999968</v>
      </c>
      <c r="BB573" s="71">
        <v>19.2</v>
      </c>
      <c r="BC573" s="71">
        <v>0</v>
      </c>
      <c r="BD573" s="71">
        <v>0</v>
      </c>
      <c r="BE573" s="71">
        <v>1313.8579999999999</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2259</v>
      </c>
      <c r="B574" s="70">
        <v>408</v>
      </c>
      <c r="C574" s="70">
        <v>20</v>
      </c>
      <c r="D574" s="70">
        <v>24</v>
      </c>
      <c r="E574" s="70">
        <v>2023</v>
      </c>
      <c r="F574" s="70" t="s">
        <v>1539</v>
      </c>
      <c r="G574" s="70" t="s">
        <v>2239</v>
      </c>
      <c r="H574" s="70" t="s">
        <v>2240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2641</v>
      </c>
      <c r="AS574" s="71">
        <v>620</v>
      </c>
      <c r="AT574" s="71">
        <v>1</v>
      </c>
      <c r="AU574" s="71">
        <v>0</v>
      </c>
      <c r="AV574" s="71">
        <v>0</v>
      </c>
      <c r="AW574" s="71">
        <v>1</v>
      </c>
      <c r="AX574" s="71"/>
      <c r="AY574" s="72"/>
      <c r="AZ574" s="71">
        <v>12521.799999999948</v>
      </c>
      <c r="BA574" s="71">
        <v>75598.199999999983</v>
      </c>
      <c r="BB574" s="71">
        <v>19.2</v>
      </c>
      <c r="BC574" s="71">
        <v>0</v>
      </c>
      <c r="BD574" s="71">
        <v>0</v>
      </c>
      <c r="BE574" s="71">
        <v>1313.8579999999999</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2260</v>
      </c>
      <c r="B575" s="70">
        <v>408</v>
      </c>
      <c r="C575" s="70">
        <v>21</v>
      </c>
      <c r="D575" s="70">
        <v>24</v>
      </c>
      <c r="E575" s="70">
        <v>2024</v>
      </c>
      <c r="F575" s="70" t="s">
        <v>1554</v>
      </c>
      <c r="G575" s="70" t="s">
        <v>2239</v>
      </c>
      <c r="H575" s="70" t="s">
        <v>2240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2261</v>
      </c>
      <c r="B576" s="70">
        <v>1</v>
      </c>
      <c r="C576" s="70">
        <v>1</v>
      </c>
      <c r="D576" s="70">
        <v>1</v>
      </c>
      <c r="E576" s="70">
        <v>1990</v>
      </c>
      <c r="F576" s="70" t="s">
        <v>787</v>
      </c>
      <c r="G576" s="70" t="s">
        <v>2262</v>
      </c>
      <c r="H576" s="70" t="s">
        <v>2263</v>
      </c>
      <c r="I576" s="148" t="s">
        <v>793</v>
      </c>
      <c r="J576" s="71">
        <v>50.000642522336918</v>
      </c>
      <c r="K576" s="71">
        <v>18.941774157162349</v>
      </c>
      <c r="L576" s="71">
        <v>125.9134846383304</v>
      </c>
      <c r="M576" s="71">
        <v>72.756944906518555</v>
      </c>
      <c r="N576" s="71">
        <v>99.108386959132062</v>
      </c>
      <c r="O576" s="71">
        <v>58.323165533561642</v>
      </c>
      <c r="P576" s="71">
        <v>99.838930993420888</v>
      </c>
      <c r="Q576" s="71">
        <v>6.9021805457381298</v>
      </c>
      <c r="R576" s="71">
        <v>54.438135201862629</v>
      </c>
      <c r="S576" s="71">
        <v>6.3841393160559594</v>
      </c>
      <c r="T576" s="72"/>
      <c r="U576" s="71">
        <v>4032353</v>
      </c>
      <c r="V576" s="71">
        <v>5570</v>
      </c>
      <c r="W576" s="71">
        <v>1642</v>
      </c>
      <c r="X576" s="71">
        <v>28542</v>
      </c>
      <c r="Y576" s="71">
        <v>35808</v>
      </c>
      <c r="Z576" s="71">
        <v>23989</v>
      </c>
      <c r="AA576" s="71">
        <v>24242</v>
      </c>
      <c r="AB576" s="71">
        <v>112068</v>
      </c>
      <c r="AC576" s="71">
        <v>9428783</v>
      </c>
      <c r="AD576" s="71">
        <v>6.3841393160559594</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2264</v>
      </c>
      <c r="B577" s="70">
        <v>2</v>
      </c>
      <c r="C577" s="70">
        <v>2</v>
      </c>
      <c r="D577" s="70">
        <v>1</v>
      </c>
      <c r="E577" s="70">
        <v>2005</v>
      </c>
      <c r="F577" s="70" t="s">
        <v>789</v>
      </c>
      <c r="G577" s="1064" t="s">
        <v>2262</v>
      </c>
      <c r="H577" s="70" t="s">
        <v>2263</v>
      </c>
      <c r="I577" s="148"/>
      <c r="J577" s="71">
        <v>31.419532508785501</v>
      </c>
      <c r="K577" s="71">
        <v>10.695094734528499</v>
      </c>
      <c r="L577" s="71">
        <v>59.072111676186687</v>
      </c>
      <c r="M577" s="71">
        <v>108.88722982584029</v>
      </c>
      <c r="N577" s="71">
        <v>115.60158685977621</v>
      </c>
      <c r="O577" s="71">
        <v>89.495878105998614</v>
      </c>
      <c r="P577" s="71">
        <v>106.27074591528719</v>
      </c>
      <c r="Q577" s="71">
        <v>5.8313390907683997</v>
      </c>
      <c r="R577" s="71">
        <v>45.985876043449188</v>
      </c>
      <c r="S577" s="71">
        <v>9.8366464000808698</v>
      </c>
      <c r="T577" s="72"/>
      <c r="U577" s="71">
        <v>2896106</v>
      </c>
      <c r="V577" s="71">
        <v>4303</v>
      </c>
      <c r="W577" s="71">
        <v>779</v>
      </c>
      <c r="X577" s="71">
        <v>24126</v>
      </c>
      <c r="Y577" s="71">
        <v>38117</v>
      </c>
      <c r="Z577" s="71">
        <v>42597</v>
      </c>
      <c r="AA577" s="71">
        <v>21133</v>
      </c>
      <c r="AB577" s="71">
        <v>98980</v>
      </c>
      <c r="AC577" s="71">
        <v>8131650</v>
      </c>
      <c r="AD577" s="71">
        <v>9.8366464000808698</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2265</v>
      </c>
      <c r="B578" s="70">
        <v>3</v>
      </c>
      <c r="C578" s="70">
        <v>3</v>
      </c>
      <c r="D578" s="70">
        <v>1</v>
      </c>
      <c r="E578" s="70">
        <v>2006</v>
      </c>
      <c r="F578" s="70" t="s">
        <v>790</v>
      </c>
      <c r="G578" s="1064" t="s">
        <v>2262</v>
      </c>
      <c r="H578" s="70" t="s">
        <v>2263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2266</v>
      </c>
      <c r="B579" s="70">
        <v>4</v>
      </c>
      <c r="C579" s="70">
        <v>4</v>
      </c>
      <c r="D579" s="70">
        <v>1</v>
      </c>
      <c r="E579" s="70">
        <v>2007</v>
      </c>
      <c r="F579" s="70" t="s">
        <v>791</v>
      </c>
      <c r="G579" s="70" t="s">
        <v>2262</v>
      </c>
      <c r="H579" s="70" t="s">
        <v>2263</v>
      </c>
      <c r="I579" s="148"/>
      <c r="J579" s="71">
        <v>29.541125299992181</v>
      </c>
      <c r="K579" s="71">
        <v>9.0271778422970765</v>
      </c>
      <c r="L579" s="71">
        <v>55.962936399048409</v>
      </c>
      <c r="M579" s="71">
        <v>112.1173845569928</v>
      </c>
      <c r="N579" s="71">
        <v>115.9815107805335</v>
      </c>
      <c r="O579" s="71">
        <v>86.62238349585472</v>
      </c>
      <c r="P579" s="71">
        <v>103.7590021576694</v>
      </c>
      <c r="Q579" s="71">
        <v>5.9683756762030598</v>
      </c>
      <c r="R579" s="71">
        <v>39.935881987171648</v>
      </c>
      <c r="S579" s="71">
        <v>8.4593403815011214</v>
      </c>
      <c r="T579" s="72"/>
      <c r="U579" s="71">
        <v>3097599</v>
      </c>
      <c r="V579" s="71">
        <v>3703</v>
      </c>
      <c r="W579" s="71">
        <v>721</v>
      </c>
      <c r="X579" s="71">
        <v>28621</v>
      </c>
      <c r="Y579" s="71">
        <v>38082</v>
      </c>
      <c r="Z579" s="71">
        <v>42860</v>
      </c>
      <c r="AA579" s="71">
        <v>20319</v>
      </c>
      <c r="AB579" s="71">
        <v>95949</v>
      </c>
      <c r="AC579" s="71">
        <v>7264456</v>
      </c>
      <c r="AD579" s="71">
        <v>8.4593403815011214</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2267</v>
      </c>
      <c r="B580" s="70">
        <v>5</v>
      </c>
      <c r="C580" s="70">
        <v>5</v>
      </c>
      <c r="D580" s="70">
        <v>1</v>
      </c>
      <c r="E580" s="70">
        <v>2008</v>
      </c>
      <c r="F580" s="70" t="s">
        <v>792</v>
      </c>
      <c r="G580" s="70" t="s">
        <v>2262</v>
      </c>
      <c r="H580" s="70" t="s">
        <v>2263</v>
      </c>
      <c r="I580" s="148"/>
      <c r="J580" s="71">
        <v>27.477308103941411</v>
      </c>
      <c r="K580" s="71">
        <v>6.6858724245751064</v>
      </c>
      <c r="L580" s="71">
        <v>50.149408305586533</v>
      </c>
      <c r="M580" s="71">
        <v>116.7810247475194</v>
      </c>
      <c r="N580" s="71">
        <v>103.186940768643</v>
      </c>
      <c r="O580" s="71">
        <v>83.68322779928144</v>
      </c>
      <c r="P580" s="71">
        <v>101.48826569822729</v>
      </c>
      <c r="Q580" s="71">
        <v>5.7846525154705102</v>
      </c>
      <c r="R580" s="71">
        <v>48.964090522284422</v>
      </c>
      <c r="S580" s="71">
        <v>6.4912630681536561</v>
      </c>
      <c r="T580" s="72"/>
      <c r="U580" s="71">
        <v>2971081</v>
      </c>
      <c r="V580" s="71">
        <v>3703</v>
      </c>
      <c r="W580" s="71">
        <v>721</v>
      </c>
      <c r="X580" s="71">
        <v>28621</v>
      </c>
      <c r="Y580" s="71">
        <v>38005</v>
      </c>
      <c r="Z580" s="71">
        <v>42859</v>
      </c>
      <c r="AA580" s="71">
        <v>19897</v>
      </c>
      <c r="AB580" s="71">
        <v>94525</v>
      </c>
      <c r="AC580" s="71">
        <v>9248643</v>
      </c>
      <c r="AD580" s="71">
        <v>6.4912630681536561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2268</v>
      </c>
      <c r="B581" s="70">
        <v>6</v>
      </c>
      <c r="C581" s="70">
        <v>6</v>
      </c>
      <c r="D581" s="70">
        <v>1</v>
      </c>
      <c r="E581" s="70">
        <v>2009</v>
      </c>
      <c r="F581" s="70" t="s">
        <v>176</v>
      </c>
      <c r="G581" s="70" t="s">
        <v>2262</v>
      </c>
      <c r="H581" s="70" t="s">
        <v>2263</v>
      </c>
      <c r="I581" s="148"/>
      <c r="J581" s="71">
        <v>24.821059836347501</v>
      </c>
      <c r="K581" s="71">
        <v>6.2834931067388471</v>
      </c>
      <c r="L581" s="71">
        <v>51.90269166978549</v>
      </c>
      <c r="M581" s="71">
        <v>109.0793768567935</v>
      </c>
      <c r="N581" s="71">
        <v>99.046309324364614</v>
      </c>
      <c r="O581" s="71">
        <v>85.352948233606881</v>
      </c>
      <c r="P581" s="71">
        <v>97.113458144795402</v>
      </c>
      <c r="Q581" s="71">
        <v>5.4273674682822302</v>
      </c>
      <c r="R581" s="71">
        <v>38.556691627121403</v>
      </c>
      <c r="S581" s="71">
        <v>6.8332681934317012</v>
      </c>
      <c r="T581" s="72"/>
      <c r="U581" s="71">
        <v>2425504</v>
      </c>
      <c r="V581" s="71">
        <v>3317</v>
      </c>
      <c r="W581" s="71">
        <v>1073</v>
      </c>
      <c r="X581" s="71">
        <v>28522</v>
      </c>
      <c r="Y581" s="71">
        <v>37892</v>
      </c>
      <c r="Z581" s="71">
        <v>43148</v>
      </c>
      <c r="AA581" s="71">
        <v>19546</v>
      </c>
      <c r="AB581" s="71">
        <v>93098</v>
      </c>
      <c r="AC581" s="71">
        <v>7104983</v>
      </c>
      <c r="AD581" s="71">
        <v>6.8332681934317012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2.54</v>
      </c>
      <c r="BM581" s="71">
        <v>0</v>
      </c>
      <c r="BN581" s="72"/>
      <c r="BO581" s="71">
        <v>0</v>
      </c>
      <c r="BP581" s="71">
        <v>0</v>
      </c>
      <c r="BQ581" s="71">
        <v>0</v>
      </c>
      <c r="BR581" s="71">
        <v>0</v>
      </c>
      <c r="BS581" s="71">
        <v>1</v>
      </c>
      <c r="BT581" s="71">
        <v>0</v>
      </c>
      <c r="BU581"/>
      <c r="BV581" s="70">
        <v>2.54</v>
      </c>
      <c r="BW581" s="70">
        <v>0</v>
      </c>
      <c r="BX581" s="70">
        <v>0</v>
      </c>
      <c r="BY581" s="70">
        <v>0</v>
      </c>
      <c r="BZ581" s="70">
        <v>0</v>
      </c>
      <c r="CA581" s="70">
        <v>0</v>
      </c>
      <c r="CB581" s="70">
        <v>0</v>
      </c>
      <c r="CC581" s="70">
        <v>0</v>
      </c>
      <c r="CD581" s="70">
        <v>0</v>
      </c>
    </row>
    <row r="582" spans="1:82">
      <c r="A582" s="70" t="s">
        <v>2269</v>
      </c>
      <c r="B582" s="70">
        <v>7</v>
      </c>
      <c r="C582" s="70">
        <v>7</v>
      </c>
      <c r="D582" s="70">
        <v>1</v>
      </c>
      <c r="E582" s="70">
        <v>2010</v>
      </c>
      <c r="F582" s="70" t="s">
        <v>177</v>
      </c>
      <c r="G582" s="70" t="s">
        <v>2262</v>
      </c>
      <c r="H582" s="70" t="s">
        <v>2263</v>
      </c>
      <c r="I582" s="148"/>
      <c r="J582" s="71">
        <v>24.789855268449031</v>
      </c>
      <c r="K582" s="71">
        <v>6.7698589664071447</v>
      </c>
      <c r="L582" s="71">
        <v>49.980545546968109</v>
      </c>
      <c r="M582" s="71">
        <v>115.22406677138579</v>
      </c>
      <c r="N582" s="71">
        <v>119.61185263032731</v>
      </c>
      <c r="O582" s="71">
        <v>85.731979420986519</v>
      </c>
      <c r="P582" s="71">
        <v>97.960038618389063</v>
      </c>
      <c r="Q582" s="71">
        <v>5.57607376922381</v>
      </c>
      <c r="R582" s="71">
        <v>40.172946299782787</v>
      </c>
      <c r="S582" s="71">
        <v>6.6465555094613471</v>
      </c>
      <c r="T582" s="72"/>
      <c r="U582" s="71">
        <v>2406458</v>
      </c>
      <c r="V582" s="71">
        <v>3317</v>
      </c>
      <c r="W582" s="71">
        <v>1073</v>
      </c>
      <c r="X582" s="71">
        <v>28522</v>
      </c>
      <c r="Y582" s="71">
        <v>37796</v>
      </c>
      <c r="Z582" s="71">
        <v>43541</v>
      </c>
      <c r="AA582" s="71">
        <v>19224</v>
      </c>
      <c r="AB582" s="71">
        <v>91653</v>
      </c>
      <c r="AC582" s="71">
        <v>7015344</v>
      </c>
      <c r="AD582" s="71">
        <v>6.6465555094613471</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2.02</v>
      </c>
      <c r="BM582" s="71">
        <v>0</v>
      </c>
      <c r="BN582" s="72"/>
      <c r="BO582" s="71">
        <v>0</v>
      </c>
      <c r="BP582" s="71">
        <v>0</v>
      </c>
      <c r="BQ582" s="71">
        <v>0</v>
      </c>
      <c r="BR582" s="71">
        <v>0</v>
      </c>
      <c r="BS582" s="71">
        <v>1</v>
      </c>
      <c r="BT582" s="71">
        <v>0</v>
      </c>
      <c r="BU582"/>
      <c r="BV582" s="70">
        <v>2.02</v>
      </c>
      <c r="BW582" s="70">
        <v>0</v>
      </c>
      <c r="BX582" s="70">
        <v>0</v>
      </c>
      <c r="BY582" s="70">
        <v>0</v>
      </c>
      <c r="BZ582" s="70">
        <v>0</v>
      </c>
      <c r="CA582" s="70">
        <v>0</v>
      </c>
      <c r="CB582" s="70">
        <v>0</v>
      </c>
      <c r="CC582" s="70">
        <v>0</v>
      </c>
      <c r="CD582" s="70">
        <v>0</v>
      </c>
    </row>
    <row r="583" spans="1:82">
      <c r="A583" s="70" t="s">
        <v>2270</v>
      </c>
      <c r="B583" s="70">
        <v>8</v>
      </c>
      <c r="C583" s="70">
        <v>8</v>
      </c>
      <c r="D583" s="70">
        <v>1</v>
      </c>
      <c r="E583" s="70">
        <v>2011</v>
      </c>
      <c r="F583" s="70" t="s">
        <v>178</v>
      </c>
      <c r="G583" s="70" t="s">
        <v>2262</v>
      </c>
      <c r="H583" s="70" t="s">
        <v>2263</v>
      </c>
      <c r="I583" s="148"/>
      <c r="J583" s="71">
        <v>29.170458816737991</v>
      </c>
      <c r="K583" s="71">
        <v>8.9443367751865601</v>
      </c>
      <c r="L583" s="71">
        <v>44.264969033470649</v>
      </c>
      <c r="M583" s="71">
        <v>132.32303315656131</v>
      </c>
      <c r="N583" s="71">
        <v>146.9750645641405</v>
      </c>
      <c r="O583" s="71">
        <v>84.575841413022971</v>
      </c>
      <c r="P583" s="71">
        <v>93.565438913756807</v>
      </c>
      <c r="Q583" s="71">
        <v>6.3400044876667296</v>
      </c>
      <c r="R583" s="71">
        <v>41.500225391840303</v>
      </c>
      <c r="S583" s="71">
        <v>5.5039755616339452</v>
      </c>
      <c r="T583" s="72"/>
      <c r="U583" s="71">
        <v>2442640</v>
      </c>
      <c r="V583" s="71">
        <v>3317</v>
      </c>
      <c r="W583" s="71">
        <v>1073</v>
      </c>
      <c r="X583" s="71">
        <v>28522</v>
      </c>
      <c r="Y583" s="71">
        <v>37787</v>
      </c>
      <c r="Z583" s="71">
        <v>43887</v>
      </c>
      <c r="AA583" s="71">
        <v>18908</v>
      </c>
      <c r="AB583" s="71">
        <v>90343</v>
      </c>
      <c r="AC583" s="71">
        <v>7235139</v>
      </c>
      <c r="AD583" s="71">
        <v>5.5039755616339452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2271</v>
      </c>
      <c r="B584" s="70">
        <v>9</v>
      </c>
      <c r="C584" s="70">
        <v>9</v>
      </c>
      <c r="D584" s="70">
        <v>1</v>
      </c>
      <c r="E584" s="70">
        <v>2012</v>
      </c>
      <c r="F584" s="70" t="s">
        <v>179</v>
      </c>
      <c r="G584" s="70" t="s">
        <v>2262</v>
      </c>
      <c r="H584" s="70" t="s">
        <v>2263</v>
      </c>
      <c r="I584" s="148"/>
      <c r="J584" s="71">
        <v>33.652605363701809</v>
      </c>
      <c r="K584" s="71">
        <v>8.6474399901596239</v>
      </c>
      <c r="L584" s="71">
        <v>43.832490190819968</v>
      </c>
      <c r="M584" s="71">
        <v>149.17728899223681</v>
      </c>
      <c r="N584" s="71">
        <v>157.08951184657269</v>
      </c>
      <c r="O584" s="71">
        <v>84.518305256635458</v>
      </c>
      <c r="P584" s="71">
        <v>92.311176168746556</v>
      </c>
      <c r="Q584" s="71">
        <v>6.7810090846392503</v>
      </c>
      <c r="R584" s="71">
        <v>40.386832633415317</v>
      </c>
      <c r="S584" s="71">
        <v>9.9335015674984177</v>
      </c>
      <c r="T584" s="72"/>
      <c r="U584" s="71">
        <v>2523011</v>
      </c>
      <c r="V584" s="71">
        <v>3317</v>
      </c>
      <c r="W584" s="71">
        <v>1073</v>
      </c>
      <c r="X584" s="71">
        <v>28522</v>
      </c>
      <c r="Y584" s="71">
        <v>37731</v>
      </c>
      <c r="Z584" s="71">
        <v>44205</v>
      </c>
      <c r="AA584" s="71">
        <v>18549</v>
      </c>
      <c r="AB584" s="71">
        <v>88936</v>
      </c>
      <c r="AC584" s="71">
        <v>6858662</v>
      </c>
      <c r="AD584" s="71">
        <v>9.9335015674984177</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2272</v>
      </c>
      <c r="B585" s="70">
        <v>10</v>
      </c>
      <c r="C585" s="70">
        <v>10</v>
      </c>
      <c r="D585" s="70">
        <v>1</v>
      </c>
      <c r="E585" s="70">
        <v>2013</v>
      </c>
      <c r="F585" s="70" t="s">
        <v>180</v>
      </c>
      <c r="G585" s="70" t="s">
        <v>2262</v>
      </c>
      <c r="H585" s="70" t="s">
        <v>2263</v>
      </c>
      <c r="I585" s="148"/>
      <c r="J585" s="71">
        <v>38.575003234147808</v>
      </c>
      <c r="K585" s="71">
        <v>7.4577841369453006</v>
      </c>
      <c r="L585" s="71">
        <v>41.269777500555008</v>
      </c>
      <c r="M585" s="71">
        <v>146.3255387803251</v>
      </c>
      <c r="N585" s="71">
        <v>172.748934858035</v>
      </c>
      <c r="O585" s="71">
        <v>81.597834196934926</v>
      </c>
      <c r="P585" s="71">
        <v>91.72986766089106</v>
      </c>
      <c r="Q585" s="71">
        <v>6.8504720398572099</v>
      </c>
      <c r="R585" s="71">
        <v>41.501236014173777</v>
      </c>
      <c r="S585" s="71">
        <v>7.5265488824521434</v>
      </c>
      <c r="T585" s="72"/>
      <c r="U585" s="71">
        <v>2720541</v>
      </c>
      <c r="V585" s="71">
        <v>3317</v>
      </c>
      <c r="W585" s="71">
        <v>1073</v>
      </c>
      <c r="X585" s="71">
        <v>28522</v>
      </c>
      <c r="Y585" s="71">
        <v>37873</v>
      </c>
      <c r="Z585" s="71">
        <v>44583</v>
      </c>
      <c r="AA585" s="71">
        <v>18363</v>
      </c>
      <c r="AB585" s="71">
        <v>88559</v>
      </c>
      <c r="AC585" s="71">
        <v>6879735</v>
      </c>
      <c r="AD585" s="71">
        <v>7.5265488824521434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2273</v>
      </c>
      <c r="B586" s="70">
        <v>11</v>
      </c>
      <c r="C586" s="70">
        <v>11</v>
      </c>
      <c r="D586" s="70">
        <v>1</v>
      </c>
      <c r="E586" s="70">
        <v>2014</v>
      </c>
      <c r="F586" s="70" t="s">
        <v>181</v>
      </c>
      <c r="G586" s="70" t="s">
        <v>2262</v>
      </c>
      <c r="H586" s="70" t="s">
        <v>2263</v>
      </c>
      <c r="I586" s="148"/>
      <c r="J586" s="71">
        <v>36.508040004886929</v>
      </c>
      <c r="K586" s="71">
        <v>7.3313197257795526</v>
      </c>
      <c r="L586" s="71">
        <v>35.467568031110602</v>
      </c>
      <c r="M586" s="71">
        <v>141.9338783328364</v>
      </c>
      <c r="N586" s="71">
        <v>135.43523658682051</v>
      </c>
      <c r="O586" s="71">
        <v>78.167812046405004</v>
      </c>
      <c r="P586" s="71">
        <v>90.946311909466644</v>
      </c>
      <c r="Q586" s="71">
        <v>6.46619211512545</v>
      </c>
      <c r="R586" s="71">
        <v>38.852180966488582</v>
      </c>
      <c r="S586" s="71">
        <v>8.2229745607426032</v>
      </c>
      <c r="T586" s="72"/>
      <c r="U586" s="71">
        <v>2812262</v>
      </c>
      <c r="V586" s="71">
        <v>2942</v>
      </c>
      <c r="W586" s="71">
        <v>809</v>
      </c>
      <c r="X586" s="71">
        <v>27491</v>
      </c>
      <c r="Y586" s="71">
        <v>37725</v>
      </c>
      <c r="Z586" s="71">
        <v>44982</v>
      </c>
      <c r="AA586" s="71">
        <v>18112</v>
      </c>
      <c r="AB586" s="71">
        <v>87125</v>
      </c>
      <c r="AC586" s="71">
        <v>6460848</v>
      </c>
      <c r="AD586" s="71">
        <v>8.2229745607426032</v>
      </c>
      <c r="AE586" s="72"/>
      <c r="AF586" s="71"/>
      <c r="AG586" s="71"/>
      <c r="AH586" s="71"/>
      <c r="AI586" s="71"/>
      <c r="AJ586" s="71"/>
      <c r="AK586" s="71"/>
      <c r="AL586" s="71"/>
      <c r="AM586" s="71"/>
      <c r="AN586" s="71"/>
      <c r="AO586" s="71"/>
      <c r="AP586" s="71"/>
      <c r="AQ586" s="72"/>
      <c r="AR586" s="71">
        <v>2306</v>
      </c>
      <c r="AS586" s="71">
        <v>441</v>
      </c>
      <c r="AT586" s="71">
        <v>1</v>
      </c>
      <c r="AU586" s="71">
        <v>0</v>
      </c>
      <c r="AV586" s="71">
        <v>0</v>
      </c>
      <c r="AW586" s="71">
        <v>0</v>
      </c>
      <c r="AX586" s="71"/>
      <c r="AY586" s="72"/>
      <c r="AZ586" s="71">
        <v>10653.661</v>
      </c>
      <c r="BA586" s="71">
        <v>23392.7</v>
      </c>
      <c r="BB586" s="71">
        <v>300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2274</v>
      </c>
      <c r="B587" s="70">
        <v>12</v>
      </c>
      <c r="C587" s="70">
        <v>12</v>
      </c>
      <c r="D587" s="70">
        <v>1</v>
      </c>
      <c r="E587" s="70">
        <v>2015</v>
      </c>
      <c r="F587" s="70" t="s">
        <v>182</v>
      </c>
      <c r="G587" s="70" t="s">
        <v>2262</v>
      </c>
      <c r="H587" s="70" t="s">
        <v>2263</v>
      </c>
      <c r="I587" s="148"/>
      <c r="J587" s="71">
        <v>27.819273061385228</v>
      </c>
      <c r="K587" s="71">
        <v>6.91024998085277</v>
      </c>
      <c r="L587" s="71">
        <v>35.002393201249497</v>
      </c>
      <c r="M587" s="71">
        <v>126.850726049549</v>
      </c>
      <c r="N587" s="71">
        <v>121.4665406499127</v>
      </c>
      <c r="O587" s="71">
        <v>77.684323759127267</v>
      </c>
      <c r="P587" s="71">
        <v>89.515601246035288</v>
      </c>
      <c r="Q587" s="71">
        <v>6.2231112138035698</v>
      </c>
      <c r="R587" s="71">
        <v>38.368289264676754</v>
      </c>
      <c r="S587" s="71">
        <v>7.3821947464531679</v>
      </c>
      <c r="T587" s="72"/>
      <c r="U587" s="71">
        <v>2680037</v>
      </c>
      <c r="V587" s="71">
        <v>2942</v>
      </c>
      <c r="W587" s="71">
        <v>809</v>
      </c>
      <c r="X587" s="71">
        <v>27491</v>
      </c>
      <c r="Y587" s="71">
        <v>37584</v>
      </c>
      <c r="Z587" s="71">
        <v>45134</v>
      </c>
      <c r="AA587" s="71">
        <v>17813</v>
      </c>
      <c r="AB587" s="71">
        <v>85654</v>
      </c>
      <c r="AC587" s="71">
        <v>6558433</v>
      </c>
      <c r="AD587" s="71">
        <v>7.3821947464531679</v>
      </c>
      <c r="AE587" s="72"/>
      <c r="AF587" s="71">
        <v>27992479.584695362</v>
      </c>
      <c r="AG587" s="71">
        <v>5223048.3360892516</v>
      </c>
      <c r="AH587" s="71">
        <v>7289679.5755596627</v>
      </c>
      <c r="AI587" s="71">
        <v>168433634.33007169</v>
      </c>
      <c r="AJ587" s="71">
        <v>202020567.91437951</v>
      </c>
      <c r="AK587" s="71">
        <v>0</v>
      </c>
      <c r="AL587" s="71">
        <v>0</v>
      </c>
      <c r="AM587" s="71">
        <v>11738521.39498372</v>
      </c>
      <c r="AN587" s="71">
        <v>0</v>
      </c>
      <c r="AO587" s="71">
        <v>0</v>
      </c>
      <c r="AP587" s="71">
        <v>422697931.1357792</v>
      </c>
      <c r="AQ587" s="72"/>
      <c r="AR587" s="71">
        <v>2428</v>
      </c>
      <c r="AS587" s="71">
        <v>568</v>
      </c>
      <c r="AT587" s="71">
        <v>1</v>
      </c>
      <c r="AU587" s="71">
        <v>0</v>
      </c>
      <c r="AV587" s="71">
        <v>0</v>
      </c>
      <c r="AW587" s="71">
        <v>0</v>
      </c>
      <c r="AX587" s="71"/>
      <c r="AY587" s="72"/>
      <c r="AZ587" s="71">
        <v>11462.161</v>
      </c>
      <c r="BA587" s="71">
        <v>29545.5</v>
      </c>
      <c r="BB587" s="71">
        <v>300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2275</v>
      </c>
      <c r="B588" s="70">
        <v>13</v>
      </c>
      <c r="C588" s="70">
        <v>13</v>
      </c>
      <c r="D588" s="70">
        <v>1</v>
      </c>
      <c r="E588" s="70">
        <v>2016</v>
      </c>
      <c r="F588" s="70" t="s">
        <v>155</v>
      </c>
      <c r="G588" s="70" t="s">
        <v>2262</v>
      </c>
      <c r="H588" s="70" t="s">
        <v>2263</v>
      </c>
      <c r="I588" s="148"/>
      <c r="J588" s="71">
        <v>29.077401994702555</v>
      </c>
      <c r="K588" s="71">
        <v>6.6397944253697432</v>
      </c>
      <c r="L588" s="71">
        <v>34.19630497117052</v>
      </c>
      <c r="M588" s="71">
        <v>101.72232272416011</v>
      </c>
      <c r="N588" s="71">
        <v>119.47341576231769</v>
      </c>
      <c r="O588" s="71">
        <v>77.062320769775056</v>
      </c>
      <c r="P588" s="71">
        <v>87.680496022059728</v>
      </c>
      <c r="Q588" s="71">
        <v>5.9378226853757479</v>
      </c>
      <c r="R588" s="71">
        <v>41.256523284629424</v>
      </c>
      <c r="S588" s="71">
        <v>8.8328310657573432</v>
      </c>
      <c r="T588" s="72"/>
      <c r="U588" s="71">
        <v>2978498</v>
      </c>
      <c r="V588" s="71">
        <v>2942</v>
      </c>
      <c r="W588" s="71">
        <v>809</v>
      </c>
      <c r="X588" s="71">
        <v>27491</v>
      </c>
      <c r="Y588" s="71">
        <v>37468</v>
      </c>
      <c r="Z588" s="71">
        <v>45323</v>
      </c>
      <c r="AA588" s="71">
        <v>18046</v>
      </c>
      <c r="AB588" s="71">
        <v>84067</v>
      </c>
      <c r="AC588" s="71">
        <v>7046208.0692509273</v>
      </c>
      <c r="AD588" s="71">
        <v>8.8328310657573432</v>
      </c>
      <c r="AE588" s="72"/>
      <c r="AF588" s="71">
        <v>31605849.51035846</v>
      </c>
      <c r="AG588" s="71">
        <v>4961682.2505729962</v>
      </c>
      <c r="AH588" s="71">
        <v>6086800.8043199806</v>
      </c>
      <c r="AI588" s="71">
        <v>160377804.3473852</v>
      </c>
      <c r="AJ588" s="71">
        <v>203019912.16206741</v>
      </c>
      <c r="AK588" s="71">
        <v>0</v>
      </c>
      <c r="AL588" s="71">
        <v>0</v>
      </c>
      <c r="AM588" s="71">
        <v>11529980.411843641</v>
      </c>
      <c r="AN588" s="71">
        <v>0</v>
      </c>
      <c r="AO588" s="71">
        <v>0</v>
      </c>
      <c r="AP588" s="71">
        <v>417582029.48654771</v>
      </c>
      <c r="AQ588" s="72"/>
      <c r="AR588" s="71">
        <v>2510</v>
      </c>
      <c r="AS588" s="71">
        <v>625</v>
      </c>
      <c r="AT588" s="71">
        <v>1</v>
      </c>
      <c r="AU588" s="71">
        <v>0</v>
      </c>
      <c r="AV588" s="71">
        <v>0</v>
      </c>
      <c r="AW588" s="71">
        <v>0</v>
      </c>
      <c r="AX588" s="71"/>
      <c r="AY588" s="72"/>
      <c r="AZ588" s="71">
        <v>11984.231</v>
      </c>
      <c r="BA588" s="71">
        <v>33327.800000000003</v>
      </c>
      <c r="BB588" s="71">
        <v>300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2276</v>
      </c>
      <c r="B589" s="70">
        <v>14</v>
      </c>
      <c r="C589" s="70">
        <v>14</v>
      </c>
      <c r="D589" s="70">
        <v>1</v>
      </c>
      <c r="E589" s="70">
        <v>2017</v>
      </c>
      <c r="F589" s="70" t="s">
        <v>156</v>
      </c>
      <c r="G589" s="70" t="s">
        <v>2262</v>
      </c>
      <c r="H589" s="70" t="s">
        <v>2263</v>
      </c>
      <c r="I589" s="148"/>
      <c r="J589" s="71">
        <v>27.219305118203977</v>
      </c>
      <c r="K589" s="71">
        <v>6.3912316454005662</v>
      </c>
      <c r="L589" s="71">
        <v>31.574617006030554</v>
      </c>
      <c r="M589" s="71">
        <v>92.575271635382762</v>
      </c>
      <c r="N589" s="71">
        <v>111.89653274391009</v>
      </c>
      <c r="O589" s="71">
        <v>75.781431656694295</v>
      </c>
      <c r="P589" s="71">
        <v>86.178794430876948</v>
      </c>
      <c r="Q589" s="71">
        <v>5.6390744728312798</v>
      </c>
      <c r="R589" s="71">
        <v>40.702825566510143</v>
      </c>
      <c r="S589" s="71">
        <v>10.372322187364814</v>
      </c>
      <c r="T589" s="72"/>
      <c r="U589" s="71">
        <v>3021980</v>
      </c>
      <c r="V589" s="71">
        <v>2942</v>
      </c>
      <c r="W589" s="71">
        <v>809</v>
      </c>
      <c r="X589" s="71">
        <v>27491</v>
      </c>
      <c r="Y589" s="71">
        <v>37256</v>
      </c>
      <c r="Z589" s="71">
        <v>45309</v>
      </c>
      <c r="AA589" s="71">
        <v>17850</v>
      </c>
      <c r="AB589" s="71">
        <v>82560</v>
      </c>
      <c r="AC589" s="71">
        <v>7089576.9999999981</v>
      </c>
      <c r="AD589" s="71">
        <v>10.37232218736481</v>
      </c>
      <c r="AE589" s="72"/>
      <c r="AF589" s="71">
        <v>33433491.262640171</v>
      </c>
      <c r="AG589" s="71">
        <v>4872919.1588780833</v>
      </c>
      <c r="AH589" s="71">
        <v>7350602.3632587316</v>
      </c>
      <c r="AI589" s="71">
        <v>154503093.71496919</v>
      </c>
      <c r="AJ589" s="71">
        <v>209086610.5224942</v>
      </c>
      <c r="AK589" s="71">
        <v>0</v>
      </c>
      <c r="AL589" s="71">
        <v>0</v>
      </c>
      <c r="AM589" s="71">
        <v>11341009.79240343</v>
      </c>
      <c r="AN589" s="71">
        <v>0</v>
      </c>
      <c r="AO589" s="71">
        <v>0</v>
      </c>
      <c r="AP589" s="71">
        <v>420587726.81464386</v>
      </c>
      <c r="AQ589" s="72"/>
      <c r="AR589" s="71">
        <v>2593</v>
      </c>
      <c r="AS589" s="71">
        <v>727</v>
      </c>
      <c r="AT589" s="71">
        <v>1</v>
      </c>
      <c r="AU589" s="71">
        <v>0</v>
      </c>
      <c r="AV589" s="71">
        <v>0</v>
      </c>
      <c r="AW589" s="71">
        <v>0</v>
      </c>
      <c r="AX589" s="71"/>
      <c r="AY589" s="72"/>
      <c r="AZ589" s="71">
        <v>12482.171</v>
      </c>
      <c r="BA589" s="71">
        <v>39186.9</v>
      </c>
      <c r="BB589" s="71">
        <v>300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2277</v>
      </c>
      <c r="B590" s="70">
        <v>15</v>
      </c>
      <c r="C590" s="70">
        <v>15</v>
      </c>
      <c r="D590" s="70">
        <v>1</v>
      </c>
      <c r="E590" s="70">
        <v>2018</v>
      </c>
      <c r="F590" s="70" t="s">
        <v>183</v>
      </c>
      <c r="G590" s="70" t="s">
        <v>2262</v>
      </c>
      <c r="H590" s="70" t="s">
        <v>2263</v>
      </c>
      <c r="I590" s="148"/>
      <c r="J590" s="71">
        <v>24.312803411915507</v>
      </c>
      <c r="K590" s="71">
        <v>5.5967043563675158</v>
      </c>
      <c r="L590" s="71">
        <v>27.680772961360649</v>
      </c>
      <c r="M590" s="71">
        <v>83.928819534839334</v>
      </c>
      <c r="N590" s="71">
        <v>83.527249109480564</v>
      </c>
      <c r="O590" s="71">
        <v>74.464336971026782</v>
      </c>
      <c r="P590" s="71">
        <v>84.790383002288067</v>
      </c>
      <c r="Q590" s="71">
        <v>5.1450659113044299</v>
      </c>
      <c r="R590" s="71">
        <v>40.807992246137914</v>
      </c>
      <c r="S590" s="71">
        <v>11.390076210275826</v>
      </c>
      <c r="T590" s="72"/>
      <c r="U590" s="71">
        <v>2982146</v>
      </c>
      <c r="V590" s="71">
        <v>2942</v>
      </c>
      <c r="W590" s="71">
        <v>809</v>
      </c>
      <c r="X590" s="71">
        <v>27491</v>
      </c>
      <c r="Y590" s="71">
        <v>37062</v>
      </c>
      <c r="Z590" s="71">
        <v>45374</v>
      </c>
      <c r="AA590" s="71">
        <v>17739</v>
      </c>
      <c r="AB590" s="71">
        <v>81177</v>
      </c>
      <c r="AC590" s="71">
        <v>7080038.0000000009</v>
      </c>
      <c r="AD590" s="71">
        <v>11.390076210275829</v>
      </c>
      <c r="AE590" s="72"/>
      <c r="AF590" s="71">
        <v>35128129.561190508</v>
      </c>
      <c r="AG590" s="71">
        <v>4339333.895972494</v>
      </c>
      <c r="AH590" s="71">
        <v>6688632.7816647356</v>
      </c>
      <c r="AI590" s="71">
        <v>151702430.041848</v>
      </c>
      <c r="AJ590" s="71">
        <v>182042818.1560798</v>
      </c>
      <c r="AK590" s="71">
        <v>0</v>
      </c>
      <c r="AL590" s="71">
        <v>0</v>
      </c>
      <c r="AM590" s="71">
        <v>11174104.214239519</v>
      </c>
      <c r="AN590" s="71">
        <v>0</v>
      </c>
      <c r="AO590" s="71">
        <v>0</v>
      </c>
      <c r="AP590" s="71">
        <v>391075448.65099508</v>
      </c>
      <c r="AQ590" s="72"/>
      <c r="AR590" s="71">
        <v>2674</v>
      </c>
      <c r="AS590" s="71">
        <v>794</v>
      </c>
      <c r="AT590" s="71">
        <v>1</v>
      </c>
      <c r="AU590" s="71">
        <v>0</v>
      </c>
      <c r="AV590" s="71">
        <v>0</v>
      </c>
      <c r="AW590" s="71">
        <v>0</v>
      </c>
      <c r="AX590" s="71"/>
      <c r="AY590" s="72"/>
      <c r="AZ590" s="71">
        <v>12952.691000000003</v>
      </c>
      <c r="BA590" s="71">
        <v>41974.6</v>
      </c>
      <c r="BB590" s="71">
        <v>300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2278</v>
      </c>
      <c r="B591" s="70">
        <v>16</v>
      </c>
      <c r="C591" s="70">
        <v>16</v>
      </c>
      <c r="D591" s="70">
        <v>1</v>
      </c>
      <c r="E591" s="70">
        <v>2019</v>
      </c>
      <c r="F591" s="70" t="s">
        <v>158</v>
      </c>
      <c r="G591" s="70" t="s">
        <v>2262</v>
      </c>
      <c r="H591" s="70" t="s">
        <v>2263</v>
      </c>
      <c r="I591" s="148"/>
      <c r="J591" s="71">
        <v>24.797735992891511</v>
      </c>
      <c r="K591" s="71">
        <v>5.2639336784843449</v>
      </c>
      <c r="L591" s="71">
        <v>28.212669267234229</v>
      </c>
      <c r="M591" s="71">
        <v>93.782121715166497</v>
      </c>
      <c r="N591" s="71">
        <v>78.935438011843601</v>
      </c>
      <c r="O591" s="71">
        <v>72.259037703338024</v>
      </c>
      <c r="P591" s="71">
        <v>82.395793636141676</v>
      </c>
      <c r="Q591" s="71">
        <v>4.9179342363374898</v>
      </c>
      <c r="R591" s="71">
        <v>40.319727868090617</v>
      </c>
      <c r="S591" s="71">
        <v>8.0927784870215262</v>
      </c>
      <c r="T591" s="72"/>
      <c r="U591" s="71">
        <v>2985446</v>
      </c>
      <c r="V591" s="71">
        <v>2942</v>
      </c>
      <c r="W591" s="71">
        <v>809</v>
      </c>
      <c r="X591" s="71">
        <v>27491</v>
      </c>
      <c r="Y591" s="71">
        <v>36915</v>
      </c>
      <c r="Z591" s="71">
        <v>45239</v>
      </c>
      <c r="AA591" s="71">
        <v>17109</v>
      </c>
      <c r="AB591" s="71">
        <v>79694</v>
      </c>
      <c r="AC591" s="71">
        <v>7109901</v>
      </c>
      <c r="AD591" s="71">
        <v>8.0927784870215262</v>
      </c>
      <c r="AE591" s="72"/>
      <c r="AF591" s="71">
        <v>34986126.053858057</v>
      </c>
      <c r="AG591" s="71">
        <v>4204598.0170075661</v>
      </c>
      <c r="AH591" s="71">
        <v>7436849.9239182863</v>
      </c>
      <c r="AI591" s="71">
        <v>152914783.67093191</v>
      </c>
      <c r="AJ591" s="71">
        <v>168908138.33557981</v>
      </c>
      <c r="AK591" s="71">
        <v>0</v>
      </c>
      <c r="AL591" s="71">
        <v>0</v>
      </c>
      <c r="AM591" s="71">
        <v>10853722.863889202</v>
      </c>
      <c r="AN591" s="71">
        <v>0</v>
      </c>
      <c r="AO591" s="71">
        <v>0</v>
      </c>
      <c r="AP591" s="71">
        <v>379304218.86518484</v>
      </c>
      <c r="AQ591" s="72"/>
      <c r="AR591" s="71">
        <v>2801</v>
      </c>
      <c r="AS591" s="71">
        <v>861</v>
      </c>
      <c r="AT591" s="71">
        <v>1</v>
      </c>
      <c r="AU591" s="71">
        <v>0</v>
      </c>
      <c r="AV591" s="71">
        <v>0</v>
      </c>
      <c r="AW591" s="71">
        <v>0</v>
      </c>
      <c r="AX591" s="71"/>
      <c r="AY591" s="72"/>
      <c r="AZ591" s="71">
        <v>13751.20099999999</v>
      </c>
      <c r="BA591" s="71">
        <v>47042.700000000012</v>
      </c>
      <c r="BB591" s="71">
        <v>300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2279</v>
      </c>
      <c r="B592" s="70">
        <v>17</v>
      </c>
      <c r="C592" s="70">
        <v>17</v>
      </c>
      <c r="D592" s="70">
        <v>1</v>
      </c>
      <c r="E592" s="70">
        <v>2020</v>
      </c>
      <c r="F592" s="70" t="s">
        <v>159</v>
      </c>
      <c r="G592" s="70" t="s">
        <v>2262</v>
      </c>
      <c r="H592" s="70" t="s">
        <v>2263</v>
      </c>
      <c r="I592" s="148"/>
      <c r="J592" s="71">
        <v>24.492595445758479</v>
      </c>
      <c r="K592" s="71">
        <v>5.0719298453715176</v>
      </c>
      <c r="L592" s="71">
        <v>25.294181388265088</v>
      </c>
      <c r="M592" s="71">
        <v>81.88874067798065</v>
      </c>
      <c r="N592" s="71">
        <v>82.536029428583774</v>
      </c>
      <c r="O592" s="71">
        <v>63.053036244397731</v>
      </c>
      <c r="P592" s="71">
        <v>76.836012225823339</v>
      </c>
      <c r="Q592" s="71">
        <v>4.6137945274122796</v>
      </c>
      <c r="R592" s="71">
        <v>34.547064156461992</v>
      </c>
      <c r="S592" s="71">
        <v>8.4937104775713141</v>
      </c>
      <c r="T592" s="72"/>
      <c r="U592" s="71">
        <v>2950308</v>
      </c>
      <c r="V592" s="71">
        <v>2601</v>
      </c>
      <c r="W592" s="71">
        <v>815</v>
      </c>
      <c r="X592" s="71">
        <v>25371</v>
      </c>
      <c r="Y592" s="71">
        <v>36755</v>
      </c>
      <c r="Z592" s="71">
        <v>45056</v>
      </c>
      <c r="AA592" s="71">
        <v>16958</v>
      </c>
      <c r="AB592" s="71">
        <v>78252</v>
      </c>
      <c r="AC592" s="71">
        <v>6124150</v>
      </c>
      <c r="AD592" s="71">
        <v>8.4937104775713141</v>
      </c>
      <c r="AE592" s="72"/>
      <c r="AF592" s="71">
        <v>34031380.264866978</v>
      </c>
      <c r="AG592" s="71">
        <v>3729791.2285593371</v>
      </c>
      <c r="AH592" s="71">
        <v>7757865.5775599489</v>
      </c>
      <c r="AI592" s="71">
        <v>130155850.53676941</v>
      </c>
      <c r="AJ592" s="71">
        <v>182769200.17727849</v>
      </c>
      <c r="AK592" s="71"/>
      <c r="AL592" s="71"/>
      <c r="AM592" s="71">
        <v>10212755.397853071</v>
      </c>
      <c r="AN592" s="71"/>
      <c r="AO592" s="71"/>
      <c r="AP592" s="71">
        <v>368656843.18288726</v>
      </c>
      <c r="AQ592" s="72"/>
      <c r="AR592" s="71">
        <v>2898</v>
      </c>
      <c r="AS592" s="71">
        <v>891</v>
      </c>
      <c r="AT592" s="71">
        <v>1</v>
      </c>
      <c r="AU592" s="71">
        <v>0</v>
      </c>
      <c r="AV592" s="71">
        <v>0</v>
      </c>
      <c r="AW592" s="71">
        <v>0</v>
      </c>
      <c r="AX592" s="71"/>
      <c r="AY592" s="72"/>
      <c r="AZ592" s="71">
        <v>14354.78099999999</v>
      </c>
      <c r="BA592" s="71">
        <v>53258.800000000017</v>
      </c>
      <c r="BB592" s="71">
        <v>300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2280</v>
      </c>
      <c r="B593" s="70">
        <v>17</v>
      </c>
      <c r="C593" s="70">
        <v>18</v>
      </c>
      <c r="D593" s="70">
        <v>1</v>
      </c>
      <c r="E593" s="70">
        <v>2021</v>
      </c>
      <c r="F593" s="70" t="s">
        <v>160</v>
      </c>
      <c r="G593" s="70" t="s">
        <v>2262</v>
      </c>
      <c r="H593" s="70" t="s">
        <v>2263</v>
      </c>
      <c r="I593" s="148"/>
      <c r="J593" s="71">
        <v>20.594568124381365</v>
      </c>
      <c r="K593" s="71">
        <v>5.1922360017487037</v>
      </c>
      <c r="L593" s="71">
        <v>22.598335102699888</v>
      </c>
      <c r="M593" s="71">
        <v>75.687729209210971</v>
      </c>
      <c r="N593" s="71">
        <v>66.829611161689286</v>
      </c>
      <c r="O593" s="71">
        <v>60.917819741706822</v>
      </c>
      <c r="P593" s="71">
        <v>78.611346315741585</v>
      </c>
      <c r="Q593" s="71">
        <v>4.4772985565575896</v>
      </c>
      <c r="R593" s="71">
        <v>33.796503436871127</v>
      </c>
      <c r="S593" s="71">
        <v>7.2059384585527022</v>
      </c>
      <c r="T593" s="72"/>
      <c r="U593" s="71">
        <v>3170063</v>
      </c>
      <c r="V593" s="71">
        <v>2601</v>
      </c>
      <c r="W593" s="71">
        <v>815</v>
      </c>
      <c r="X593" s="71">
        <v>25371</v>
      </c>
      <c r="Y593" s="71">
        <v>36527</v>
      </c>
      <c r="Z593" s="71">
        <v>44821</v>
      </c>
      <c r="AA593" s="71">
        <v>16918</v>
      </c>
      <c r="AB593" s="71">
        <v>76683</v>
      </c>
      <c r="AC593" s="71">
        <v>5812068</v>
      </c>
      <c r="AD593" s="71">
        <v>7.2059384585527022</v>
      </c>
      <c r="AE593" s="72"/>
      <c r="AF593" s="71">
        <v>31875252.405085754</v>
      </c>
      <c r="AG593" s="71">
        <v>3992467.2370967786</v>
      </c>
      <c r="AH593" s="71">
        <v>7177270.966159163</v>
      </c>
      <c r="AI593" s="71">
        <v>144293707.75391719</v>
      </c>
      <c r="AJ593" s="71">
        <v>169233586.41985431</v>
      </c>
      <c r="AK593" s="71">
        <v>0</v>
      </c>
      <c r="AL593" s="71">
        <v>0</v>
      </c>
      <c r="AM593" s="71">
        <v>10065708.708765751</v>
      </c>
      <c r="AN593" s="71">
        <v>0</v>
      </c>
      <c r="AO593" s="71">
        <v>0</v>
      </c>
      <c r="AP593" s="71">
        <v>366637993.49087894</v>
      </c>
      <c r="AQ593" s="72"/>
      <c r="AR593" s="71">
        <v>2985</v>
      </c>
      <c r="AS593" s="71">
        <v>907</v>
      </c>
      <c r="AT593" s="71">
        <v>2</v>
      </c>
      <c r="AU593" s="71">
        <v>0</v>
      </c>
      <c r="AV593" s="71">
        <v>0</v>
      </c>
      <c r="AW593" s="71">
        <v>0</v>
      </c>
      <c r="AX593" s="71"/>
      <c r="AY593" s="72"/>
      <c r="AZ593" s="71">
        <v>14888.30099999999</v>
      </c>
      <c r="BA593" s="71">
        <v>58288.800000000017</v>
      </c>
      <c r="BB593" s="71">
        <v>7100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2281</v>
      </c>
      <c r="B594" s="70">
        <v>17</v>
      </c>
      <c r="C594" s="70">
        <v>19</v>
      </c>
      <c r="D594" s="70">
        <v>1</v>
      </c>
      <c r="E594" s="70">
        <v>2022</v>
      </c>
      <c r="F594" s="70" t="s">
        <v>161</v>
      </c>
      <c r="G594" s="70" t="s">
        <v>2262</v>
      </c>
      <c r="H594" s="70" t="s">
        <v>2263</v>
      </c>
      <c r="I594" s="148"/>
      <c r="J594" s="71">
        <v>21.647178235923018</v>
      </c>
      <c r="K594" s="71">
        <v>5.3109908967021004</v>
      </c>
      <c r="L594" s="71">
        <v>20.203021598068563</v>
      </c>
      <c r="M594" s="71">
        <v>82.024549897148049</v>
      </c>
      <c r="N594" s="71">
        <v>90.523664938131162</v>
      </c>
      <c r="O594" s="71">
        <v>63.799168569026676</v>
      </c>
      <c r="P594" s="71">
        <v>77.019040724571781</v>
      </c>
      <c r="Q594" s="71">
        <v>4.4211840421245352</v>
      </c>
      <c r="R594" s="71">
        <v>33.508140310973552</v>
      </c>
      <c r="S594" s="71">
        <v>8.3850117001105993</v>
      </c>
      <c r="T594" s="72"/>
      <c r="U594" s="71">
        <v>3252918</v>
      </c>
      <c r="V594" s="71">
        <v>2601</v>
      </c>
      <c r="W594" s="71">
        <v>815</v>
      </c>
      <c r="X594" s="71">
        <v>25371</v>
      </c>
      <c r="Y594" s="71">
        <v>36314</v>
      </c>
      <c r="Z594" s="71">
        <v>44599</v>
      </c>
      <c r="AA594" s="71">
        <v>16828</v>
      </c>
      <c r="AB594" s="71">
        <v>75101</v>
      </c>
      <c r="AC594" s="71">
        <v>5834851</v>
      </c>
      <c r="AD594" s="71">
        <v>8.3850117001105993</v>
      </c>
      <c r="AE594" s="72"/>
      <c r="AF594" s="71">
        <v>27663654.742732257</v>
      </c>
      <c r="AG594" s="71">
        <v>4069807.0156697659</v>
      </c>
      <c r="AH594" s="71">
        <v>7191611.4941675002</v>
      </c>
      <c r="AI594" s="71">
        <v>135392267.62892741</v>
      </c>
      <c r="AJ594" s="71">
        <v>177716779.62938496</v>
      </c>
      <c r="AK594" s="71">
        <v>0</v>
      </c>
      <c r="AL594" s="71">
        <v>0</v>
      </c>
      <c r="AM594" s="71">
        <v>9697588.9372687843</v>
      </c>
      <c r="AN594" s="71">
        <v>0</v>
      </c>
      <c r="AO594" s="71">
        <v>0</v>
      </c>
      <c r="AP594" s="71">
        <v>361731709.44815069</v>
      </c>
      <c r="AQ594" s="72"/>
      <c r="AR594" s="71">
        <v>3078</v>
      </c>
      <c r="AS594" s="71">
        <v>918</v>
      </c>
      <c r="AT594" s="71">
        <v>2</v>
      </c>
      <c r="AU594" s="71">
        <v>0</v>
      </c>
      <c r="AV594" s="71">
        <v>0</v>
      </c>
      <c r="AW594" s="71">
        <v>0</v>
      </c>
      <c r="AX594" s="71"/>
      <c r="AY594" s="72"/>
      <c r="AZ594" s="71">
        <v>15468.530999999984</v>
      </c>
      <c r="BA594" s="71">
        <v>59605.700000000026</v>
      </c>
      <c r="BB594" s="71">
        <v>7100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2282</v>
      </c>
      <c r="B595" s="70">
        <v>17</v>
      </c>
      <c r="C595" s="70">
        <v>20</v>
      </c>
      <c r="D595" s="70">
        <v>1</v>
      </c>
      <c r="E595" s="70">
        <v>2023</v>
      </c>
      <c r="F595" s="70" t="s">
        <v>1539</v>
      </c>
      <c r="G595" s="70" t="s">
        <v>2262</v>
      </c>
      <c r="H595" s="70" t="s">
        <v>2263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3165</v>
      </c>
      <c r="AS595" s="71">
        <v>924</v>
      </c>
      <c r="AT595" s="71">
        <v>2</v>
      </c>
      <c r="AU595" s="71">
        <v>0</v>
      </c>
      <c r="AV595" s="71">
        <v>0</v>
      </c>
      <c r="AW595" s="71">
        <v>0</v>
      </c>
      <c r="AX595" s="71"/>
      <c r="AY595" s="72"/>
      <c r="AZ595" s="71">
        <v>15969.320999999974</v>
      </c>
      <c r="BA595" s="71">
        <v>62300.000000000029</v>
      </c>
      <c r="BB595" s="71">
        <v>7100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2283</v>
      </c>
      <c r="B596" s="70">
        <v>17</v>
      </c>
      <c r="C596" s="70">
        <v>21</v>
      </c>
      <c r="D596" s="70">
        <v>1</v>
      </c>
      <c r="E596" s="70">
        <v>2024</v>
      </c>
      <c r="F596" s="70" t="s">
        <v>1554</v>
      </c>
      <c r="G596" s="1064" t="s">
        <v>2262</v>
      </c>
      <c r="H596" s="70" t="s">
        <v>2263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2284</v>
      </c>
      <c r="B597" s="70">
        <v>86</v>
      </c>
      <c r="C597" s="70">
        <v>1</v>
      </c>
      <c r="D597" s="70">
        <v>6</v>
      </c>
      <c r="E597" s="70">
        <v>1990</v>
      </c>
      <c r="F597" s="70" t="s">
        <v>787</v>
      </c>
      <c r="G597" s="1064" t="s">
        <v>2285</v>
      </c>
      <c r="H597" s="70" t="s">
        <v>2286</v>
      </c>
      <c r="I597" s="148"/>
      <c r="J597" s="71">
        <v>233.74385985917959</v>
      </c>
      <c r="K597" s="71">
        <v>16.186648094434631</v>
      </c>
      <c r="L597" s="71">
        <v>54.113448745902147</v>
      </c>
      <c r="M597" s="71">
        <v>48.384019616345377</v>
      </c>
      <c r="N597" s="71">
        <v>60.539589834418713</v>
      </c>
      <c r="O597" s="71">
        <v>67.84878821731229</v>
      </c>
      <c r="P597" s="71">
        <v>115.6989971288744</v>
      </c>
      <c r="Q597" s="71">
        <v>6.0499705285041401</v>
      </c>
      <c r="R597" s="71">
        <v>0</v>
      </c>
      <c r="S597" s="71">
        <v>6.5577533728460651</v>
      </c>
      <c r="T597" s="72"/>
      <c r="U597" s="71">
        <v>16339016</v>
      </c>
      <c r="V597" s="71">
        <v>5360</v>
      </c>
      <c r="W597" s="71">
        <v>475</v>
      </c>
      <c r="X597" s="71">
        <v>19864</v>
      </c>
      <c r="Y597" s="71">
        <v>23308</v>
      </c>
      <c r="Z597" s="71">
        <v>27907</v>
      </c>
      <c r="AA597" s="71">
        <v>28093</v>
      </c>
      <c r="AB597" s="71">
        <v>98231</v>
      </c>
      <c r="AC597" s="71">
        <v>0</v>
      </c>
      <c r="AD597" s="71">
        <v>6.5577533728460651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2287</v>
      </c>
      <c r="B598" s="70">
        <v>87</v>
      </c>
      <c r="C598" s="70">
        <v>2</v>
      </c>
      <c r="D598" s="70">
        <v>6</v>
      </c>
      <c r="E598" s="70">
        <v>2005</v>
      </c>
      <c r="F598" s="70" t="s">
        <v>789</v>
      </c>
      <c r="G598" s="70" t="s">
        <v>2285</v>
      </c>
      <c r="H598" s="70" t="s">
        <v>2286</v>
      </c>
      <c r="I598" s="148"/>
      <c r="J598" s="71">
        <v>243.3061063880933</v>
      </c>
      <c r="K598" s="71">
        <v>15.45682168037734</v>
      </c>
      <c r="L598" s="71">
        <v>72.166736939777095</v>
      </c>
      <c r="M598" s="71">
        <v>103.9024964819202</v>
      </c>
      <c r="N598" s="71">
        <v>104.0831326504734</v>
      </c>
      <c r="O598" s="71">
        <v>101.6921260202959</v>
      </c>
      <c r="P598" s="71">
        <v>122.35744047748869</v>
      </c>
      <c r="Q598" s="71">
        <v>5.33958128726624</v>
      </c>
      <c r="R598" s="71">
        <v>0</v>
      </c>
      <c r="S598" s="71">
        <v>7.5896073399999997</v>
      </c>
      <c r="T598" s="72"/>
      <c r="U598" s="71">
        <v>14099403</v>
      </c>
      <c r="V598" s="71">
        <v>5815</v>
      </c>
      <c r="W598" s="71">
        <v>608</v>
      </c>
      <c r="X598" s="71">
        <v>18509</v>
      </c>
      <c r="Y598" s="71">
        <v>26180</v>
      </c>
      <c r="Z598" s="71">
        <v>48402</v>
      </c>
      <c r="AA598" s="71">
        <v>24332</v>
      </c>
      <c r="AB598" s="71">
        <v>90633</v>
      </c>
      <c r="AC598" s="71">
        <v>0</v>
      </c>
      <c r="AD598" s="71">
        <v>7.5896073399999997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2288</v>
      </c>
      <c r="B599" s="70">
        <v>88</v>
      </c>
      <c r="C599" s="70">
        <v>3</v>
      </c>
      <c r="D599" s="70">
        <v>6</v>
      </c>
      <c r="E599" s="70">
        <v>2006</v>
      </c>
      <c r="F599" s="70" t="s">
        <v>790</v>
      </c>
      <c r="G599" s="70" t="s">
        <v>2285</v>
      </c>
      <c r="H599" s="70" t="s">
        <v>2286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2289</v>
      </c>
      <c r="B600" s="70">
        <v>89</v>
      </c>
      <c r="C600" s="70">
        <v>4</v>
      </c>
      <c r="D600" s="70">
        <v>6</v>
      </c>
      <c r="E600" s="70">
        <v>2007</v>
      </c>
      <c r="F600" s="70" t="s">
        <v>791</v>
      </c>
      <c r="G600" s="70" t="s">
        <v>2285</v>
      </c>
      <c r="H600" s="70" t="s">
        <v>2286</v>
      </c>
      <c r="I600" s="148"/>
      <c r="J600" s="71">
        <v>303.86728849649779</v>
      </c>
      <c r="K600" s="71">
        <v>11.948634269548959</v>
      </c>
      <c r="L600" s="71">
        <v>73.272615069112021</v>
      </c>
      <c r="M600" s="71">
        <v>110.6450834955529</v>
      </c>
      <c r="N600" s="71">
        <v>97.7949798547684</v>
      </c>
      <c r="O600" s="71">
        <v>98.136329337569236</v>
      </c>
      <c r="P600" s="71">
        <v>119.6197955383338</v>
      </c>
      <c r="Q600" s="71">
        <v>5.4911494603193098</v>
      </c>
      <c r="R600" s="71">
        <v>0</v>
      </c>
      <c r="S600" s="71">
        <v>8.1484587795000003</v>
      </c>
      <c r="T600" s="72"/>
      <c r="U600" s="71">
        <v>16872973</v>
      </c>
      <c r="V600" s="71">
        <v>4869</v>
      </c>
      <c r="W600" s="71">
        <v>694</v>
      </c>
      <c r="X600" s="71">
        <v>23885</v>
      </c>
      <c r="Y600" s="71">
        <v>26406</v>
      </c>
      <c r="Z600" s="71">
        <v>48557</v>
      </c>
      <c r="AA600" s="71">
        <v>23425</v>
      </c>
      <c r="AB600" s="71">
        <v>88277</v>
      </c>
      <c r="AC600" s="71">
        <v>0</v>
      </c>
      <c r="AD600" s="71">
        <v>8.1484587795000003</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2290</v>
      </c>
      <c r="B601" s="70">
        <v>90</v>
      </c>
      <c r="C601" s="70">
        <v>5</v>
      </c>
      <c r="D601" s="70">
        <v>6</v>
      </c>
      <c r="E601" s="70">
        <v>2008</v>
      </c>
      <c r="F601" s="70" t="s">
        <v>792</v>
      </c>
      <c r="G601" s="70" t="s">
        <v>2285</v>
      </c>
      <c r="H601" s="70" t="s">
        <v>2286</v>
      </c>
      <c r="I601" s="148"/>
      <c r="J601" s="71">
        <v>270.75744532303702</v>
      </c>
      <c r="K601" s="71">
        <v>8.9667067339286071</v>
      </c>
      <c r="L601" s="71">
        <v>61.377855552023448</v>
      </c>
      <c r="M601" s="71">
        <v>114.36335553233771</v>
      </c>
      <c r="N601" s="71">
        <v>87.227057302387152</v>
      </c>
      <c r="O601" s="71">
        <v>95.189451962728228</v>
      </c>
      <c r="P601" s="71">
        <v>116.5964851784579</v>
      </c>
      <c r="Q601" s="71">
        <v>5.32946875022248</v>
      </c>
      <c r="R601" s="71">
        <v>0</v>
      </c>
      <c r="S601" s="71">
        <v>7.3062670423600009</v>
      </c>
      <c r="T601" s="72"/>
      <c r="U601" s="71">
        <v>16006380</v>
      </c>
      <c r="V601" s="71">
        <v>4869</v>
      </c>
      <c r="W601" s="71">
        <v>694</v>
      </c>
      <c r="X601" s="71">
        <v>23885</v>
      </c>
      <c r="Y601" s="71">
        <v>26331</v>
      </c>
      <c r="Z601" s="71">
        <v>48752</v>
      </c>
      <c r="AA601" s="71">
        <v>22859</v>
      </c>
      <c r="AB601" s="71">
        <v>87087</v>
      </c>
      <c r="AC601" s="71">
        <v>0</v>
      </c>
      <c r="AD601" s="71">
        <v>7.3062670423600009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2291</v>
      </c>
      <c r="B602" s="70">
        <v>91</v>
      </c>
      <c r="C602" s="70">
        <v>6</v>
      </c>
      <c r="D602" s="70">
        <v>6</v>
      </c>
      <c r="E602" s="70">
        <v>2009</v>
      </c>
      <c r="F602" s="70" t="s">
        <v>176</v>
      </c>
      <c r="G602" s="70" t="s">
        <v>2285</v>
      </c>
      <c r="H602" s="70" t="s">
        <v>2286</v>
      </c>
      <c r="I602" s="148"/>
      <c r="J602" s="71">
        <v>245.90367024209229</v>
      </c>
      <c r="K602" s="71">
        <v>8.3903253755904164</v>
      </c>
      <c r="L602" s="71">
        <v>62.011687183711423</v>
      </c>
      <c r="M602" s="71">
        <v>111.5055325901327</v>
      </c>
      <c r="N602" s="71">
        <v>103.03645730060209</v>
      </c>
      <c r="O602" s="71">
        <v>96.994324435395527</v>
      </c>
      <c r="P602" s="71">
        <v>112.3715892182972</v>
      </c>
      <c r="Q602" s="71">
        <v>5.0304207552321802</v>
      </c>
      <c r="R602" s="71">
        <v>0</v>
      </c>
      <c r="S602" s="71">
        <v>8.1249785750000001</v>
      </c>
      <c r="T602" s="72"/>
      <c r="U602" s="71">
        <v>12674630</v>
      </c>
      <c r="V602" s="71">
        <v>4643</v>
      </c>
      <c r="W602" s="71">
        <v>808</v>
      </c>
      <c r="X602" s="71">
        <v>23298</v>
      </c>
      <c r="Y602" s="71">
        <v>26384</v>
      </c>
      <c r="Z602" s="71">
        <v>49033</v>
      </c>
      <c r="AA602" s="71">
        <v>22617</v>
      </c>
      <c r="AB602" s="71">
        <v>86289</v>
      </c>
      <c r="AC602" s="71">
        <v>0</v>
      </c>
      <c r="AD602" s="71">
        <v>8.1249785750000001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33.470999999999997</v>
      </c>
      <c r="BK602" s="71">
        <v>0</v>
      </c>
      <c r="BL602" s="71">
        <v>4.3499999999999996</v>
      </c>
      <c r="BM602" s="71">
        <v>0</v>
      </c>
      <c r="BN602" s="72"/>
      <c r="BO602" s="71">
        <v>0</v>
      </c>
      <c r="BP602" s="71">
        <v>0</v>
      </c>
      <c r="BQ602" s="71">
        <v>5</v>
      </c>
      <c r="BR602" s="71">
        <v>0</v>
      </c>
      <c r="BS602" s="71">
        <v>1</v>
      </c>
      <c r="BT602" s="71">
        <v>0</v>
      </c>
      <c r="BU602"/>
      <c r="BV602" s="70">
        <v>37.820999999999998</v>
      </c>
      <c r="BW602" s="70">
        <v>0</v>
      </c>
      <c r="BX602" s="70">
        <v>0</v>
      </c>
      <c r="BY602" s="70">
        <v>0</v>
      </c>
      <c r="BZ602" s="70">
        <v>0</v>
      </c>
      <c r="CA602" s="70">
        <v>0</v>
      </c>
      <c r="CB602" s="70">
        <v>0</v>
      </c>
      <c r="CC602" s="70">
        <v>0</v>
      </c>
      <c r="CD602" s="70">
        <v>0</v>
      </c>
    </row>
    <row r="603" spans="1:82">
      <c r="A603" s="70" t="s">
        <v>2292</v>
      </c>
      <c r="B603" s="70">
        <v>92</v>
      </c>
      <c r="C603" s="70">
        <v>7</v>
      </c>
      <c r="D603" s="70">
        <v>6</v>
      </c>
      <c r="E603" s="70">
        <v>2010</v>
      </c>
      <c r="F603" s="70" t="s">
        <v>177</v>
      </c>
      <c r="G603" s="70" t="s">
        <v>2285</v>
      </c>
      <c r="H603" s="70" t="s">
        <v>2286</v>
      </c>
      <c r="I603" s="148"/>
      <c r="J603" s="71">
        <v>201.82576067318109</v>
      </c>
      <c r="K603" s="71">
        <v>8.5098055428313408</v>
      </c>
      <c r="L603" s="71">
        <v>53.982133486218018</v>
      </c>
      <c r="M603" s="71">
        <v>108.4676465820431</v>
      </c>
      <c r="N603" s="71">
        <v>95.841531351042065</v>
      </c>
      <c r="O603" s="71">
        <v>96.917835857233385</v>
      </c>
      <c r="P603" s="71">
        <v>113.08921853193451</v>
      </c>
      <c r="Q603" s="71">
        <v>5.2084847354371302</v>
      </c>
      <c r="R603" s="71">
        <v>0</v>
      </c>
      <c r="S603" s="71">
        <v>7.7520737399600002</v>
      </c>
      <c r="T603" s="72"/>
      <c r="U603" s="71">
        <v>13568369</v>
      </c>
      <c r="V603" s="71">
        <v>4643</v>
      </c>
      <c r="W603" s="71">
        <v>808</v>
      </c>
      <c r="X603" s="71">
        <v>23298</v>
      </c>
      <c r="Y603" s="71">
        <v>26438</v>
      </c>
      <c r="Z603" s="71">
        <v>49222</v>
      </c>
      <c r="AA603" s="71">
        <v>22193</v>
      </c>
      <c r="AB603" s="71">
        <v>85611</v>
      </c>
      <c r="AC603" s="71">
        <v>0</v>
      </c>
      <c r="AD603" s="71">
        <v>7.7520737399600002</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30.59</v>
      </c>
      <c r="BK603" s="71">
        <v>0</v>
      </c>
      <c r="BL603" s="71">
        <v>4.33</v>
      </c>
      <c r="BM603" s="71">
        <v>0</v>
      </c>
      <c r="BN603" s="72"/>
      <c r="BO603" s="71">
        <v>0</v>
      </c>
      <c r="BP603" s="71">
        <v>0</v>
      </c>
      <c r="BQ603" s="71">
        <v>5</v>
      </c>
      <c r="BR603" s="71">
        <v>0</v>
      </c>
      <c r="BS603" s="71">
        <v>1</v>
      </c>
      <c r="BT603" s="71">
        <v>0</v>
      </c>
      <c r="BU603"/>
      <c r="BV603" s="70">
        <v>34.92</v>
      </c>
      <c r="BW603" s="70">
        <v>0</v>
      </c>
      <c r="BX603" s="70">
        <v>0</v>
      </c>
      <c r="BY603" s="70">
        <v>0</v>
      </c>
      <c r="BZ603" s="70">
        <v>0</v>
      </c>
      <c r="CA603" s="70">
        <v>0</v>
      </c>
      <c r="CB603" s="70">
        <v>0</v>
      </c>
      <c r="CC603" s="70">
        <v>0</v>
      </c>
      <c r="CD603" s="70">
        <v>0</v>
      </c>
    </row>
    <row r="604" spans="1:82">
      <c r="A604" s="70" t="s">
        <v>2293</v>
      </c>
      <c r="B604" s="70">
        <v>93</v>
      </c>
      <c r="C604" s="70">
        <v>8</v>
      </c>
      <c r="D604" s="70">
        <v>6</v>
      </c>
      <c r="E604" s="70">
        <v>2011</v>
      </c>
      <c r="F604" s="70" t="s">
        <v>178</v>
      </c>
      <c r="G604" s="70" t="s">
        <v>2285</v>
      </c>
      <c r="H604" s="70" t="s">
        <v>2286</v>
      </c>
      <c r="I604" s="148"/>
      <c r="J604" s="71">
        <v>149.81636552707121</v>
      </c>
      <c r="K604" s="71">
        <v>11.819613528064121</v>
      </c>
      <c r="L604" s="71">
        <v>45.609565713463027</v>
      </c>
      <c r="M604" s="71">
        <v>114.44417260694409</v>
      </c>
      <c r="N604" s="71">
        <v>116.27949922485161</v>
      </c>
      <c r="O604" s="71">
        <v>97.15420213266205</v>
      </c>
      <c r="P604" s="71">
        <v>111.48380438375435</v>
      </c>
      <c r="Q604" s="71">
        <v>5.9863823740181603</v>
      </c>
      <c r="R604" s="71">
        <v>0</v>
      </c>
      <c r="S604" s="71">
        <v>7.9079868252000001</v>
      </c>
      <c r="T604" s="72"/>
      <c r="U604" s="71">
        <v>11504586</v>
      </c>
      <c r="V604" s="71">
        <v>4643</v>
      </c>
      <c r="W604" s="71">
        <v>808</v>
      </c>
      <c r="X604" s="71">
        <v>23298</v>
      </c>
      <c r="Y604" s="71">
        <v>26712</v>
      </c>
      <c r="Z604" s="71">
        <v>50414</v>
      </c>
      <c r="AA604" s="71">
        <v>22529</v>
      </c>
      <c r="AB604" s="71">
        <v>85304</v>
      </c>
      <c r="AC604" s="71">
        <v>0</v>
      </c>
      <c r="AD604" s="71">
        <v>7.9079868252000001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25.652000000000001</v>
      </c>
      <c r="BK604" s="71">
        <v>0</v>
      </c>
      <c r="BL604" s="71">
        <v>4.0599999999999996</v>
      </c>
      <c r="BM604" s="71">
        <v>0</v>
      </c>
      <c r="BN604" s="72"/>
      <c r="BO604" s="71">
        <v>0</v>
      </c>
      <c r="BP604" s="71">
        <v>0</v>
      </c>
      <c r="BQ604" s="71">
        <v>5</v>
      </c>
      <c r="BR604" s="71">
        <v>0</v>
      </c>
      <c r="BS604" s="71">
        <v>1</v>
      </c>
      <c r="BT604" s="71">
        <v>0</v>
      </c>
      <c r="BU604"/>
      <c r="BV604" s="70">
        <v>29.712</v>
      </c>
      <c r="BW604" s="70">
        <v>0</v>
      </c>
      <c r="BX604" s="70">
        <v>0</v>
      </c>
      <c r="BY604" s="70">
        <v>0</v>
      </c>
      <c r="BZ604" s="70">
        <v>0</v>
      </c>
      <c r="CA604" s="70">
        <v>0</v>
      </c>
      <c r="CB604" s="70">
        <v>0</v>
      </c>
      <c r="CC604" s="70">
        <v>0</v>
      </c>
      <c r="CD604" s="70">
        <v>0</v>
      </c>
    </row>
    <row r="605" spans="1:82">
      <c r="A605" s="70" t="s">
        <v>2294</v>
      </c>
      <c r="B605" s="70">
        <v>94</v>
      </c>
      <c r="C605" s="70">
        <v>9</v>
      </c>
      <c r="D605" s="70">
        <v>6</v>
      </c>
      <c r="E605" s="70">
        <v>2012</v>
      </c>
      <c r="F605" s="70" t="s">
        <v>179</v>
      </c>
      <c r="G605" s="70" t="s">
        <v>2285</v>
      </c>
      <c r="H605" s="70" t="s">
        <v>2286</v>
      </c>
      <c r="I605" s="148"/>
      <c r="J605" s="71">
        <v>135.15715568310301</v>
      </c>
      <c r="K605" s="71">
        <v>11.068584035718381</v>
      </c>
      <c r="L605" s="71">
        <v>45.487965354494307</v>
      </c>
      <c r="M605" s="71">
        <v>128.30108896588311</v>
      </c>
      <c r="N605" s="71">
        <v>122.8424884851524</v>
      </c>
      <c r="O605" s="71">
        <v>98.965094409879157</v>
      </c>
      <c r="P605" s="71">
        <v>112.40673546409394</v>
      </c>
      <c r="Q605" s="71">
        <v>6.4558963885780196</v>
      </c>
      <c r="R605" s="71">
        <v>0</v>
      </c>
      <c r="S605" s="71">
        <v>7.8232475193599997</v>
      </c>
      <c r="T605" s="72"/>
      <c r="U605" s="71">
        <v>8447823</v>
      </c>
      <c r="V605" s="71">
        <v>4643</v>
      </c>
      <c r="W605" s="71">
        <v>808</v>
      </c>
      <c r="X605" s="71">
        <v>23298</v>
      </c>
      <c r="Y605" s="71">
        <v>26872</v>
      </c>
      <c r="Z605" s="71">
        <v>51761</v>
      </c>
      <c r="AA605" s="71">
        <v>22587</v>
      </c>
      <c r="AB605" s="71">
        <v>84672</v>
      </c>
      <c r="AC605" s="71">
        <v>0</v>
      </c>
      <c r="AD605" s="71">
        <v>7.8232475193599997</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4.07</v>
      </c>
      <c r="BJ605" s="71">
        <v>23.608000000000001</v>
      </c>
      <c r="BK605" s="71">
        <v>0</v>
      </c>
      <c r="BL605" s="71">
        <v>4.01</v>
      </c>
      <c r="BM605" s="71">
        <v>0</v>
      </c>
      <c r="BN605" s="72"/>
      <c r="BO605" s="71">
        <v>0</v>
      </c>
      <c r="BP605" s="71">
        <v>1</v>
      </c>
      <c r="BQ605" s="71">
        <v>4</v>
      </c>
      <c r="BR605" s="71">
        <v>0</v>
      </c>
      <c r="BS605" s="71">
        <v>1</v>
      </c>
      <c r="BT605" s="71">
        <v>0</v>
      </c>
      <c r="BU605"/>
      <c r="BV605" s="70">
        <v>31.687999999999999</v>
      </c>
      <c r="BW605" s="70">
        <v>0</v>
      </c>
      <c r="BX605" s="70">
        <v>0</v>
      </c>
      <c r="BY605" s="70">
        <v>0</v>
      </c>
      <c r="BZ605" s="70">
        <v>0</v>
      </c>
      <c r="CA605" s="70">
        <v>0</v>
      </c>
      <c r="CB605" s="70">
        <v>0</v>
      </c>
      <c r="CC605" s="70">
        <v>0</v>
      </c>
      <c r="CD605" s="70">
        <v>0</v>
      </c>
    </row>
    <row r="606" spans="1:82">
      <c r="A606" s="70" t="s">
        <v>2295</v>
      </c>
      <c r="B606" s="70">
        <v>95</v>
      </c>
      <c r="C606" s="70">
        <v>10</v>
      </c>
      <c r="D606" s="70">
        <v>6</v>
      </c>
      <c r="E606" s="70">
        <v>2013</v>
      </c>
      <c r="F606" s="70" t="s">
        <v>180</v>
      </c>
      <c r="G606" s="70" t="s">
        <v>2285</v>
      </c>
      <c r="H606" s="70" t="s">
        <v>2286</v>
      </c>
      <c r="I606" s="148"/>
      <c r="J606" s="71">
        <v>184.8024173018641</v>
      </c>
      <c r="K606" s="71">
        <v>9.988553486122143</v>
      </c>
      <c r="L606" s="71">
        <v>32.173647753648368</v>
      </c>
      <c r="M606" s="71">
        <v>125.8107216576053</v>
      </c>
      <c r="N606" s="71">
        <v>121.588263493583</v>
      </c>
      <c r="O606" s="71">
        <v>96.256270239445584</v>
      </c>
      <c r="P606" s="71">
        <v>112.49559547586269</v>
      </c>
      <c r="Q606" s="71">
        <v>6.5344772986923703</v>
      </c>
      <c r="R606" s="71">
        <v>0</v>
      </c>
      <c r="S606" s="71">
        <v>8.5290648049999973</v>
      </c>
      <c r="T606" s="72"/>
      <c r="U606" s="71">
        <v>11887592</v>
      </c>
      <c r="V606" s="71">
        <v>4643</v>
      </c>
      <c r="W606" s="71">
        <v>808</v>
      </c>
      <c r="X606" s="71">
        <v>23298</v>
      </c>
      <c r="Y606" s="71">
        <v>27076</v>
      </c>
      <c r="Z606" s="71">
        <v>52592</v>
      </c>
      <c r="AA606" s="71">
        <v>22520</v>
      </c>
      <c r="AB606" s="71">
        <v>84474</v>
      </c>
      <c r="AC606" s="71">
        <v>0</v>
      </c>
      <c r="AD606" s="71">
        <v>8.5290648049999973</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4.2839999999999998</v>
      </c>
      <c r="BJ606" s="71">
        <v>31.411000000000001</v>
      </c>
      <c r="BK606" s="71">
        <v>0</v>
      </c>
      <c r="BL606" s="71">
        <v>4.03</v>
      </c>
      <c r="BM606" s="71">
        <v>0</v>
      </c>
      <c r="BN606" s="72"/>
      <c r="BO606" s="71">
        <v>0</v>
      </c>
      <c r="BP606" s="71">
        <v>1</v>
      </c>
      <c r="BQ606" s="71">
        <v>5</v>
      </c>
      <c r="BR606" s="71">
        <v>0</v>
      </c>
      <c r="BS606" s="71">
        <v>1</v>
      </c>
      <c r="BT606" s="71">
        <v>0</v>
      </c>
      <c r="BU606"/>
      <c r="BV606" s="70">
        <v>39.725000000000001</v>
      </c>
      <c r="BW606" s="70">
        <v>0</v>
      </c>
      <c r="BX606" s="70">
        <v>0</v>
      </c>
      <c r="BY606" s="70">
        <v>0</v>
      </c>
      <c r="BZ606" s="70">
        <v>0</v>
      </c>
      <c r="CA606" s="70">
        <v>0</v>
      </c>
      <c r="CB606" s="70">
        <v>0</v>
      </c>
      <c r="CC606" s="70">
        <v>0</v>
      </c>
      <c r="CD606" s="70">
        <v>0</v>
      </c>
    </row>
    <row r="607" spans="1:82">
      <c r="A607" s="70" t="s">
        <v>2296</v>
      </c>
      <c r="B607" s="70">
        <v>96</v>
      </c>
      <c r="C607" s="70">
        <v>11</v>
      </c>
      <c r="D607" s="70">
        <v>6</v>
      </c>
      <c r="E607" s="70">
        <v>2014</v>
      </c>
      <c r="F607" s="70" t="s">
        <v>181</v>
      </c>
      <c r="G607" s="70" t="s">
        <v>2285</v>
      </c>
      <c r="H607" s="70" t="s">
        <v>2286</v>
      </c>
      <c r="I607" s="148"/>
      <c r="J607" s="71">
        <v>165.84902277955641</v>
      </c>
      <c r="K607" s="71">
        <v>9.1642050571394638</v>
      </c>
      <c r="L607" s="71">
        <v>38.748488234804327</v>
      </c>
      <c r="M607" s="71">
        <v>120.1639971491323</v>
      </c>
      <c r="N607" s="71">
        <v>105.3325913050603</v>
      </c>
      <c r="O607" s="71">
        <v>92.38962018716748</v>
      </c>
      <c r="P607" s="71">
        <v>111.3027799130542</v>
      </c>
      <c r="Q607" s="71">
        <v>6.2166731723300304</v>
      </c>
      <c r="R607" s="71">
        <v>0</v>
      </c>
      <c r="S607" s="71">
        <v>11.043423085040001</v>
      </c>
      <c r="T607" s="72"/>
      <c r="U607" s="71">
        <v>11785862</v>
      </c>
      <c r="V607" s="71">
        <v>4310</v>
      </c>
      <c r="W607" s="71">
        <v>780</v>
      </c>
      <c r="X607" s="71">
        <v>22771</v>
      </c>
      <c r="Y607" s="71">
        <v>27149</v>
      </c>
      <c r="Z607" s="71">
        <v>53166</v>
      </c>
      <c r="AA607" s="71">
        <v>22166</v>
      </c>
      <c r="AB607" s="71">
        <v>83763</v>
      </c>
      <c r="AC607" s="71">
        <v>0</v>
      </c>
      <c r="AD607" s="71">
        <v>11.043423085040001</v>
      </c>
      <c r="AE607" s="72"/>
      <c r="AF607" s="71"/>
      <c r="AG607" s="71"/>
      <c r="AH607" s="71"/>
      <c r="AI607" s="71"/>
      <c r="AJ607" s="71"/>
      <c r="AK607" s="71"/>
      <c r="AL607" s="71"/>
      <c r="AM607" s="71"/>
      <c r="AN607" s="71"/>
      <c r="AO607" s="71"/>
      <c r="AP607" s="71"/>
      <c r="AQ607" s="72"/>
      <c r="AR607" s="71">
        <v>1509</v>
      </c>
      <c r="AS607" s="71">
        <v>246</v>
      </c>
      <c r="AT607" s="71">
        <v>0</v>
      </c>
      <c r="AU607" s="71">
        <v>0</v>
      </c>
      <c r="AV607" s="71">
        <v>0</v>
      </c>
      <c r="AW607" s="71">
        <v>0</v>
      </c>
      <c r="AX607" s="71"/>
      <c r="AY607" s="72"/>
      <c r="AZ607" s="71">
        <v>6559.1</v>
      </c>
      <c r="BA607" s="71">
        <v>9822.3000000000011</v>
      </c>
      <c r="BB607" s="71">
        <v>0</v>
      </c>
      <c r="BC607" s="71">
        <v>0</v>
      </c>
      <c r="BD607" s="71">
        <v>0</v>
      </c>
      <c r="BE607" s="71">
        <v>0</v>
      </c>
      <c r="BF607" s="71"/>
      <c r="BG607" s="72"/>
      <c r="BH607" s="71">
        <v>0</v>
      </c>
      <c r="BI607" s="71">
        <v>3.661</v>
      </c>
      <c r="BJ607" s="71">
        <v>30.372</v>
      </c>
      <c r="BK607" s="71">
        <v>0</v>
      </c>
      <c r="BL607" s="71">
        <v>3.95</v>
      </c>
      <c r="BM607" s="71">
        <v>0</v>
      </c>
      <c r="BN607" s="72"/>
      <c r="BO607" s="71">
        <v>0</v>
      </c>
      <c r="BP607" s="71">
        <v>1</v>
      </c>
      <c r="BQ607" s="71">
        <v>5</v>
      </c>
      <c r="BR607" s="71">
        <v>0</v>
      </c>
      <c r="BS607" s="71">
        <v>1</v>
      </c>
      <c r="BT607" s="71">
        <v>0</v>
      </c>
      <c r="BU607"/>
      <c r="BV607" s="70">
        <v>37.982999999999997</v>
      </c>
      <c r="BW607" s="70">
        <v>0</v>
      </c>
      <c r="BX607" s="70">
        <v>0</v>
      </c>
      <c r="BY607" s="70">
        <v>0</v>
      </c>
      <c r="BZ607" s="70">
        <v>0</v>
      </c>
      <c r="CA607" s="70">
        <v>0</v>
      </c>
      <c r="CB607" s="70">
        <v>0</v>
      </c>
      <c r="CC607" s="70">
        <v>0</v>
      </c>
      <c r="CD607" s="70">
        <v>0</v>
      </c>
    </row>
    <row r="608" spans="1:82">
      <c r="A608" s="70" t="s">
        <v>2297</v>
      </c>
      <c r="B608" s="70">
        <v>97</v>
      </c>
      <c r="C608" s="70">
        <v>12</v>
      </c>
      <c r="D608" s="70">
        <v>6</v>
      </c>
      <c r="E608" s="70">
        <v>2015</v>
      </c>
      <c r="F608" s="70" t="s">
        <v>182</v>
      </c>
      <c r="G608" s="70" t="s">
        <v>2285</v>
      </c>
      <c r="H608" s="70" t="s">
        <v>2286</v>
      </c>
      <c r="I608" s="148"/>
      <c r="J608" s="71">
        <v>158.98900115018799</v>
      </c>
      <c r="K608" s="71">
        <v>10.24996651231166</v>
      </c>
      <c r="L608" s="71">
        <v>50.109554555360013</v>
      </c>
      <c r="M608" s="71">
        <v>115.0222713616471</v>
      </c>
      <c r="N608" s="71">
        <v>90.542575945082049</v>
      </c>
      <c r="O608" s="71">
        <v>92.016697666652703</v>
      </c>
      <c r="P608" s="71">
        <v>110.18966982101922</v>
      </c>
      <c r="Q608" s="71">
        <v>6.0169189796431697</v>
      </c>
      <c r="R608" s="71">
        <v>0</v>
      </c>
      <c r="S608" s="71">
        <v>10.666284042699999</v>
      </c>
      <c r="T608" s="72"/>
      <c r="U608" s="71">
        <v>12261873</v>
      </c>
      <c r="V608" s="71">
        <v>4310</v>
      </c>
      <c r="W608" s="71">
        <v>780</v>
      </c>
      <c r="X608" s="71">
        <v>22771</v>
      </c>
      <c r="Y608" s="71">
        <v>27149</v>
      </c>
      <c r="Z608" s="71">
        <v>53461</v>
      </c>
      <c r="AA608" s="71">
        <v>21927</v>
      </c>
      <c r="AB608" s="71">
        <v>82816</v>
      </c>
      <c r="AC608" s="71">
        <v>0</v>
      </c>
      <c r="AD608" s="71">
        <v>10.666284042699999</v>
      </c>
      <c r="AE608" s="72"/>
      <c r="AF608" s="71">
        <v>89719221.345691442</v>
      </c>
      <c r="AG608" s="71">
        <v>7774022.9517040672</v>
      </c>
      <c r="AH608" s="71">
        <v>7452178.2766166646</v>
      </c>
      <c r="AI608" s="71">
        <v>140578270.72350311</v>
      </c>
      <c r="AJ608" s="71">
        <v>117460404.4318931</v>
      </c>
      <c r="AK608" s="71">
        <v>0</v>
      </c>
      <c r="AL608" s="71">
        <v>0</v>
      </c>
      <c r="AM608" s="71">
        <v>11349585.399945971</v>
      </c>
      <c r="AN608" s="71">
        <v>0</v>
      </c>
      <c r="AO608" s="71">
        <v>0</v>
      </c>
      <c r="AP608" s="71">
        <v>374333683.12935436</v>
      </c>
      <c r="AQ608" s="72"/>
      <c r="AR608" s="71">
        <v>1711</v>
      </c>
      <c r="AS608" s="71">
        <v>411</v>
      </c>
      <c r="AT608" s="71">
        <v>0</v>
      </c>
      <c r="AU608" s="71">
        <v>0</v>
      </c>
      <c r="AV608" s="71">
        <v>0</v>
      </c>
      <c r="AW608" s="71">
        <v>0</v>
      </c>
      <c r="AX608" s="71"/>
      <c r="AY608" s="72"/>
      <c r="AZ608" s="71">
        <v>7625.7000000000007</v>
      </c>
      <c r="BA608" s="71">
        <v>20681.099999999999</v>
      </c>
      <c r="BB608" s="71">
        <v>0</v>
      </c>
      <c r="BC608" s="71">
        <v>0</v>
      </c>
      <c r="BD608" s="71">
        <v>0</v>
      </c>
      <c r="BE608" s="71">
        <v>0</v>
      </c>
      <c r="BF608" s="71"/>
      <c r="BG608" s="72"/>
      <c r="BH608" s="71">
        <v>0</v>
      </c>
      <c r="BI608" s="71">
        <v>3.6829999999999998</v>
      </c>
      <c r="BJ608" s="71">
        <v>29.004999999999999</v>
      </c>
      <c r="BK608" s="71">
        <v>0</v>
      </c>
      <c r="BL608" s="71">
        <v>3.6869999999999998</v>
      </c>
      <c r="BM608" s="71">
        <v>0</v>
      </c>
      <c r="BN608" s="72"/>
      <c r="BO608" s="71">
        <v>0</v>
      </c>
      <c r="BP608" s="71">
        <v>1</v>
      </c>
      <c r="BQ608" s="71">
        <v>5</v>
      </c>
      <c r="BR608" s="71">
        <v>0</v>
      </c>
      <c r="BS608" s="71">
        <v>1</v>
      </c>
      <c r="BT608" s="71">
        <v>0</v>
      </c>
      <c r="BU608"/>
      <c r="BV608" s="70">
        <v>36.375</v>
      </c>
      <c r="BW608" s="70">
        <v>0</v>
      </c>
      <c r="BX608" s="70">
        <v>0</v>
      </c>
      <c r="BY608" s="70">
        <v>0</v>
      </c>
      <c r="BZ608" s="70">
        <v>0</v>
      </c>
      <c r="CA608" s="70">
        <v>0</v>
      </c>
      <c r="CB608" s="70">
        <v>0</v>
      </c>
      <c r="CC608" s="70">
        <v>0</v>
      </c>
      <c r="CD608" s="70">
        <v>0</v>
      </c>
    </row>
    <row r="609" spans="1:82">
      <c r="A609" s="70" t="s">
        <v>2298</v>
      </c>
      <c r="B609" s="70">
        <v>98</v>
      </c>
      <c r="C609" s="70">
        <v>13</v>
      </c>
      <c r="D609" s="70">
        <v>6</v>
      </c>
      <c r="E609" s="70">
        <v>2016</v>
      </c>
      <c r="F609" s="70" t="s">
        <v>155</v>
      </c>
      <c r="G609" s="70" t="s">
        <v>2285</v>
      </c>
      <c r="H609" s="70" t="s">
        <v>2286</v>
      </c>
      <c r="I609" s="148"/>
      <c r="J609" s="71">
        <v>174.43089384934575</v>
      </c>
      <c r="K609" s="71">
        <v>10.359071290036795</v>
      </c>
      <c r="L609" s="71">
        <v>43.74164486684159</v>
      </c>
      <c r="M609" s="71">
        <v>94.691151723762758</v>
      </c>
      <c r="N609" s="71">
        <v>90.354838783668555</v>
      </c>
      <c r="O609" s="71">
        <v>91.370275434683762</v>
      </c>
      <c r="P609" s="71">
        <v>106.50804351654502</v>
      </c>
      <c r="Q609" s="71">
        <v>5.7936627165312329</v>
      </c>
      <c r="R609" s="71">
        <v>0</v>
      </c>
      <c r="S609" s="71">
        <v>11.173608746999999</v>
      </c>
      <c r="T609" s="72"/>
      <c r="U609" s="71">
        <v>13279538</v>
      </c>
      <c r="V609" s="71">
        <v>4310</v>
      </c>
      <c r="W609" s="71">
        <v>780</v>
      </c>
      <c r="X609" s="71">
        <v>22771</v>
      </c>
      <c r="Y609" s="71">
        <v>27233</v>
      </c>
      <c r="Z609" s="71">
        <v>53738</v>
      </c>
      <c r="AA609" s="71">
        <v>21921</v>
      </c>
      <c r="AB609" s="71">
        <v>82026</v>
      </c>
      <c r="AC609" s="71">
        <v>0</v>
      </c>
      <c r="AD609" s="71">
        <v>11.173608746999999</v>
      </c>
      <c r="AE609" s="72"/>
      <c r="AF609" s="71">
        <v>97987246.208891451</v>
      </c>
      <c r="AG609" s="71">
        <v>7521000.7231802512</v>
      </c>
      <c r="AH609" s="71">
        <v>5062394.0447751917</v>
      </c>
      <c r="AI609" s="71">
        <v>132237867.648247</v>
      </c>
      <c r="AJ609" s="71">
        <v>107612936.7660224</v>
      </c>
      <c r="AK609" s="71">
        <v>0</v>
      </c>
      <c r="AL609" s="71">
        <v>0</v>
      </c>
      <c r="AM609" s="71">
        <v>11250052.615912151</v>
      </c>
      <c r="AN609" s="71">
        <v>0</v>
      </c>
      <c r="AO609" s="71">
        <v>0</v>
      </c>
      <c r="AP609" s="71">
        <v>361671498.0070284</v>
      </c>
      <c r="AQ609" s="72"/>
      <c r="AR609" s="71">
        <v>1886</v>
      </c>
      <c r="AS609" s="71">
        <v>523</v>
      </c>
      <c r="AT609" s="71">
        <v>0</v>
      </c>
      <c r="AU609" s="71">
        <v>0</v>
      </c>
      <c r="AV609" s="71">
        <v>0</v>
      </c>
      <c r="AW609" s="71">
        <v>0</v>
      </c>
      <c r="AX609" s="71"/>
      <c r="AY609" s="72"/>
      <c r="AZ609" s="71">
        <v>8566</v>
      </c>
      <c r="BA609" s="71">
        <v>28027.1</v>
      </c>
      <c r="BB609" s="71">
        <v>0</v>
      </c>
      <c r="BC609" s="71">
        <v>0</v>
      </c>
      <c r="BD609" s="71">
        <v>0</v>
      </c>
      <c r="BE609" s="71">
        <v>0</v>
      </c>
      <c r="BF609" s="71"/>
      <c r="BG609" s="72"/>
      <c r="BH609" s="71">
        <v>0</v>
      </c>
      <c r="BI609" s="71">
        <v>3.4260000000000002</v>
      </c>
      <c r="BJ609" s="71">
        <v>28.870999999999999</v>
      </c>
      <c r="BK609" s="71">
        <v>0</v>
      </c>
      <c r="BL609" s="71">
        <v>3.5129999999999999</v>
      </c>
      <c r="BM609" s="71">
        <v>0</v>
      </c>
      <c r="BN609" s="72"/>
      <c r="BO609" s="71">
        <v>0</v>
      </c>
      <c r="BP609" s="71">
        <v>1</v>
      </c>
      <c r="BQ609" s="71">
        <v>5</v>
      </c>
      <c r="BR609" s="71">
        <v>0</v>
      </c>
      <c r="BS609" s="71">
        <v>1</v>
      </c>
      <c r="BT609" s="71">
        <v>0</v>
      </c>
      <c r="BU609"/>
      <c r="BV609" s="70">
        <v>35.81</v>
      </c>
      <c r="BW609" s="70">
        <v>0</v>
      </c>
      <c r="BX609" s="70">
        <v>0</v>
      </c>
      <c r="BY609" s="70">
        <v>0</v>
      </c>
      <c r="BZ609" s="70">
        <v>0</v>
      </c>
      <c r="CA609" s="70">
        <v>0</v>
      </c>
      <c r="CB609" s="70">
        <v>0</v>
      </c>
      <c r="CC609" s="70">
        <v>0</v>
      </c>
      <c r="CD609" s="70">
        <v>0</v>
      </c>
    </row>
    <row r="610" spans="1:82">
      <c r="A610" s="70" t="s">
        <v>2299</v>
      </c>
      <c r="B610" s="70">
        <v>99</v>
      </c>
      <c r="C610" s="70">
        <v>14</v>
      </c>
      <c r="D610" s="70">
        <v>6</v>
      </c>
      <c r="E610" s="70">
        <v>2017</v>
      </c>
      <c r="F610" s="70" t="s">
        <v>156</v>
      </c>
      <c r="G610" s="70" t="s">
        <v>2285</v>
      </c>
      <c r="H610" s="70" t="s">
        <v>2286</v>
      </c>
      <c r="I610" s="148"/>
      <c r="J610" s="71">
        <v>169.98774725703021</v>
      </c>
      <c r="K610" s="71">
        <v>10.596889429063744</v>
      </c>
      <c r="L610" s="71">
        <v>46.586079885353058</v>
      </c>
      <c r="M610" s="71">
        <v>91.948764831339716</v>
      </c>
      <c r="N610" s="71">
        <v>98.002105860662127</v>
      </c>
      <c r="O610" s="71">
        <v>89.75388922715544</v>
      </c>
      <c r="P610" s="71">
        <v>104.59257157145758</v>
      </c>
      <c r="Q610" s="71">
        <v>5.5389426514023699</v>
      </c>
      <c r="R610" s="71">
        <v>0</v>
      </c>
      <c r="S610" s="71">
        <v>10.983986134820002</v>
      </c>
      <c r="T610" s="72"/>
      <c r="U610" s="71">
        <v>14093536</v>
      </c>
      <c r="V610" s="71">
        <v>4310</v>
      </c>
      <c r="W610" s="71">
        <v>780</v>
      </c>
      <c r="X610" s="71">
        <v>22771</v>
      </c>
      <c r="Y610" s="71">
        <v>27309</v>
      </c>
      <c r="Z610" s="71">
        <v>53663</v>
      </c>
      <c r="AA610" s="71">
        <v>21664</v>
      </c>
      <c r="AB610" s="71">
        <v>81094</v>
      </c>
      <c r="AC610" s="71">
        <v>0</v>
      </c>
      <c r="AD610" s="71">
        <v>10.98398613482</v>
      </c>
      <c r="AE610" s="72"/>
      <c r="AF610" s="71">
        <v>100756044.60596409</v>
      </c>
      <c r="AG610" s="71">
        <v>7634790.1904506842</v>
      </c>
      <c r="AH610" s="71">
        <v>7555970.8168813651</v>
      </c>
      <c r="AI610" s="71">
        <v>135099771.7296086</v>
      </c>
      <c r="AJ610" s="71">
        <v>122893790.0304359</v>
      </c>
      <c r="AK610" s="71">
        <v>0</v>
      </c>
      <c r="AL610" s="71">
        <v>0</v>
      </c>
      <c r="AM610" s="71">
        <v>11139629.94313425</v>
      </c>
      <c r="AN610" s="71">
        <v>0</v>
      </c>
      <c r="AO610" s="71">
        <v>0</v>
      </c>
      <c r="AP610" s="71">
        <v>385079997.31647491</v>
      </c>
      <c r="AQ610" s="72"/>
      <c r="AR610" s="71">
        <v>2042</v>
      </c>
      <c r="AS610" s="71">
        <v>598</v>
      </c>
      <c r="AT610" s="71">
        <v>0</v>
      </c>
      <c r="AU610" s="71">
        <v>0</v>
      </c>
      <c r="AV610" s="71">
        <v>0</v>
      </c>
      <c r="AW610" s="71">
        <v>0</v>
      </c>
      <c r="AX610" s="71"/>
      <c r="AY610" s="72"/>
      <c r="AZ610" s="71">
        <v>9487.2999999999993</v>
      </c>
      <c r="BA610" s="71">
        <v>32988.099999999991</v>
      </c>
      <c r="BB610" s="71">
        <v>0</v>
      </c>
      <c r="BC610" s="71">
        <v>0</v>
      </c>
      <c r="BD610" s="71">
        <v>0</v>
      </c>
      <c r="BE610" s="71">
        <v>0</v>
      </c>
      <c r="BF610" s="71"/>
      <c r="BG610" s="72"/>
      <c r="BH610" s="71">
        <v>0</v>
      </c>
      <c r="BI610" s="71">
        <v>0</v>
      </c>
      <c r="BJ610" s="71">
        <v>27.928999999999998</v>
      </c>
      <c r="BK610" s="71">
        <v>0</v>
      </c>
      <c r="BL610" s="71">
        <v>3.5390000000000001</v>
      </c>
      <c r="BM610" s="71">
        <v>0</v>
      </c>
      <c r="BN610" s="72"/>
      <c r="BO610" s="71">
        <v>0</v>
      </c>
      <c r="BP610" s="71">
        <v>0</v>
      </c>
      <c r="BQ610" s="71">
        <v>4</v>
      </c>
      <c r="BR610" s="71">
        <v>0</v>
      </c>
      <c r="BS610" s="71">
        <v>1</v>
      </c>
      <c r="BT610" s="71">
        <v>0</v>
      </c>
      <c r="BU610"/>
      <c r="BV610" s="70">
        <v>31.468</v>
      </c>
      <c r="BW610" s="70">
        <v>0</v>
      </c>
      <c r="BX610" s="70">
        <v>0</v>
      </c>
      <c r="BY610" s="70">
        <v>0</v>
      </c>
      <c r="BZ610" s="70">
        <v>0</v>
      </c>
      <c r="CA610" s="70">
        <v>0</v>
      </c>
      <c r="CB610" s="70">
        <v>0</v>
      </c>
      <c r="CC610" s="70">
        <v>0</v>
      </c>
      <c r="CD610" s="70">
        <v>0</v>
      </c>
    </row>
    <row r="611" spans="1:82">
      <c r="A611" s="70" t="s">
        <v>2300</v>
      </c>
      <c r="B611" s="70">
        <v>100</v>
      </c>
      <c r="C611" s="70">
        <v>15</v>
      </c>
      <c r="D611" s="70">
        <v>6</v>
      </c>
      <c r="E611" s="70">
        <v>2018</v>
      </c>
      <c r="F611" s="70" t="s">
        <v>183</v>
      </c>
      <c r="G611" s="70" t="s">
        <v>2285</v>
      </c>
      <c r="H611" s="70" t="s">
        <v>2286</v>
      </c>
      <c r="I611" s="148"/>
      <c r="J611" s="71">
        <v>142.6608514205202</v>
      </c>
      <c r="K611" s="71">
        <v>9.8313598863842078</v>
      </c>
      <c r="L611" s="71">
        <v>43.153287854260967</v>
      </c>
      <c r="M611" s="71">
        <v>98.044939142215881</v>
      </c>
      <c r="N611" s="71">
        <v>91.370014453964728</v>
      </c>
      <c r="O611" s="71">
        <v>88.179205928290216</v>
      </c>
      <c r="P611" s="71">
        <v>101.88803224966303</v>
      </c>
      <c r="Q611" s="71">
        <v>5.0608327837421401</v>
      </c>
      <c r="R611" s="71">
        <v>0</v>
      </c>
      <c r="S611" s="71">
        <v>11.070619792320002</v>
      </c>
      <c r="T611" s="72"/>
      <c r="U611" s="71">
        <v>12587481</v>
      </c>
      <c r="V611" s="71">
        <v>4310</v>
      </c>
      <c r="W611" s="71">
        <v>780</v>
      </c>
      <c r="X611" s="71">
        <v>22771</v>
      </c>
      <c r="Y611" s="71">
        <v>27283</v>
      </c>
      <c r="Z611" s="71">
        <v>53731</v>
      </c>
      <c r="AA611" s="71">
        <v>21316</v>
      </c>
      <c r="AB611" s="71">
        <v>79848</v>
      </c>
      <c r="AC611" s="71">
        <v>0</v>
      </c>
      <c r="AD611" s="71">
        <v>11.07061979232</v>
      </c>
      <c r="AE611" s="72"/>
      <c r="AF611" s="71">
        <v>80984372.608419046</v>
      </c>
      <c r="AG611" s="71">
        <v>6738883.1238920297</v>
      </c>
      <c r="AH611" s="71">
        <v>7097777.963666833</v>
      </c>
      <c r="AI611" s="71">
        <v>128565179.16930971</v>
      </c>
      <c r="AJ611" s="71">
        <v>118575329.77898259</v>
      </c>
      <c r="AK611" s="71">
        <v>0</v>
      </c>
      <c r="AL611" s="71">
        <v>0</v>
      </c>
      <c r="AM611" s="71">
        <v>10991165.88810374</v>
      </c>
      <c r="AN611" s="71">
        <v>0</v>
      </c>
      <c r="AO611" s="71">
        <v>0</v>
      </c>
      <c r="AP611" s="71">
        <v>352952708.53237391</v>
      </c>
      <c r="AQ611" s="72"/>
      <c r="AR611" s="71">
        <v>2197</v>
      </c>
      <c r="AS611" s="71">
        <v>675</v>
      </c>
      <c r="AT611" s="71">
        <v>0</v>
      </c>
      <c r="AU611" s="71">
        <v>0</v>
      </c>
      <c r="AV611" s="71">
        <v>0</v>
      </c>
      <c r="AW611" s="71">
        <v>0</v>
      </c>
      <c r="AX611" s="71"/>
      <c r="AY611" s="72"/>
      <c r="AZ611" s="71">
        <v>10300.5</v>
      </c>
      <c r="BA611" s="71">
        <v>42417.2</v>
      </c>
      <c r="BB611" s="71">
        <v>0</v>
      </c>
      <c r="BC611" s="71">
        <v>0</v>
      </c>
      <c r="BD611" s="71">
        <v>0</v>
      </c>
      <c r="BE611" s="71">
        <v>0</v>
      </c>
      <c r="BF611" s="71"/>
      <c r="BG611" s="72"/>
      <c r="BH611" s="71">
        <v>0</v>
      </c>
      <c r="BI611" s="71">
        <v>0</v>
      </c>
      <c r="BJ611" s="71">
        <v>18.902999999999999</v>
      </c>
      <c r="BK611" s="71">
        <v>0</v>
      </c>
      <c r="BL611" s="71">
        <v>3.4</v>
      </c>
      <c r="BM611" s="71">
        <v>0</v>
      </c>
      <c r="BN611" s="72"/>
      <c r="BO611" s="71">
        <v>0</v>
      </c>
      <c r="BP611" s="71">
        <v>0</v>
      </c>
      <c r="BQ611" s="71">
        <v>2</v>
      </c>
      <c r="BR611" s="71">
        <v>0</v>
      </c>
      <c r="BS611" s="71">
        <v>1</v>
      </c>
      <c r="BT611" s="71">
        <v>0</v>
      </c>
      <c r="BU611"/>
      <c r="BV611" s="70">
        <v>22.303000000000001</v>
      </c>
      <c r="BW611" s="70">
        <v>0</v>
      </c>
      <c r="BX611" s="70">
        <v>0</v>
      </c>
      <c r="BY611" s="70">
        <v>0</v>
      </c>
      <c r="BZ611" s="70">
        <v>0</v>
      </c>
      <c r="CA611" s="70">
        <v>0</v>
      </c>
      <c r="CB611" s="70">
        <v>0</v>
      </c>
      <c r="CC611" s="70">
        <v>0</v>
      </c>
      <c r="CD611" s="70">
        <v>0</v>
      </c>
    </row>
    <row r="612" spans="1:82">
      <c r="A612" s="70" t="s">
        <v>2301</v>
      </c>
      <c r="B612" s="70">
        <v>101</v>
      </c>
      <c r="C612" s="70">
        <v>16</v>
      </c>
      <c r="D612" s="70">
        <v>6</v>
      </c>
      <c r="E612" s="70">
        <v>2019</v>
      </c>
      <c r="F612" s="70" t="s">
        <v>158</v>
      </c>
      <c r="G612" s="70" t="s">
        <v>2285</v>
      </c>
      <c r="H612" s="70" t="s">
        <v>2286</v>
      </c>
      <c r="I612" s="148"/>
      <c r="J612" s="71">
        <v>138.74556329617587</v>
      </c>
      <c r="K612" s="71">
        <v>9.154836864981867</v>
      </c>
      <c r="L612" s="71">
        <v>43.622330416859405</v>
      </c>
      <c r="M612" s="71">
        <v>93.745212846532752</v>
      </c>
      <c r="N612" s="71">
        <v>79.696362429799393</v>
      </c>
      <c r="O612" s="71">
        <v>85.599462622064763</v>
      </c>
      <c r="P612" s="71">
        <v>100.37848657186866</v>
      </c>
      <c r="Q612" s="71">
        <v>4.8501764152782103</v>
      </c>
      <c r="R612" s="71">
        <v>0</v>
      </c>
      <c r="S612" s="71">
        <v>8.2965763020400018</v>
      </c>
      <c r="T612" s="72"/>
      <c r="U612" s="71">
        <v>12593680</v>
      </c>
      <c r="V612" s="71">
        <v>4310</v>
      </c>
      <c r="W612" s="71">
        <v>780</v>
      </c>
      <c r="X612" s="71">
        <v>22771</v>
      </c>
      <c r="Y612" s="71">
        <v>27255</v>
      </c>
      <c r="Z612" s="71">
        <v>53591</v>
      </c>
      <c r="AA612" s="71">
        <v>20843</v>
      </c>
      <c r="AB612" s="71">
        <v>78596</v>
      </c>
      <c r="AC612" s="71">
        <v>0</v>
      </c>
      <c r="AD612" s="71">
        <v>8.2965763020400018</v>
      </c>
      <c r="AE612" s="72"/>
      <c r="AF612" s="71">
        <v>81993600.786320433</v>
      </c>
      <c r="AG612" s="71">
        <v>6573056.5749320528</v>
      </c>
      <c r="AH612" s="71">
        <v>7700825.8091260605</v>
      </c>
      <c r="AI612" s="71">
        <v>128363049.7446333</v>
      </c>
      <c r="AJ612" s="71">
        <v>106002391.2389233</v>
      </c>
      <c r="AK612" s="71">
        <v>0</v>
      </c>
      <c r="AL612" s="71">
        <v>0</v>
      </c>
      <c r="AM612" s="71">
        <v>10704183.529628778</v>
      </c>
      <c r="AN612" s="71">
        <v>0</v>
      </c>
      <c r="AO612" s="71">
        <v>0</v>
      </c>
      <c r="AP612" s="71">
        <v>341337107.68356389</v>
      </c>
      <c r="AQ612" s="72"/>
      <c r="AR612" s="71">
        <v>2363</v>
      </c>
      <c r="AS612" s="71">
        <v>741</v>
      </c>
      <c r="AT612" s="71">
        <v>0</v>
      </c>
      <c r="AU612" s="71">
        <v>0</v>
      </c>
      <c r="AV612" s="71">
        <v>0</v>
      </c>
      <c r="AW612" s="71">
        <v>1</v>
      </c>
      <c r="AX612" s="71"/>
      <c r="AY612" s="72"/>
      <c r="AZ612" s="71">
        <v>11256.19999999999</v>
      </c>
      <c r="BA612" s="71">
        <v>45885.2</v>
      </c>
      <c r="BB612" s="71">
        <v>0</v>
      </c>
      <c r="BC612" s="71">
        <v>0</v>
      </c>
      <c r="BD612" s="71">
        <v>0</v>
      </c>
      <c r="BE612" s="71">
        <v>225.785</v>
      </c>
      <c r="BF612" s="71"/>
      <c r="BG612" s="72"/>
      <c r="BH612" s="71">
        <v>0</v>
      </c>
      <c r="BI612" s="71">
        <v>0</v>
      </c>
      <c r="BJ612" s="71">
        <v>19.355</v>
      </c>
      <c r="BK612" s="71">
        <v>0</v>
      </c>
      <c r="BL612" s="71">
        <v>3.3490000000000002</v>
      </c>
      <c r="BM612" s="71">
        <v>0</v>
      </c>
      <c r="BN612" s="72"/>
      <c r="BO612" s="71">
        <v>0</v>
      </c>
      <c r="BP612" s="71">
        <v>0</v>
      </c>
      <c r="BQ612" s="71">
        <v>2</v>
      </c>
      <c r="BR612" s="71">
        <v>0</v>
      </c>
      <c r="BS612" s="71">
        <v>1</v>
      </c>
      <c r="BT612" s="71">
        <v>0</v>
      </c>
      <c r="BU612"/>
      <c r="BV612" s="70">
        <v>22.704000000000001</v>
      </c>
      <c r="BW612" s="70">
        <v>0</v>
      </c>
      <c r="BX612" s="70">
        <v>0</v>
      </c>
      <c r="BY612" s="70">
        <v>0</v>
      </c>
      <c r="BZ612" s="70">
        <v>0</v>
      </c>
      <c r="CA612" s="70">
        <v>0</v>
      </c>
      <c r="CB612" s="70">
        <v>0</v>
      </c>
      <c r="CC612" s="70">
        <v>0</v>
      </c>
      <c r="CD612" s="70">
        <v>0</v>
      </c>
    </row>
    <row r="613" spans="1:82">
      <c r="A613" s="70" t="s">
        <v>2302</v>
      </c>
      <c r="B613" s="70">
        <v>102</v>
      </c>
      <c r="C613" s="70">
        <v>17</v>
      </c>
      <c r="D613" s="70">
        <v>6</v>
      </c>
      <c r="E613" s="70">
        <v>2020</v>
      </c>
      <c r="F613" s="70" t="s">
        <v>159</v>
      </c>
      <c r="G613" s="70" t="s">
        <v>2285</v>
      </c>
      <c r="H613" s="70" t="s">
        <v>2286</v>
      </c>
      <c r="I613" s="148"/>
      <c r="J613" s="71">
        <v>119.31065140398179</v>
      </c>
      <c r="K613" s="71">
        <v>7.9965510407282068</v>
      </c>
      <c r="L613" s="71">
        <v>46.519888917470425</v>
      </c>
      <c r="M613" s="71">
        <v>74.972718666582423</v>
      </c>
      <c r="N613" s="71">
        <v>82.077362785559018</v>
      </c>
      <c r="O613" s="71">
        <v>75.166563449021012</v>
      </c>
      <c r="P613" s="71">
        <v>94.307392290853102</v>
      </c>
      <c r="Q613" s="71">
        <v>4.5630883052891997</v>
      </c>
      <c r="R613" s="71">
        <v>0</v>
      </c>
      <c r="S613" s="71">
        <v>11.10474697648</v>
      </c>
      <c r="T613" s="72"/>
      <c r="U613" s="71">
        <v>11639896</v>
      </c>
      <c r="V613" s="71">
        <v>3615</v>
      </c>
      <c r="W613" s="71">
        <v>1144</v>
      </c>
      <c r="X613" s="71">
        <v>21374</v>
      </c>
      <c r="Y613" s="71">
        <v>27278</v>
      </c>
      <c r="Z613" s="71">
        <v>53712</v>
      </c>
      <c r="AA613" s="71">
        <v>20814</v>
      </c>
      <c r="AB613" s="71">
        <v>77392</v>
      </c>
      <c r="AC613" s="71">
        <v>0</v>
      </c>
      <c r="AD613" s="71">
        <v>11.10474697648</v>
      </c>
      <c r="AE613" s="72"/>
      <c r="AF613" s="71">
        <v>73163102.5185619</v>
      </c>
      <c r="AG613" s="71">
        <v>5589383.3498637415</v>
      </c>
      <c r="AH613" s="71">
        <v>8855273.9733568802</v>
      </c>
      <c r="AI613" s="71">
        <v>108405002.37917091</v>
      </c>
      <c r="AJ613" s="71">
        <v>112727133.4264461</v>
      </c>
      <c r="AK613" s="71"/>
      <c r="AL613" s="71"/>
      <c r="AM613" s="71">
        <v>10100515.843053786</v>
      </c>
      <c r="AN613" s="71"/>
      <c r="AO613" s="71"/>
      <c r="AP613" s="71">
        <v>318840411.4904533</v>
      </c>
      <c r="AQ613" s="72"/>
      <c r="AR613" s="71">
        <v>2498</v>
      </c>
      <c r="AS613" s="71">
        <v>816</v>
      </c>
      <c r="AT613" s="71">
        <v>0</v>
      </c>
      <c r="AU613" s="71">
        <v>0</v>
      </c>
      <c r="AV613" s="71">
        <v>0</v>
      </c>
      <c r="AW613" s="71">
        <v>1</v>
      </c>
      <c r="AX613" s="71"/>
      <c r="AY613" s="72"/>
      <c r="AZ613" s="71">
        <v>12048.39999999998</v>
      </c>
      <c r="BA613" s="71">
        <v>54228.399999999921</v>
      </c>
      <c r="BB613" s="71">
        <v>0</v>
      </c>
      <c r="BC613" s="71">
        <v>0</v>
      </c>
      <c r="BD613" s="71">
        <v>0</v>
      </c>
      <c r="BE613" s="71">
        <v>225.785</v>
      </c>
      <c r="BF613" s="71"/>
      <c r="BG613" s="72"/>
      <c r="BH613" s="71">
        <v>0</v>
      </c>
      <c r="BI613" s="71">
        <v>0</v>
      </c>
      <c r="BJ613" s="71">
        <v>21.783000000000001</v>
      </c>
      <c r="BK613" s="71">
        <v>0</v>
      </c>
      <c r="BL613" s="71">
        <v>3.4369999999999998</v>
      </c>
      <c r="BM613" s="71">
        <v>0</v>
      </c>
      <c r="BN613" s="72"/>
      <c r="BO613" s="71">
        <v>0</v>
      </c>
      <c r="BP613" s="71">
        <v>0</v>
      </c>
      <c r="BQ613" s="71">
        <v>3</v>
      </c>
      <c r="BR613" s="71">
        <v>0</v>
      </c>
      <c r="BS613" s="71">
        <v>1</v>
      </c>
      <c r="BT613" s="71">
        <v>0</v>
      </c>
      <c r="BU613"/>
      <c r="BV613" s="70">
        <v>25.22</v>
      </c>
      <c r="BW613" s="70">
        <v>0</v>
      </c>
      <c r="BX613" s="70">
        <v>0</v>
      </c>
      <c r="BY613" s="70">
        <v>0</v>
      </c>
      <c r="BZ613" s="70">
        <v>0</v>
      </c>
      <c r="CA613" s="70">
        <v>0</v>
      </c>
      <c r="CB613" s="70">
        <v>0</v>
      </c>
      <c r="CC613" s="70">
        <v>0</v>
      </c>
      <c r="CD613" s="70">
        <v>0</v>
      </c>
    </row>
    <row r="614" spans="1:82">
      <c r="A614" s="70" t="s">
        <v>2303</v>
      </c>
      <c r="B614" s="70">
        <v>102</v>
      </c>
      <c r="C614" s="70">
        <v>18</v>
      </c>
      <c r="D614" s="70">
        <v>6</v>
      </c>
      <c r="E614" s="70">
        <v>2021</v>
      </c>
      <c r="F614" s="70" t="s">
        <v>160</v>
      </c>
      <c r="G614" s="70" t="s">
        <v>2285</v>
      </c>
      <c r="H614" s="70" t="s">
        <v>2286</v>
      </c>
      <c r="I614" s="148"/>
      <c r="J614" s="71">
        <v>118.88175074165594</v>
      </c>
      <c r="K614" s="71">
        <v>8.5554676483716445</v>
      </c>
      <c r="L614" s="71">
        <v>46.3948932685066</v>
      </c>
      <c r="M614" s="71">
        <v>84.951309257727857</v>
      </c>
      <c r="N614" s="71">
        <v>78.629333357047187</v>
      </c>
      <c r="O614" s="71">
        <v>72.785792388113279</v>
      </c>
      <c r="P614" s="71">
        <v>95.678344484421046</v>
      </c>
      <c r="Q614" s="71">
        <v>4.44442661509283</v>
      </c>
      <c r="R614" s="71">
        <v>0</v>
      </c>
      <c r="S614" s="71">
        <v>11.284375816000001</v>
      </c>
      <c r="T614" s="72"/>
      <c r="U614" s="71">
        <v>12225462</v>
      </c>
      <c r="V614" s="71">
        <v>3615</v>
      </c>
      <c r="W614" s="71">
        <v>1144</v>
      </c>
      <c r="X614" s="71">
        <v>21374</v>
      </c>
      <c r="Y614" s="71">
        <v>27224</v>
      </c>
      <c r="Z614" s="71">
        <v>53553</v>
      </c>
      <c r="AA614" s="71">
        <v>20591</v>
      </c>
      <c r="AB614" s="71">
        <v>76120</v>
      </c>
      <c r="AC614" s="71">
        <v>0</v>
      </c>
      <c r="AD614" s="71">
        <v>11.284375816000001</v>
      </c>
      <c r="AE614" s="72"/>
      <c r="AF614" s="71">
        <v>76424872.581756994</v>
      </c>
      <c r="AG614" s="71">
        <v>5945054.3476675758</v>
      </c>
      <c r="AH614" s="71">
        <v>7422241.0469767703</v>
      </c>
      <c r="AI614" s="71">
        <v>124982014.12153777</v>
      </c>
      <c r="AJ614" s="71">
        <v>105134866.7682628</v>
      </c>
      <c r="AK614" s="71">
        <v>0</v>
      </c>
      <c r="AL614" s="71">
        <v>0</v>
      </c>
      <c r="AM614" s="71">
        <v>9991807.1399299596</v>
      </c>
      <c r="AN614" s="71">
        <v>0</v>
      </c>
      <c r="AO614" s="71">
        <v>0</v>
      </c>
      <c r="AP614" s="71">
        <v>329900856.00613189</v>
      </c>
      <c r="AQ614" s="72"/>
      <c r="AR614" s="71">
        <v>2635</v>
      </c>
      <c r="AS614" s="71">
        <v>840</v>
      </c>
      <c r="AT614" s="71">
        <v>0</v>
      </c>
      <c r="AU614" s="71">
        <v>0</v>
      </c>
      <c r="AV614" s="71">
        <v>0</v>
      </c>
      <c r="AW614" s="71">
        <v>1</v>
      </c>
      <c r="AX614" s="71"/>
      <c r="AY614" s="72"/>
      <c r="AZ614" s="71">
        <v>12849.899999999971</v>
      </c>
      <c r="BA614" s="71">
        <v>55684.799999999923</v>
      </c>
      <c r="BB614" s="71">
        <v>0</v>
      </c>
      <c r="BC614" s="71">
        <v>0</v>
      </c>
      <c r="BD614" s="71">
        <v>0</v>
      </c>
      <c r="BE614" s="71">
        <v>225.785</v>
      </c>
      <c r="BF614" s="71"/>
      <c r="BG614" s="72"/>
      <c r="BH614" s="71">
        <v>0</v>
      </c>
      <c r="BI614" s="71">
        <v>0</v>
      </c>
      <c r="BJ614" s="71">
        <v>21.681999999999999</v>
      </c>
      <c r="BK614" s="71">
        <v>0</v>
      </c>
      <c r="BL614" s="71">
        <v>0</v>
      </c>
      <c r="BM614" s="71">
        <v>0</v>
      </c>
      <c r="BN614" s="72"/>
      <c r="BO614" s="71">
        <v>0</v>
      </c>
      <c r="BP614" s="71">
        <v>0</v>
      </c>
      <c r="BQ614" s="71">
        <v>3</v>
      </c>
      <c r="BR614" s="71">
        <v>0</v>
      </c>
      <c r="BS614" s="71">
        <v>0</v>
      </c>
      <c r="BT614" s="71">
        <v>0</v>
      </c>
      <c r="BU614"/>
      <c r="BV614" s="70">
        <v>21.681999999999999</v>
      </c>
      <c r="BW614" s="70">
        <v>0</v>
      </c>
      <c r="BX614" s="70">
        <v>0</v>
      </c>
      <c r="BY614" s="70">
        <v>0</v>
      </c>
      <c r="BZ614" s="70">
        <v>0</v>
      </c>
      <c r="CA614" s="70">
        <v>0</v>
      </c>
      <c r="CB614" s="70">
        <v>0</v>
      </c>
      <c r="CC614" s="70">
        <v>0</v>
      </c>
      <c r="CD614" s="70">
        <v>0</v>
      </c>
    </row>
    <row r="615" spans="1:82">
      <c r="A615" s="70" t="s">
        <v>2304</v>
      </c>
      <c r="B615" s="70">
        <v>102</v>
      </c>
      <c r="C615" s="70">
        <v>19</v>
      </c>
      <c r="D615" s="70">
        <v>6</v>
      </c>
      <c r="E615" s="70">
        <v>2022</v>
      </c>
      <c r="F615" s="70" t="s">
        <v>161</v>
      </c>
      <c r="G615" s="1064" t="s">
        <v>2285</v>
      </c>
      <c r="H615" s="70" t="s">
        <v>2286</v>
      </c>
      <c r="I615" s="148"/>
      <c r="J615" s="71">
        <v>110.43342847010027</v>
      </c>
      <c r="K615" s="71">
        <v>7.8142875483565728</v>
      </c>
      <c r="L615" s="71">
        <v>47.05125807862396</v>
      </c>
      <c r="M615" s="71">
        <v>78.453463444293035</v>
      </c>
      <c r="N615" s="71">
        <v>80.987482254949001</v>
      </c>
      <c r="O615" s="71">
        <v>76.257451469263302</v>
      </c>
      <c r="P615" s="71">
        <v>93.417853590993275</v>
      </c>
      <c r="Q615" s="71">
        <v>4.4031698703173676</v>
      </c>
      <c r="R615" s="71">
        <v>0</v>
      </c>
      <c r="S615" s="71">
        <v>9.2544139695433998</v>
      </c>
      <c r="T615" s="72"/>
      <c r="U615" s="71">
        <v>12785834</v>
      </c>
      <c r="V615" s="71">
        <v>3615</v>
      </c>
      <c r="W615" s="71">
        <v>1144</v>
      </c>
      <c r="X615" s="71">
        <v>21374</v>
      </c>
      <c r="Y615" s="71">
        <v>27237</v>
      </c>
      <c r="Z615" s="71">
        <v>53308</v>
      </c>
      <c r="AA615" s="71">
        <v>20411</v>
      </c>
      <c r="AB615" s="71">
        <v>74795</v>
      </c>
      <c r="AC615" s="71">
        <v>0</v>
      </c>
      <c r="AD615" s="71">
        <v>9.2544139695433998</v>
      </c>
      <c r="AE615" s="72"/>
      <c r="AF615" s="71">
        <v>71879041.93089661</v>
      </c>
      <c r="AG615" s="71">
        <v>5840535.9316110061</v>
      </c>
      <c r="AH615" s="71">
        <v>10566188.966616645</v>
      </c>
      <c r="AI615" s="71">
        <v>119284294.38068011</v>
      </c>
      <c r="AJ615" s="71">
        <v>118120288.77261795</v>
      </c>
      <c r="AK615" s="71">
        <v>0</v>
      </c>
      <c r="AL615" s="71">
        <v>0</v>
      </c>
      <c r="AM615" s="71">
        <v>9658075.9851802085</v>
      </c>
      <c r="AN615" s="71">
        <v>0</v>
      </c>
      <c r="AO615" s="71">
        <v>0</v>
      </c>
      <c r="AP615" s="71">
        <v>335348425.96760249</v>
      </c>
      <c r="AQ615" s="72"/>
      <c r="AR615" s="71">
        <v>2781</v>
      </c>
      <c r="AS615" s="71">
        <v>861</v>
      </c>
      <c r="AT615" s="71">
        <v>0</v>
      </c>
      <c r="AU615" s="71">
        <v>0</v>
      </c>
      <c r="AV615" s="71">
        <v>0</v>
      </c>
      <c r="AW615" s="71">
        <v>1</v>
      </c>
      <c r="AX615" s="71"/>
      <c r="AY615" s="72"/>
      <c r="AZ615" s="71">
        <v>13767.999999999971</v>
      </c>
      <c r="BA615" s="71">
        <v>56680.599999999926</v>
      </c>
      <c r="BB615" s="71">
        <v>0</v>
      </c>
      <c r="BC615" s="71">
        <v>0</v>
      </c>
      <c r="BD615" s="71">
        <v>0</v>
      </c>
      <c r="BE615" s="71">
        <v>225.785</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2305</v>
      </c>
      <c r="B616" s="70">
        <v>102</v>
      </c>
      <c r="C616" s="70">
        <v>20</v>
      </c>
      <c r="D616" s="70">
        <v>6</v>
      </c>
      <c r="E616" s="70">
        <v>2023</v>
      </c>
      <c r="F616" s="70" t="s">
        <v>1539</v>
      </c>
      <c r="G616" s="1064" t="s">
        <v>2285</v>
      </c>
      <c r="H616" s="70" t="s">
        <v>2286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2935</v>
      </c>
      <c r="AS616" s="71">
        <v>868</v>
      </c>
      <c r="AT616" s="71">
        <v>0</v>
      </c>
      <c r="AU616" s="71">
        <v>0</v>
      </c>
      <c r="AV616" s="71">
        <v>0</v>
      </c>
      <c r="AW616" s="71">
        <v>1</v>
      </c>
      <c r="AX616" s="71"/>
      <c r="AY616" s="72"/>
      <c r="AZ616" s="71">
        <v>14659.799999999948</v>
      </c>
      <c r="BA616" s="71">
        <v>58331.199999999924</v>
      </c>
      <c r="BB616" s="71">
        <v>0</v>
      </c>
      <c r="BC616" s="71">
        <v>0</v>
      </c>
      <c r="BD616" s="71">
        <v>0</v>
      </c>
      <c r="BE616" s="71">
        <v>225.785</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2306</v>
      </c>
      <c r="B617" s="70">
        <v>102</v>
      </c>
      <c r="C617" s="70">
        <v>21</v>
      </c>
      <c r="D617" s="70">
        <v>6</v>
      </c>
      <c r="E617" s="70">
        <v>2024</v>
      </c>
      <c r="F617" s="70" t="s">
        <v>1554</v>
      </c>
      <c r="G617" s="70" t="s">
        <v>2285</v>
      </c>
      <c r="H617" s="70" t="s">
        <v>2286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2431</v>
      </c>
      <c r="B618" s="70">
        <v>511</v>
      </c>
      <c r="C618" s="70">
        <v>1</v>
      </c>
      <c r="D618" s="70">
        <v>31</v>
      </c>
      <c r="E618" s="70">
        <v>1990</v>
      </c>
      <c r="F618" s="70" t="s">
        <v>787</v>
      </c>
      <c r="G618" s="70" t="s">
        <v>2432</v>
      </c>
      <c r="H618" s="70" t="s">
        <v>2433</v>
      </c>
      <c r="I618" s="148"/>
      <c r="J618" s="71">
        <v>4185.8606280528938</v>
      </c>
      <c r="K618" s="71">
        <v>251.2213507144653</v>
      </c>
      <c r="L618" s="71">
        <v>272.89707229476528</v>
      </c>
      <c r="M618" s="71">
        <v>1409.7375110299081</v>
      </c>
      <c r="N618" s="71">
        <v>1724.6261242656531</v>
      </c>
      <c r="O618" s="71">
        <v>1891.6432764690189</v>
      </c>
      <c r="P618" s="71">
        <v>2059.1439747085042</v>
      </c>
      <c r="Q618" s="71">
        <v>121.100724834616</v>
      </c>
      <c r="R618" s="71">
        <v>0</v>
      </c>
      <c r="S618" s="71">
        <v>128.62983</v>
      </c>
      <c r="T618" s="72"/>
      <c r="U618" s="71">
        <v>810660015</v>
      </c>
      <c r="V618" s="71">
        <v>88571</v>
      </c>
      <c r="W618" s="71">
        <v>3739</v>
      </c>
      <c r="X618" s="71">
        <v>560488</v>
      </c>
      <c r="Y618" s="71">
        <v>603198</v>
      </c>
      <c r="Z618" s="71">
        <v>778055</v>
      </c>
      <c r="AA618" s="71">
        <v>499983</v>
      </c>
      <c r="AB618" s="71">
        <v>1966265</v>
      </c>
      <c r="AC618" s="71">
        <v>0</v>
      </c>
      <c r="AD618" s="71">
        <v>128.62983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2434</v>
      </c>
      <c r="B619" s="70">
        <v>512</v>
      </c>
      <c r="C619" s="70">
        <v>2</v>
      </c>
      <c r="D619" s="70">
        <v>31</v>
      </c>
      <c r="E619" s="70">
        <v>2005</v>
      </c>
      <c r="F619" s="70" t="s">
        <v>789</v>
      </c>
      <c r="G619" s="70" t="s">
        <v>2432</v>
      </c>
      <c r="H619" s="70" t="s">
        <v>2433</v>
      </c>
      <c r="I619" s="148"/>
      <c r="J619" s="71">
        <v>4357.5224348490519</v>
      </c>
      <c r="K619" s="71">
        <v>163.9246970374854</v>
      </c>
      <c r="L619" s="71">
        <v>295.10072770953582</v>
      </c>
      <c r="M619" s="71">
        <v>2451.5451291671839</v>
      </c>
      <c r="N619" s="71">
        <v>2521.1862277642122</v>
      </c>
      <c r="O619" s="71">
        <v>2716.8891303410519</v>
      </c>
      <c r="P619" s="71">
        <v>2026.621795026904</v>
      </c>
      <c r="Q619" s="71">
        <v>119.00910004949</v>
      </c>
      <c r="R619" s="71">
        <v>0</v>
      </c>
      <c r="S619" s="71">
        <v>284.12722212011488</v>
      </c>
      <c r="T619" s="72"/>
      <c r="U619" s="71">
        <v>773867743</v>
      </c>
      <c r="V619" s="71">
        <v>72779</v>
      </c>
      <c r="W619" s="71">
        <v>3773</v>
      </c>
      <c r="X619" s="71">
        <v>533475</v>
      </c>
      <c r="Y619" s="71">
        <v>737189</v>
      </c>
      <c r="Z619" s="71">
        <v>1293147</v>
      </c>
      <c r="AA619" s="71">
        <v>403014</v>
      </c>
      <c r="AB619" s="71">
        <v>2020037</v>
      </c>
      <c r="AC619" s="71">
        <v>0</v>
      </c>
      <c r="AD619" s="71">
        <v>284.12722212011488</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2435</v>
      </c>
      <c r="B620" s="70">
        <v>513</v>
      </c>
      <c r="C620" s="70">
        <v>3</v>
      </c>
      <c r="D620" s="70">
        <v>31</v>
      </c>
      <c r="E620" s="70">
        <v>2006</v>
      </c>
      <c r="F620" s="70" t="s">
        <v>790</v>
      </c>
      <c r="G620" s="70" t="s">
        <v>2432</v>
      </c>
      <c r="H620" s="70" t="s">
        <v>2433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2436</v>
      </c>
      <c r="B621" s="70">
        <v>514</v>
      </c>
      <c r="C621" s="70">
        <v>4</v>
      </c>
      <c r="D621" s="70">
        <v>31</v>
      </c>
      <c r="E621" s="70">
        <v>2007</v>
      </c>
      <c r="F621" s="70" t="s">
        <v>791</v>
      </c>
      <c r="G621" s="70" t="s">
        <v>2432</v>
      </c>
      <c r="H621" s="70" t="s">
        <v>2433</v>
      </c>
      <c r="I621" s="148"/>
      <c r="J621" s="71">
        <v>4546.6657976087017</v>
      </c>
      <c r="K621" s="71">
        <v>160.4595621161659</v>
      </c>
      <c r="L621" s="71">
        <v>186.58132003652921</v>
      </c>
      <c r="M621" s="71">
        <v>2746.6754060936642</v>
      </c>
      <c r="N621" s="71">
        <v>2531.444929979918</v>
      </c>
      <c r="O621" s="71">
        <v>2639.234062896217</v>
      </c>
      <c r="P621" s="71">
        <v>2003.0609237344811</v>
      </c>
      <c r="Q621" s="71">
        <v>125.163087528245</v>
      </c>
      <c r="R621" s="71">
        <v>0</v>
      </c>
      <c r="S621" s="71">
        <v>277.18383442074759</v>
      </c>
      <c r="T621" s="72"/>
      <c r="U621" s="71">
        <v>814419691</v>
      </c>
      <c r="V621" s="71">
        <v>68524</v>
      </c>
      <c r="W621" s="71">
        <v>4431</v>
      </c>
      <c r="X621" s="71">
        <v>640521</v>
      </c>
      <c r="Y621" s="71">
        <v>752614</v>
      </c>
      <c r="Z621" s="71">
        <v>1305870</v>
      </c>
      <c r="AA621" s="71">
        <v>392257</v>
      </c>
      <c r="AB621" s="71">
        <v>2012151</v>
      </c>
      <c r="AC621" s="71">
        <v>0</v>
      </c>
      <c r="AD621" s="71">
        <v>277.18383442074759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2437</v>
      </c>
      <c r="B622" s="70">
        <v>515</v>
      </c>
      <c r="C622" s="70">
        <v>5</v>
      </c>
      <c r="D622" s="70">
        <v>31</v>
      </c>
      <c r="E622" s="70">
        <v>2008</v>
      </c>
      <c r="F622" s="70" t="s">
        <v>792</v>
      </c>
      <c r="G622" s="70" t="s">
        <v>2432</v>
      </c>
      <c r="H622" s="70" t="s">
        <v>2433</v>
      </c>
      <c r="I622" s="148"/>
      <c r="J622" s="71">
        <v>4428.2182779684817</v>
      </c>
      <c r="K622" s="71">
        <v>119.87498946262809</v>
      </c>
      <c r="L622" s="71">
        <v>164.4375535303223</v>
      </c>
      <c r="M622" s="71">
        <v>2911.9077525135658</v>
      </c>
      <c r="N622" s="71">
        <v>2641.4764953480681</v>
      </c>
      <c r="O622" s="71">
        <v>2561.1374974610758</v>
      </c>
      <c r="P622" s="71">
        <v>1946.6803081868691</v>
      </c>
      <c r="Q622" s="71">
        <v>122.935233308466</v>
      </c>
      <c r="R622" s="71">
        <v>0</v>
      </c>
      <c r="S622" s="71">
        <v>296.70405199114998</v>
      </c>
      <c r="T622" s="72"/>
      <c r="U622" s="71">
        <v>831800565</v>
      </c>
      <c r="V622" s="71">
        <v>68524</v>
      </c>
      <c r="W622" s="71">
        <v>4431</v>
      </c>
      <c r="X622" s="71">
        <v>640521</v>
      </c>
      <c r="Y622" s="71">
        <v>759967</v>
      </c>
      <c r="Z622" s="71">
        <v>1311706</v>
      </c>
      <c r="AA622" s="71">
        <v>381651</v>
      </c>
      <c r="AB622" s="71">
        <v>2008842</v>
      </c>
      <c r="AC622" s="71">
        <v>0</v>
      </c>
      <c r="AD622" s="71">
        <v>296.70405199115021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2438</v>
      </c>
      <c r="B623" s="70">
        <v>516</v>
      </c>
      <c r="C623" s="70">
        <v>6</v>
      </c>
      <c r="D623" s="70">
        <v>31</v>
      </c>
      <c r="E623" s="70">
        <v>2009</v>
      </c>
      <c r="F623" s="70" t="s">
        <v>176</v>
      </c>
      <c r="G623" s="70" t="s">
        <v>2432</v>
      </c>
      <c r="H623" s="70" t="s">
        <v>2433</v>
      </c>
      <c r="I623" s="148"/>
      <c r="J623" s="71">
        <v>3964.1286771783921</v>
      </c>
      <c r="K623" s="71">
        <v>115.9593820570331</v>
      </c>
      <c r="L623" s="71">
        <v>190.37711554391799</v>
      </c>
      <c r="M623" s="71">
        <v>2903.3130024550169</v>
      </c>
      <c r="N623" s="71">
        <v>2363.4147001545548</v>
      </c>
      <c r="O623" s="71">
        <v>2607.8700398671949</v>
      </c>
      <c r="P623" s="71">
        <v>1856.429133408154</v>
      </c>
      <c r="Q623" s="71">
        <v>116.87372787028301</v>
      </c>
      <c r="R623" s="71">
        <v>0</v>
      </c>
      <c r="S623" s="71">
        <v>270.02838492813999</v>
      </c>
      <c r="T623" s="72"/>
      <c r="U623" s="71">
        <v>670630211</v>
      </c>
      <c r="V623" s="71">
        <v>70069</v>
      </c>
      <c r="W623" s="71">
        <v>7427</v>
      </c>
      <c r="X623" s="71">
        <v>683306</v>
      </c>
      <c r="Y623" s="71">
        <v>766784</v>
      </c>
      <c r="Z623" s="71">
        <v>1318342</v>
      </c>
      <c r="AA623" s="71">
        <v>373643</v>
      </c>
      <c r="AB623" s="71">
        <v>2004786</v>
      </c>
      <c r="AC623" s="71">
        <v>0</v>
      </c>
      <c r="AD623" s="71">
        <v>270.02838492813999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3679.6135399999998</v>
      </c>
      <c r="BK623" s="71">
        <v>8.5050000000000008</v>
      </c>
      <c r="BL623" s="71">
        <v>510.33799999999997</v>
      </c>
      <c r="BM623" s="71">
        <v>5.25</v>
      </c>
      <c r="BN623" s="72"/>
      <c r="BO623" s="71">
        <v>0</v>
      </c>
      <c r="BP623" s="71">
        <v>0</v>
      </c>
      <c r="BQ623" s="71">
        <v>244</v>
      </c>
      <c r="BR623" s="71">
        <v>3</v>
      </c>
      <c r="BS623" s="71">
        <v>59</v>
      </c>
      <c r="BT623" s="71">
        <v>1</v>
      </c>
      <c r="BU623"/>
      <c r="BV623" s="70">
        <v>3582.2275399999999</v>
      </c>
      <c r="BW623" s="70">
        <v>21.594999999999999</v>
      </c>
      <c r="BX623" s="70">
        <v>231.79300000000001</v>
      </c>
      <c r="BY623" s="70">
        <v>0</v>
      </c>
      <c r="BZ623" s="70">
        <v>6.0510000000000002</v>
      </c>
      <c r="CA623" s="70">
        <v>26.036000000000001</v>
      </c>
      <c r="CB623" s="70">
        <v>150.24299999999999</v>
      </c>
      <c r="CC623" s="70">
        <v>185.761</v>
      </c>
      <c r="CD623" s="70">
        <v>0</v>
      </c>
    </row>
    <row r="624" spans="1:82">
      <c r="A624" s="70" t="s">
        <v>2439</v>
      </c>
      <c r="B624" s="70">
        <v>517</v>
      </c>
      <c r="C624" s="70">
        <v>7</v>
      </c>
      <c r="D624" s="70">
        <v>31</v>
      </c>
      <c r="E624" s="70">
        <v>2010</v>
      </c>
      <c r="F624" s="70" t="s">
        <v>177</v>
      </c>
      <c r="G624" s="70" t="s">
        <v>2432</v>
      </c>
      <c r="H624" s="70" t="s">
        <v>2433</v>
      </c>
      <c r="I624" s="148"/>
      <c r="J624" s="71">
        <v>4137.2289772806234</v>
      </c>
      <c r="K624" s="71">
        <v>123.6536469788695</v>
      </c>
      <c r="L624" s="71">
        <v>182.96108902382679</v>
      </c>
      <c r="M624" s="71">
        <v>3005.5766840159108</v>
      </c>
      <c r="N624" s="71">
        <v>2535.2027197738448</v>
      </c>
      <c r="O624" s="71">
        <v>2611.8630204639521</v>
      </c>
      <c r="P624" s="71">
        <v>1873.027124163684</v>
      </c>
      <c r="Q624" s="71">
        <v>121.59020261281501</v>
      </c>
      <c r="R624" s="71">
        <v>0</v>
      </c>
      <c r="S624" s="71">
        <v>282.19450935464391</v>
      </c>
      <c r="T624" s="72"/>
      <c r="U624" s="71">
        <v>752664289</v>
      </c>
      <c r="V624" s="71">
        <v>70069</v>
      </c>
      <c r="W624" s="71">
        <v>7427</v>
      </c>
      <c r="X624" s="71">
        <v>683306</v>
      </c>
      <c r="Y624" s="71">
        <v>772913</v>
      </c>
      <c r="Z624" s="71">
        <v>1326496</v>
      </c>
      <c r="AA624" s="71">
        <v>367569</v>
      </c>
      <c r="AB624" s="71">
        <v>1998558</v>
      </c>
      <c r="AC624" s="71">
        <v>0</v>
      </c>
      <c r="AD624" s="71">
        <v>282.19450935464403</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3681.5880000000002</v>
      </c>
      <c r="BK624" s="71">
        <v>8.0069999999999997</v>
      </c>
      <c r="BL624" s="71">
        <v>570.40599999999995</v>
      </c>
      <c r="BM624" s="71">
        <v>5.47</v>
      </c>
      <c r="BN624" s="72"/>
      <c r="BO624" s="71">
        <v>0</v>
      </c>
      <c r="BP624" s="71">
        <v>0</v>
      </c>
      <c r="BQ624" s="71">
        <v>252</v>
      </c>
      <c r="BR624" s="71">
        <v>3</v>
      </c>
      <c r="BS624" s="71">
        <v>66</v>
      </c>
      <c r="BT624" s="71">
        <v>1</v>
      </c>
      <c r="BU624"/>
      <c r="BV624" s="70">
        <v>3764.75</v>
      </c>
      <c r="BW624" s="70">
        <v>19.960999999999999</v>
      </c>
      <c r="BX624" s="70">
        <v>253.13300000000001</v>
      </c>
      <c r="BY624" s="70">
        <v>0</v>
      </c>
      <c r="BZ624" s="70">
        <v>0</v>
      </c>
      <c r="CA624" s="70">
        <v>20.91</v>
      </c>
      <c r="CB624" s="70">
        <v>87.081999999999994</v>
      </c>
      <c r="CC624" s="70">
        <v>119.63500000000001</v>
      </c>
      <c r="CD624" s="70">
        <v>0</v>
      </c>
    </row>
    <row r="625" spans="1:82">
      <c r="A625" s="70" t="s">
        <v>2440</v>
      </c>
      <c r="B625" s="70">
        <v>518</v>
      </c>
      <c r="C625" s="70">
        <v>8</v>
      </c>
      <c r="D625" s="70">
        <v>31</v>
      </c>
      <c r="E625" s="70">
        <v>2011</v>
      </c>
      <c r="F625" s="70" t="s">
        <v>178</v>
      </c>
      <c r="G625" s="70" t="s">
        <v>2432</v>
      </c>
      <c r="H625" s="70" t="s">
        <v>2433</v>
      </c>
      <c r="I625" s="148"/>
      <c r="J625" s="71">
        <v>4571.2097707483208</v>
      </c>
      <c r="K625" s="71">
        <v>161.61664180421241</v>
      </c>
      <c r="L625" s="71">
        <v>288.09915023531101</v>
      </c>
      <c r="M625" s="71">
        <v>3547.3791608017141</v>
      </c>
      <c r="N625" s="71">
        <v>2709.8236701568121</v>
      </c>
      <c r="O625" s="71">
        <v>2584.0408436751195</v>
      </c>
      <c r="P625" s="71">
        <v>1805.3062489631159</v>
      </c>
      <c r="Q625" s="71">
        <v>139.71856031671601</v>
      </c>
      <c r="R625" s="71">
        <v>0</v>
      </c>
      <c r="S625" s="71">
        <v>293.75045698861612</v>
      </c>
      <c r="T625" s="72"/>
      <c r="U625" s="71">
        <v>738325597</v>
      </c>
      <c r="V625" s="71">
        <v>70069</v>
      </c>
      <c r="W625" s="71">
        <v>7427</v>
      </c>
      <c r="X625" s="71">
        <v>683306</v>
      </c>
      <c r="Y625" s="71">
        <v>778481</v>
      </c>
      <c r="Z625" s="71">
        <v>1340877</v>
      </c>
      <c r="AA625" s="71">
        <v>364822</v>
      </c>
      <c r="AB625" s="71">
        <v>1990944</v>
      </c>
      <c r="AC625" s="71">
        <v>0</v>
      </c>
      <c r="AD625" s="71">
        <v>293.75045698861601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3482.8879999999999</v>
      </c>
      <c r="BK625" s="71">
        <v>7.3940000000000001</v>
      </c>
      <c r="BL625" s="71">
        <v>493.84</v>
      </c>
      <c r="BM625" s="71">
        <v>5.6059999999999999</v>
      </c>
      <c r="BN625" s="72"/>
      <c r="BO625" s="71">
        <v>0</v>
      </c>
      <c r="BP625" s="71">
        <v>0</v>
      </c>
      <c r="BQ625" s="71">
        <v>254</v>
      </c>
      <c r="BR625" s="71">
        <v>3</v>
      </c>
      <c r="BS625" s="71">
        <v>63</v>
      </c>
      <c r="BT625" s="71">
        <v>1</v>
      </c>
      <c r="BU625"/>
      <c r="BV625" s="70">
        <v>3569.7669999999998</v>
      </c>
      <c r="BW625" s="70">
        <v>15.255000000000001</v>
      </c>
      <c r="BX625" s="70">
        <v>196.82499999999999</v>
      </c>
      <c r="BY625" s="70">
        <v>0</v>
      </c>
      <c r="BZ625" s="70">
        <v>15.731999999999999</v>
      </c>
      <c r="CA625" s="70">
        <v>14.705</v>
      </c>
      <c r="CB625" s="70">
        <v>71.376999999999995</v>
      </c>
      <c r="CC625" s="70">
        <v>106.06699999999999</v>
      </c>
      <c r="CD625" s="70">
        <v>0</v>
      </c>
    </row>
    <row r="626" spans="1:82">
      <c r="A626" s="70" t="s">
        <v>2441</v>
      </c>
      <c r="B626" s="70">
        <v>519</v>
      </c>
      <c r="C626" s="70">
        <v>9</v>
      </c>
      <c r="D626" s="70">
        <v>31</v>
      </c>
      <c r="E626" s="70">
        <v>2012</v>
      </c>
      <c r="F626" s="70" t="s">
        <v>179</v>
      </c>
      <c r="G626" s="70" t="s">
        <v>2432</v>
      </c>
      <c r="H626" s="70" t="s">
        <v>2433</v>
      </c>
      <c r="I626" s="148"/>
      <c r="J626" s="71">
        <v>4877.8693042162513</v>
      </c>
      <c r="K626" s="71">
        <v>153.7732790350575</v>
      </c>
      <c r="L626" s="71">
        <v>285.22342451678469</v>
      </c>
      <c r="M626" s="71">
        <v>3616.0221969368731</v>
      </c>
      <c r="N626" s="71">
        <v>3282.1581327627759</v>
      </c>
      <c r="O626" s="71">
        <v>2596.5942985255278</v>
      </c>
      <c r="P626" s="71">
        <v>1788.7834675584629</v>
      </c>
      <c r="Q626" s="71">
        <v>154.274666318426</v>
      </c>
      <c r="R626" s="71">
        <v>0</v>
      </c>
      <c r="S626" s="71">
        <v>306.08353368849998</v>
      </c>
      <c r="T626" s="72"/>
      <c r="U626" s="71">
        <v>745241664</v>
      </c>
      <c r="V626" s="71">
        <v>70069</v>
      </c>
      <c r="W626" s="71">
        <v>7427</v>
      </c>
      <c r="X626" s="71">
        <v>683306</v>
      </c>
      <c r="Y626" s="71">
        <v>803368</v>
      </c>
      <c r="Z626" s="71">
        <v>1358078</v>
      </c>
      <c r="AA626" s="71">
        <v>359438</v>
      </c>
      <c r="AB626" s="71">
        <v>2023382</v>
      </c>
      <c r="AC626" s="71">
        <v>0</v>
      </c>
      <c r="AD626" s="71">
        <v>306.08353368849993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3908.6529999999998</v>
      </c>
      <c r="BK626" s="71">
        <v>44.161000000000001</v>
      </c>
      <c r="BL626" s="71">
        <v>522.53199999999993</v>
      </c>
      <c r="BM626" s="71">
        <v>0</v>
      </c>
      <c r="BN626" s="72"/>
      <c r="BO626" s="71">
        <v>0</v>
      </c>
      <c r="BP626" s="71">
        <v>0</v>
      </c>
      <c r="BQ626" s="71">
        <v>271</v>
      </c>
      <c r="BR626" s="71">
        <v>4</v>
      </c>
      <c r="BS626" s="71">
        <v>63</v>
      </c>
      <c r="BT626" s="71">
        <v>0</v>
      </c>
      <c r="BU626"/>
      <c r="BV626" s="70">
        <v>4033.3530000000001</v>
      </c>
      <c r="BW626" s="70">
        <v>29.876000000000001</v>
      </c>
      <c r="BX626" s="70">
        <v>189.40199999999999</v>
      </c>
      <c r="BY626" s="70">
        <v>3.0859999999999999</v>
      </c>
      <c r="BZ626" s="70">
        <v>33.243000000000002</v>
      </c>
      <c r="CA626" s="70">
        <v>15.016999999999999</v>
      </c>
      <c r="CB626" s="70">
        <v>53.311999999999998</v>
      </c>
      <c r="CC626" s="70">
        <v>118.057</v>
      </c>
      <c r="CD626" s="70">
        <v>0</v>
      </c>
    </row>
    <row r="627" spans="1:82">
      <c r="A627" s="70" t="s">
        <v>2442</v>
      </c>
      <c r="B627" s="70">
        <v>520</v>
      </c>
      <c r="C627" s="70">
        <v>10</v>
      </c>
      <c r="D627" s="70">
        <v>31</v>
      </c>
      <c r="E627" s="70">
        <v>2013</v>
      </c>
      <c r="F627" s="70" t="s">
        <v>180</v>
      </c>
      <c r="G627" s="70" t="s">
        <v>2432</v>
      </c>
      <c r="H627" s="70" t="s">
        <v>2433</v>
      </c>
      <c r="I627" s="148"/>
      <c r="J627" s="71">
        <v>5250.0359308047045</v>
      </c>
      <c r="K627" s="71">
        <v>132.4317106798016</v>
      </c>
      <c r="L627" s="71">
        <v>275.67296173034367</v>
      </c>
      <c r="M627" s="71">
        <v>3437.3577293784779</v>
      </c>
      <c r="N627" s="71">
        <v>2726.889462515277</v>
      </c>
      <c r="O627" s="71">
        <v>2519.1992941297035</v>
      </c>
      <c r="P627" s="71">
        <v>1782.5456611725947</v>
      </c>
      <c r="Q627" s="71">
        <v>156.23267339020401</v>
      </c>
      <c r="R627" s="71">
        <v>0</v>
      </c>
      <c r="S627" s="71">
        <v>275.09969782346678</v>
      </c>
      <c r="T627" s="72"/>
      <c r="U627" s="71">
        <v>772245410</v>
      </c>
      <c r="V627" s="71">
        <v>70069</v>
      </c>
      <c r="W627" s="71">
        <v>7427</v>
      </c>
      <c r="X627" s="71">
        <v>683306</v>
      </c>
      <c r="Y627" s="71">
        <v>808409</v>
      </c>
      <c r="Z627" s="71">
        <v>1376427</v>
      </c>
      <c r="AA627" s="71">
        <v>356840</v>
      </c>
      <c r="AB627" s="71">
        <v>2019687</v>
      </c>
      <c r="AC627" s="71">
        <v>0</v>
      </c>
      <c r="AD627" s="71">
        <v>275.0996978234669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4236.1530000000002</v>
      </c>
      <c r="BK627" s="71">
        <v>32.090000000000003</v>
      </c>
      <c r="BL627" s="71">
        <v>518.38100000000009</v>
      </c>
      <c r="BM627" s="71">
        <v>0</v>
      </c>
      <c r="BN627" s="72"/>
      <c r="BO627" s="71">
        <v>0</v>
      </c>
      <c r="BP627" s="71">
        <v>0</v>
      </c>
      <c r="BQ627" s="71">
        <v>269</v>
      </c>
      <c r="BR627" s="71">
        <v>3</v>
      </c>
      <c r="BS627" s="71">
        <v>60</v>
      </c>
      <c r="BT627" s="71">
        <v>0</v>
      </c>
      <c r="BU627"/>
      <c r="BV627" s="70">
        <v>4398.8220000000001</v>
      </c>
      <c r="BW627" s="70">
        <v>27.654</v>
      </c>
      <c r="BX627" s="70">
        <v>188.083</v>
      </c>
      <c r="BY627" s="70">
        <v>0</v>
      </c>
      <c r="BZ627" s="70">
        <v>31.670999999999999</v>
      </c>
      <c r="CA627" s="70">
        <v>14.865</v>
      </c>
      <c r="CB627" s="70">
        <v>47.536999999999999</v>
      </c>
      <c r="CC627" s="70">
        <v>77.992000000000004</v>
      </c>
      <c r="CD627" s="70">
        <v>0</v>
      </c>
    </row>
    <row r="628" spans="1:82">
      <c r="A628" s="70" t="s">
        <v>2443</v>
      </c>
      <c r="B628" s="70">
        <v>521</v>
      </c>
      <c r="C628" s="70">
        <v>11</v>
      </c>
      <c r="D628" s="70">
        <v>31</v>
      </c>
      <c r="E628" s="70">
        <v>2014</v>
      </c>
      <c r="F628" s="70" t="s">
        <v>181</v>
      </c>
      <c r="G628" s="70" t="s">
        <v>2432</v>
      </c>
      <c r="H628" s="70" t="s">
        <v>2433</v>
      </c>
      <c r="I628" s="148"/>
      <c r="J628" s="71">
        <v>4749.2075946437071</v>
      </c>
      <c r="K628" s="71">
        <v>128.29560420673101</v>
      </c>
      <c r="L628" s="71">
        <v>171.9558216203045</v>
      </c>
      <c r="M628" s="71">
        <v>3293.2684966296861</v>
      </c>
      <c r="N628" s="71">
        <v>2844.075363508488</v>
      </c>
      <c r="O628" s="71">
        <v>2415.0312372364692</v>
      </c>
      <c r="P628" s="71">
        <v>1779.0468428058866</v>
      </c>
      <c r="Q628" s="71">
        <v>149.34050126406601</v>
      </c>
      <c r="R628" s="71">
        <v>0</v>
      </c>
      <c r="S628" s="71">
        <v>261.05381562075928</v>
      </c>
      <c r="T628" s="72"/>
      <c r="U628" s="71">
        <v>836325825</v>
      </c>
      <c r="V628" s="71">
        <v>60387</v>
      </c>
      <c r="W628" s="71">
        <v>7303</v>
      </c>
      <c r="X628" s="71">
        <v>675161</v>
      </c>
      <c r="Y628" s="71">
        <v>815489</v>
      </c>
      <c r="Z628" s="71">
        <v>1389740</v>
      </c>
      <c r="AA628" s="71">
        <v>354298</v>
      </c>
      <c r="AB628" s="71">
        <v>2012203</v>
      </c>
      <c r="AC628" s="71">
        <v>0</v>
      </c>
      <c r="AD628" s="71">
        <v>261.05381562075928</v>
      </c>
      <c r="AE628" s="72"/>
      <c r="AF628" s="71"/>
      <c r="AG628" s="71"/>
      <c r="AH628" s="71"/>
      <c r="AI628" s="71"/>
      <c r="AJ628" s="71"/>
      <c r="AK628" s="71"/>
      <c r="AL628" s="71"/>
      <c r="AM628" s="71"/>
      <c r="AN628" s="71"/>
      <c r="AO628" s="71"/>
      <c r="AP628" s="71"/>
      <c r="AQ628" s="72"/>
      <c r="AR628" s="71">
        <v>43648</v>
      </c>
      <c r="AS628" s="71">
        <v>9860</v>
      </c>
      <c r="AT628" s="71">
        <v>2</v>
      </c>
      <c r="AU628" s="71">
        <v>17</v>
      </c>
      <c r="AV628" s="71">
        <v>0</v>
      </c>
      <c r="AW628" s="71">
        <v>4</v>
      </c>
      <c r="AX628" s="71"/>
      <c r="AY628" s="72"/>
      <c r="AZ628" s="71">
        <v>181374.7</v>
      </c>
      <c r="BA628" s="71">
        <v>517427.7</v>
      </c>
      <c r="BB628" s="71">
        <v>340</v>
      </c>
      <c r="BC628" s="71">
        <v>7761</v>
      </c>
      <c r="BD628" s="71">
        <v>0</v>
      </c>
      <c r="BE628" s="71">
        <v>20081.599999999999</v>
      </c>
      <c r="BF628" s="71"/>
      <c r="BG628" s="72"/>
      <c r="BH628" s="71">
        <v>0</v>
      </c>
      <c r="BI628" s="71">
        <v>0</v>
      </c>
      <c r="BJ628" s="71">
        <v>4081.2190000000001</v>
      </c>
      <c r="BK628" s="71">
        <v>36.719000000000001</v>
      </c>
      <c r="BL628" s="71">
        <v>561.62900000000002</v>
      </c>
      <c r="BM628" s="71">
        <v>0</v>
      </c>
      <c r="BN628" s="72"/>
      <c r="BO628" s="71">
        <v>0</v>
      </c>
      <c r="BP628" s="71">
        <v>0</v>
      </c>
      <c r="BQ628" s="71">
        <v>274</v>
      </c>
      <c r="BR628" s="71">
        <v>2</v>
      </c>
      <c r="BS628" s="71">
        <v>62</v>
      </c>
      <c r="BT628" s="71">
        <v>0</v>
      </c>
      <c r="BU628"/>
      <c r="BV628" s="70">
        <v>4318.6970000000001</v>
      </c>
      <c r="BW628" s="70">
        <v>20.683</v>
      </c>
      <c r="BX628" s="70">
        <v>206.23699999999999</v>
      </c>
      <c r="BY628" s="70">
        <v>3.11</v>
      </c>
      <c r="BZ628" s="70">
        <v>34.813000000000002</v>
      </c>
      <c r="CA628" s="70">
        <v>8.1999999999999993</v>
      </c>
      <c r="CB628" s="70">
        <v>44.055</v>
      </c>
      <c r="CC628" s="70">
        <v>43.771999999999998</v>
      </c>
      <c r="CD628" s="70">
        <v>0</v>
      </c>
    </row>
    <row r="629" spans="1:82">
      <c r="A629" s="70" t="s">
        <v>2444</v>
      </c>
      <c r="B629" s="70">
        <v>522</v>
      </c>
      <c r="C629" s="70">
        <v>12</v>
      </c>
      <c r="D629" s="70">
        <v>31</v>
      </c>
      <c r="E629" s="70">
        <v>2015</v>
      </c>
      <c r="F629" s="70" t="s">
        <v>182</v>
      </c>
      <c r="G629" s="70" t="s">
        <v>2432</v>
      </c>
      <c r="H629" s="70" t="s">
        <v>2433</v>
      </c>
      <c r="I629" s="148"/>
      <c r="J629" s="71">
        <v>4472.4534883965998</v>
      </c>
      <c r="K629" s="71">
        <v>128.8110406064101</v>
      </c>
      <c r="L629" s="71">
        <v>184.8936046011369</v>
      </c>
      <c r="M629" s="71">
        <v>3274.078274801348</v>
      </c>
      <c r="N629" s="71">
        <v>2646.4637509980012</v>
      </c>
      <c r="O629" s="71">
        <v>2406.0367274188552</v>
      </c>
      <c r="P629" s="71">
        <v>1768.5173152926777</v>
      </c>
      <c r="Q629" s="71">
        <v>145.69464799384201</v>
      </c>
      <c r="R629" s="71">
        <v>0</v>
      </c>
      <c r="S629" s="71">
        <v>276.7510905669543</v>
      </c>
      <c r="T629" s="72"/>
      <c r="U629" s="71">
        <v>905010945</v>
      </c>
      <c r="V629" s="71">
        <v>60387</v>
      </c>
      <c r="W629" s="71">
        <v>7303</v>
      </c>
      <c r="X629" s="71">
        <v>675161</v>
      </c>
      <c r="Y629" s="71">
        <v>823565</v>
      </c>
      <c r="Z629" s="71">
        <v>1397889</v>
      </c>
      <c r="AA629" s="71">
        <v>351923</v>
      </c>
      <c r="AB629" s="71">
        <v>2005320</v>
      </c>
      <c r="AC629" s="71">
        <v>0</v>
      </c>
      <c r="AD629" s="71">
        <v>276.7510905669543</v>
      </c>
      <c r="AE629" s="72"/>
      <c r="AF629" s="71">
        <v>6173345738.9321384</v>
      </c>
      <c r="AG629" s="71">
        <v>100525769.2560885</v>
      </c>
      <c r="AH629" s="71">
        <v>39040240.721023597</v>
      </c>
      <c r="AI629" s="71">
        <v>4302784650.769146</v>
      </c>
      <c r="AJ629" s="71">
        <v>3700819480.2842531</v>
      </c>
      <c r="AK629" s="71"/>
      <c r="AL629" s="71"/>
      <c r="AM629" s="71">
        <v>274820693.99898142</v>
      </c>
      <c r="AN629" s="71"/>
      <c r="AO629" s="71"/>
      <c r="AP629" s="71">
        <v>14591336573.961632</v>
      </c>
      <c r="AQ629" s="72"/>
      <c r="AR629" s="71">
        <v>48287</v>
      </c>
      <c r="AS629" s="71">
        <v>15452</v>
      </c>
      <c r="AT629" s="71">
        <v>2</v>
      </c>
      <c r="AU629" s="71">
        <v>17</v>
      </c>
      <c r="AV629" s="71">
        <v>0</v>
      </c>
      <c r="AW629" s="71">
        <v>6</v>
      </c>
      <c r="AX629" s="71"/>
      <c r="AY629" s="72"/>
      <c r="AZ629" s="71">
        <v>203324.1</v>
      </c>
      <c r="BA629" s="71">
        <v>824179.20000000019</v>
      </c>
      <c r="BB629" s="71">
        <v>340</v>
      </c>
      <c r="BC629" s="71">
        <v>7761</v>
      </c>
      <c r="BD629" s="71">
        <v>0</v>
      </c>
      <c r="BE629" s="71">
        <v>20426.599999999999</v>
      </c>
      <c r="BF629" s="71"/>
      <c r="BG629" s="72"/>
      <c r="BH629" s="71">
        <v>0</v>
      </c>
      <c r="BI629" s="71">
        <v>0</v>
      </c>
      <c r="BJ629" s="71">
        <v>4024.8820000000001</v>
      </c>
      <c r="BK629" s="71">
        <v>34.119999999999997</v>
      </c>
      <c r="BL629" s="71">
        <v>526.63200000000006</v>
      </c>
      <c r="BM629" s="71">
        <v>0</v>
      </c>
      <c r="BN629" s="72"/>
      <c r="BO629" s="71">
        <v>0</v>
      </c>
      <c r="BP629" s="71">
        <v>0</v>
      </c>
      <c r="BQ629" s="71">
        <v>274</v>
      </c>
      <c r="BR629" s="71">
        <v>2</v>
      </c>
      <c r="BS629" s="71">
        <v>60</v>
      </c>
      <c r="BT629" s="71">
        <v>0</v>
      </c>
      <c r="BU629"/>
      <c r="BV629" s="70">
        <v>4181.6419999999998</v>
      </c>
      <c r="BW629" s="70">
        <v>21.876999999999999</v>
      </c>
      <c r="BX629" s="70">
        <v>203.58500000000001</v>
      </c>
      <c r="BY629" s="70">
        <v>3.5110000000000001</v>
      </c>
      <c r="BZ629" s="70">
        <v>31.646999999999998</v>
      </c>
      <c r="CA629" s="70">
        <v>7.3</v>
      </c>
      <c r="CB629" s="70">
        <v>44.771999999999998</v>
      </c>
      <c r="CC629" s="70">
        <v>15.9</v>
      </c>
      <c r="CD629" s="70">
        <v>75.400000000000006</v>
      </c>
    </row>
    <row r="630" spans="1:82">
      <c r="A630" s="70" t="s">
        <v>2445</v>
      </c>
      <c r="B630" s="70">
        <v>523</v>
      </c>
      <c r="C630" s="70">
        <v>13</v>
      </c>
      <c r="D630" s="70">
        <v>31</v>
      </c>
      <c r="E630" s="70">
        <v>2016</v>
      </c>
      <c r="F630" s="70" t="s">
        <v>155</v>
      </c>
      <c r="G630" s="70" t="s">
        <v>2432</v>
      </c>
      <c r="H630" s="70" t="s">
        <v>2433</v>
      </c>
      <c r="I630" s="148"/>
      <c r="J630" s="71">
        <v>4415.918309611282</v>
      </c>
      <c r="K630" s="71">
        <v>128.63263439377999</v>
      </c>
      <c r="L630" s="71">
        <v>199.72452646133124</v>
      </c>
      <c r="M630" s="71">
        <v>2741.9838400089284</v>
      </c>
      <c r="N630" s="71">
        <v>2639.1094499964147</v>
      </c>
      <c r="O630" s="71">
        <v>2393.4275151207821</v>
      </c>
      <c r="P630" s="71">
        <v>1719.385083137671</v>
      </c>
      <c r="Q630" s="71">
        <v>141.14221545456869</v>
      </c>
      <c r="R630" s="71">
        <v>0</v>
      </c>
      <c r="S630" s="71">
        <v>256.23970667834345</v>
      </c>
      <c r="T630" s="72"/>
      <c r="U630" s="71">
        <v>869911447</v>
      </c>
      <c r="V630" s="71">
        <v>60387</v>
      </c>
      <c r="W630" s="71">
        <v>7303</v>
      </c>
      <c r="X630" s="71">
        <v>675161</v>
      </c>
      <c r="Y630" s="71">
        <v>831970</v>
      </c>
      <c r="Z630" s="71">
        <v>1407657</v>
      </c>
      <c r="AA630" s="71">
        <v>353876</v>
      </c>
      <c r="AB630" s="71">
        <v>1998275</v>
      </c>
      <c r="AC630" s="71">
        <v>0</v>
      </c>
      <c r="AD630" s="71">
        <v>256.23970667834351</v>
      </c>
      <c r="AE630" s="72"/>
      <c r="AF630" s="71">
        <v>6059287747.0470543</v>
      </c>
      <c r="AG630" s="71">
        <v>96663466.793792203</v>
      </c>
      <c r="AH630" s="71">
        <v>32419747.232349999</v>
      </c>
      <c r="AI630" s="71">
        <v>4248472572.507</v>
      </c>
      <c r="AJ630" s="71">
        <v>3609029389.6395249</v>
      </c>
      <c r="AK630" s="71"/>
      <c r="AL630" s="71"/>
      <c r="AM630" s="71">
        <v>274067964.92650932</v>
      </c>
      <c r="AN630" s="71"/>
      <c r="AO630" s="71"/>
      <c r="AP630" s="71">
        <v>14319940888.146231</v>
      </c>
      <c r="AQ630" s="72"/>
      <c r="AR630" s="71">
        <v>52736</v>
      </c>
      <c r="AS630" s="71">
        <v>18846</v>
      </c>
      <c r="AT630" s="71">
        <v>3</v>
      </c>
      <c r="AU630" s="71">
        <v>20</v>
      </c>
      <c r="AV630" s="71">
        <v>0</v>
      </c>
      <c r="AW630" s="71">
        <v>6</v>
      </c>
      <c r="AX630" s="71"/>
      <c r="AY630" s="72"/>
      <c r="AZ630" s="71">
        <v>226451.8</v>
      </c>
      <c r="BA630" s="71">
        <v>1062426.2</v>
      </c>
      <c r="BB630" s="71">
        <v>343</v>
      </c>
      <c r="BC630" s="71">
        <v>9825.1</v>
      </c>
      <c r="BD630" s="71">
        <v>0</v>
      </c>
      <c r="BE630" s="71">
        <v>19815</v>
      </c>
      <c r="BF630" s="71"/>
      <c r="BG630" s="72"/>
      <c r="BH630" s="71">
        <v>0</v>
      </c>
      <c r="BI630" s="71">
        <v>0</v>
      </c>
      <c r="BJ630" s="71">
        <v>4151.8599999999997</v>
      </c>
      <c r="BK630" s="71">
        <v>34.167999999999999</v>
      </c>
      <c r="BL630" s="71">
        <v>526.56999999999994</v>
      </c>
      <c r="BM630" s="71">
        <v>0</v>
      </c>
      <c r="BN630" s="72"/>
      <c r="BO630" s="71">
        <v>0</v>
      </c>
      <c r="BP630" s="71">
        <v>0</v>
      </c>
      <c r="BQ630" s="71">
        <v>273</v>
      </c>
      <c r="BR630" s="71">
        <v>2</v>
      </c>
      <c r="BS630" s="71">
        <v>64</v>
      </c>
      <c r="BT630" s="71">
        <v>0</v>
      </c>
      <c r="BU630"/>
      <c r="BV630" s="70">
        <v>4180.241</v>
      </c>
      <c r="BW630" s="70">
        <v>27.161000000000001</v>
      </c>
      <c r="BX630" s="70">
        <v>200.386</v>
      </c>
      <c r="BY630" s="70">
        <v>3.512</v>
      </c>
      <c r="BZ630" s="70">
        <v>31.553000000000001</v>
      </c>
      <c r="CA630" s="70">
        <v>9</v>
      </c>
      <c r="CB630" s="70">
        <v>46.502000000000002</v>
      </c>
      <c r="CC630" s="70">
        <v>25.042999999999999</v>
      </c>
      <c r="CD630" s="70">
        <v>189.2</v>
      </c>
    </row>
    <row r="631" spans="1:82">
      <c r="A631" s="70" t="s">
        <v>2446</v>
      </c>
      <c r="B631" s="70">
        <v>524</v>
      </c>
      <c r="C631" s="70">
        <v>14</v>
      </c>
      <c r="D631" s="70">
        <v>31</v>
      </c>
      <c r="E631" s="70">
        <v>2017</v>
      </c>
      <c r="F631" s="70" t="s">
        <v>156</v>
      </c>
      <c r="G631" s="70" t="s">
        <v>2432</v>
      </c>
      <c r="H631" s="70" t="s">
        <v>2433</v>
      </c>
      <c r="I631" s="148"/>
      <c r="J631" s="71">
        <v>4356.7465246498969</v>
      </c>
      <c r="K631" s="71">
        <v>129.66717288682534</v>
      </c>
      <c r="L631" s="71">
        <v>176.20098320113041</v>
      </c>
      <c r="M631" s="71">
        <v>2589.0989372014988</v>
      </c>
      <c r="N631" s="71">
        <v>2565.3805183303734</v>
      </c>
      <c r="O631" s="71">
        <v>2367.808050984695</v>
      </c>
      <c r="P631" s="71">
        <v>1696.8145968791437</v>
      </c>
      <c r="Q631" s="71">
        <v>135.96234763113301</v>
      </c>
      <c r="R631" s="71">
        <v>0</v>
      </c>
      <c r="S631" s="71">
        <v>271.15892573698773</v>
      </c>
      <c r="T631" s="72"/>
      <c r="U631" s="71">
        <v>901711597</v>
      </c>
      <c r="V631" s="71">
        <v>60387</v>
      </c>
      <c r="W631" s="71">
        <v>7303</v>
      </c>
      <c r="X631" s="71">
        <v>675161</v>
      </c>
      <c r="Y631" s="71">
        <v>841085</v>
      </c>
      <c r="Z631" s="71">
        <v>1415690</v>
      </c>
      <c r="AA631" s="71">
        <v>351457</v>
      </c>
      <c r="AB631" s="71">
        <v>1990584</v>
      </c>
      <c r="AC631" s="71">
        <v>0</v>
      </c>
      <c r="AD631" s="71">
        <v>271.15892573698773</v>
      </c>
      <c r="AE631" s="72"/>
      <c r="AF631" s="71">
        <v>6234937986.7997952</v>
      </c>
      <c r="AG631" s="71">
        <v>98023412.284289986</v>
      </c>
      <c r="AH631" s="71">
        <v>37718603.866802223</v>
      </c>
      <c r="AI631" s="71">
        <v>4175803481.995687</v>
      </c>
      <c r="AJ631" s="71">
        <v>3693945889.650703</v>
      </c>
      <c r="AK631" s="71"/>
      <c r="AL631" s="71"/>
      <c r="AM631" s="71">
        <v>273440317.78829432</v>
      </c>
      <c r="AN631" s="71"/>
      <c r="AO631" s="71"/>
      <c r="AP631" s="71">
        <v>14513869692.385572</v>
      </c>
      <c r="AQ631" s="72"/>
      <c r="AR631" s="71">
        <v>56340</v>
      </c>
      <c r="AS631" s="71">
        <v>21815</v>
      </c>
      <c r="AT631" s="71">
        <v>3</v>
      </c>
      <c r="AU631" s="71">
        <v>24</v>
      </c>
      <c r="AV631" s="71">
        <v>0</v>
      </c>
      <c r="AW631" s="71">
        <v>8</v>
      </c>
      <c r="AX631" s="71"/>
      <c r="AY631" s="72"/>
      <c r="AZ631" s="71">
        <v>245717.1</v>
      </c>
      <c r="BA631" s="71">
        <v>1320802.6000000001</v>
      </c>
      <c r="BB631" s="71">
        <v>343</v>
      </c>
      <c r="BC631" s="71">
        <v>10183.799999999999</v>
      </c>
      <c r="BD631" s="71">
        <v>0</v>
      </c>
      <c r="BE631" s="71">
        <v>26610</v>
      </c>
      <c r="BF631" s="71"/>
      <c r="BG631" s="72"/>
      <c r="BH631" s="71">
        <v>3.3079999999999998</v>
      </c>
      <c r="BI631" s="71">
        <v>0</v>
      </c>
      <c r="BJ631" s="71">
        <v>4099.335</v>
      </c>
      <c r="BK631" s="71">
        <v>34.573</v>
      </c>
      <c r="BL631" s="71">
        <v>494.44599999999997</v>
      </c>
      <c r="BM631" s="71">
        <v>0</v>
      </c>
      <c r="BN631" s="72"/>
      <c r="BO631" s="71">
        <v>1</v>
      </c>
      <c r="BP631" s="71">
        <v>0</v>
      </c>
      <c r="BQ631" s="71">
        <v>275</v>
      </c>
      <c r="BR631" s="71">
        <v>2</v>
      </c>
      <c r="BS631" s="71">
        <v>61</v>
      </c>
      <c r="BT631" s="71">
        <v>0</v>
      </c>
      <c r="BU631"/>
      <c r="BV631" s="70">
        <v>4289.0309999999999</v>
      </c>
      <c r="BW631" s="70">
        <v>21.477</v>
      </c>
      <c r="BX631" s="70">
        <v>190.67</v>
      </c>
      <c r="BY631" s="70">
        <v>3.5459999999999998</v>
      </c>
      <c r="BZ631" s="70">
        <v>31.861999999999998</v>
      </c>
      <c r="CA631" s="70">
        <v>15.122</v>
      </c>
      <c r="CB631" s="70">
        <v>27.774000000000001</v>
      </c>
      <c r="CC631" s="70">
        <v>16.079999999999998</v>
      </c>
      <c r="CD631" s="70">
        <v>36.1</v>
      </c>
    </row>
    <row r="632" spans="1:82">
      <c r="A632" s="70" t="s">
        <v>2447</v>
      </c>
      <c r="B632" s="70">
        <v>525</v>
      </c>
      <c r="C632" s="70">
        <v>15</v>
      </c>
      <c r="D632" s="70">
        <v>31</v>
      </c>
      <c r="E632" s="70">
        <v>2018</v>
      </c>
      <c r="F632" s="70" t="s">
        <v>183</v>
      </c>
      <c r="G632" s="70" t="s">
        <v>2432</v>
      </c>
      <c r="H632" s="70" t="s">
        <v>2433</v>
      </c>
      <c r="I632" s="148"/>
      <c r="J632" s="71">
        <v>4461.2939978598561</v>
      </c>
      <c r="K632" s="71">
        <v>121.86711653678401</v>
      </c>
      <c r="L632" s="71">
        <v>158.78599052592503</v>
      </c>
      <c r="M632" s="71">
        <v>2553.1702804123156</v>
      </c>
      <c r="N632" s="71">
        <v>2687.3548405367437</v>
      </c>
      <c r="O632" s="71">
        <v>2329.8373655460814</v>
      </c>
      <c r="P632" s="71">
        <v>1674.9912601373696</v>
      </c>
      <c r="Q632" s="71">
        <v>125.570233854517</v>
      </c>
      <c r="R632" s="71">
        <v>0</v>
      </c>
      <c r="S632" s="71">
        <v>287.4552024701494</v>
      </c>
      <c r="T632" s="72"/>
      <c r="U632" s="71">
        <v>912476055</v>
      </c>
      <c r="V632" s="71">
        <v>60387</v>
      </c>
      <c r="W632" s="71">
        <v>7303</v>
      </c>
      <c r="X632" s="71">
        <v>675161</v>
      </c>
      <c r="Y632" s="71">
        <v>848111</v>
      </c>
      <c r="Z632" s="71">
        <v>1419660</v>
      </c>
      <c r="AA632" s="71">
        <v>350425</v>
      </c>
      <c r="AB632" s="71">
        <v>1981202</v>
      </c>
      <c r="AC632" s="71">
        <v>0</v>
      </c>
      <c r="AD632" s="71">
        <v>287.4552024701494</v>
      </c>
      <c r="AE632" s="72"/>
      <c r="AF632" s="71">
        <v>6429930171.6533623</v>
      </c>
      <c r="AG632" s="71">
        <v>86678737.472226083</v>
      </c>
      <c r="AH632" s="71">
        <v>35688850.213360563</v>
      </c>
      <c r="AI632" s="71">
        <v>4002472329.5166411</v>
      </c>
      <c r="AJ632" s="71">
        <v>3642371577.4348459</v>
      </c>
      <c r="AK632" s="71"/>
      <c r="AL632" s="71"/>
      <c r="AM632" s="71">
        <v>272714655.84414017</v>
      </c>
      <c r="AN632" s="71"/>
      <c r="AO632" s="71"/>
      <c r="AP632" s="71">
        <v>14469856322.134577</v>
      </c>
      <c r="AQ632" s="72"/>
      <c r="AR632" s="71">
        <v>63936</v>
      </c>
      <c r="AS632" s="71">
        <v>24695</v>
      </c>
      <c r="AT632" s="71">
        <v>4</v>
      </c>
      <c r="AU632" s="71">
        <v>31</v>
      </c>
      <c r="AV632" s="71">
        <v>0</v>
      </c>
      <c r="AW632" s="71">
        <v>8</v>
      </c>
      <c r="AX632" s="71"/>
      <c r="AY632" s="72"/>
      <c r="AZ632" s="71">
        <v>280012.20000000158</v>
      </c>
      <c r="BA632" s="71">
        <v>1496931.1</v>
      </c>
      <c r="BB632" s="71">
        <v>346</v>
      </c>
      <c r="BC632" s="71">
        <v>17419</v>
      </c>
      <c r="BD632" s="71">
        <v>0</v>
      </c>
      <c r="BE632" s="71">
        <v>26660</v>
      </c>
      <c r="BF632" s="71"/>
      <c r="BG632" s="72"/>
      <c r="BH632" s="71">
        <v>3.2789999999999999</v>
      </c>
      <c r="BI632" s="71">
        <v>0</v>
      </c>
      <c r="BJ632" s="71">
        <v>4082.7310000000002</v>
      </c>
      <c r="BK632" s="71">
        <v>33.823</v>
      </c>
      <c r="BL632" s="71">
        <v>448.19900000000001</v>
      </c>
      <c r="BM632" s="71">
        <v>0</v>
      </c>
      <c r="BN632" s="72"/>
      <c r="BO632" s="71">
        <v>1</v>
      </c>
      <c r="BP632" s="71">
        <v>0</v>
      </c>
      <c r="BQ632" s="71">
        <v>277</v>
      </c>
      <c r="BR632" s="71">
        <v>2</v>
      </c>
      <c r="BS632" s="71">
        <v>59</v>
      </c>
      <c r="BT632" s="71">
        <v>0</v>
      </c>
      <c r="BU632"/>
      <c r="BV632" s="70">
        <v>4278.9780000000001</v>
      </c>
      <c r="BW632" s="70">
        <v>24.138999999999999</v>
      </c>
      <c r="BX632" s="70">
        <v>153.71</v>
      </c>
      <c r="BY632" s="70">
        <v>3.4740000000000002</v>
      </c>
      <c r="BZ632" s="70">
        <v>30.216999999999999</v>
      </c>
      <c r="CA632" s="70">
        <v>11.471</v>
      </c>
      <c r="CB632" s="70">
        <v>38.4</v>
      </c>
      <c r="CC632" s="70">
        <v>16.042999999999999</v>
      </c>
      <c r="CD632" s="70">
        <v>11.6</v>
      </c>
    </row>
    <row r="633" spans="1:82">
      <c r="A633" s="70" t="s">
        <v>2448</v>
      </c>
      <c r="B633" s="70">
        <v>526</v>
      </c>
      <c r="C633" s="70">
        <v>16</v>
      </c>
      <c r="D633" s="70">
        <v>31</v>
      </c>
      <c r="E633" s="70">
        <v>2019</v>
      </c>
      <c r="F633" s="70" t="s">
        <v>158</v>
      </c>
      <c r="G633" s="70" t="s">
        <v>2432</v>
      </c>
      <c r="H633" s="70" t="s">
        <v>2433</v>
      </c>
      <c r="I633" s="148"/>
      <c r="J633" s="71">
        <v>4200.8185421482867</v>
      </c>
      <c r="K633" s="71">
        <v>111.64504860972794</v>
      </c>
      <c r="L633" s="71">
        <v>160.05614424400298</v>
      </c>
      <c r="M633" s="71">
        <v>2413.4811556073569</v>
      </c>
      <c r="N633" s="71">
        <v>2372.0636987489265</v>
      </c>
      <c r="O633" s="71">
        <v>2272.1784844571202</v>
      </c>
      <c r="P633" s="71">
        <v>1660.6154874179358</v>
      </c>
      <c r="Q633" s="71">
        <v>121.534513068465</v>
      </c>
      <c r="R633" s="71">
        <v>0</v>
      </c>
      <c r="S633" s="71">
        <v>294.80835771874013</v>
      </c>
      <c r="T633" s="72"/>
      <c r="U633" s="71">
        <v>897182813</v>
      </c>
      <c r="V633" s="71">
        <v>60387</v>
      </c>
      <c r="W633" s="71">
        <v>7303</v>
      </c>
      <c r="X633" s="71">
        <v>675161</v>
      </c>
      <c r="Y633" s="71">
        <v>855165</v>
      </c>
      <c r="Z633" s="71">
        <v>1422536</v>
      </c>
      <c r="AA633" s="71">
        <v>344817</v>
      </c>
      <c r="AB633" s="71">
        <v>1969439</v>
      </c>
      <c r="AC633" s="71">
        <v>0</v>
      </c>
      <c r="AD633" s="71">
        <v>294.80835771874013</v>
      </c>
      <c r="AE633" s="72"/>
      <c r="AF633" s="71">
        <v>6195640903.9396048</v>
      </c>
      <c r="AG633" s="71">
        <v>83810127.667802706</v>
      </c>
      <c r="AH633" s="71">
        <v>37694307.042764448</v>
      </c>
      <c r="AI633" s="71">
        <v>3928636415.082417</v>
      </c>
      <c r="AJ633" s="71">
        <v>3321341177.802866</v>
      </c>
      <c r="AK633" s="71">
        <v>0</v>
      </c>
      <c r="AL633" s="71">
        <v>0</v>
      </c>
      <c r="AM633" s="71">
        <v>268222765.87114581</v>
      </c>
      <c r="AN633" s="71">
        <v>0</v>
      </c>
      <c r="AO633" s="71">
        <v>0</v>
      </c>
      <c r="AP633" s="71">
        <v>13835345697.406601</v>
      </c>
      <c r="AQ633" s="72"/>
      <c r="AR633" s="71">
        <v>64304</v>
      </c>
      <c r="AS633" s="71">
        <v>27350</v>
      </c>
      <c r="AT633" s="71">
        <v>4</v>
      </c>
      <c r="AU633" s="71">
        <v>31</v>
      </c>
      <c r="AV633" s="71">
        <v>0</v>
      </c>
      <c r="AW633" s="71">
        <v>9</v>
      </c>
      <c r="AX633" s="71"/>
      <c r="AY633" s="72"/>
      <c r="AZ633" s="71">
        <v>287566.00000000052</v>
      </c>
      <c r="BA633" s="71">
        <v>1769696.2999999991</v>
      </c>
      <c r="BB633" s="71">
        <v>56</v>
      </c>
      <c r="BC633" s="71">
        <v>17418.599999999999</v>
      </c>
      <c r="BD633" s="71">
        <v>0</v>
      </c>
      <c r="BE633" s="71">
        <v>26700</v>
      </c>
      <c r="BF633" s="71"/>
      <c r="BG633" s="72"/>
      <c r="BH633" s="71">
        <v>3.2669999999999999</v>
      </c>
      <c r="BI633" s="71">
        <v>0</v>
      </c>
      <c r="BJ633" s="71">
        <v>3876.5790000000002</v>
      </c>
      <c r="BK633" s="71">
        <v>35.042000000000002</v>
      </c>
      <c r="BL633" s="71">
        <v>433.37099999999998</v>
      </c>
      <c r="BM633" s="71">
        <v>0</v>
      </c>
      <c r="BN633" s="72"/>
      <c r="BO633" s="71">
        <v>1</v>
      </c>
      <c r="BP633" s="71">
        <v>0</v>
      </c>
      <c r="BQ633" s="71">
        <v>277</v>
      </c>
      <c r="BR633" s="71">
        <v>2</v>
      </c>
      <c r="BS633" s="71">
        <v>56</v>
      </c>
      <c r="BT633" s="71">
        <v>0</v>
      </c>
      <c r="BU633"/>
      <c r="BV633" s="70">
        <v>4119.0929999999998</v>
      </c>
      <c r="BW633" s="70">
        <v>27.414000000000001</v>
      </c>
      <c r="BX633" s="70">
        <v>138.24700000000001</v>
      </c>
      <c r="BY633" s="70">
        <v>3.6040000000000001</v>
      </c>
      <c r="BZ633" s="70">
        <v>32.414999999999999</v>
      </c>
      <c r="CA633" s="70">
        <v>6.4859999999999998</v>
      </c>
      <c r="CB633" s="70">
        <v>11.4</v>
      </c>
      <c r="CC633" s="70">
        <v>5.7</v>
      </c>
      <c r="CD633" s="70">
        <v>3.9</v>
      </c>
    </row>
    <row r="634" spans="1:82">
      <c r="A634" s="70" t="s">
        <v>2449</v>
      </c>
      <c r="B634" s="70">
        <v>527</v>
      </c>
      <c r="C634" s="70">
        <v>17</v>
      </c>
      <c r="D634" s="70">
        <v>31</v>
      </c>
      <c r="E634" s="70">
        <v>2020</v>
      </c>
      <c r="F634" s="70" t="s">
        <v>159</v>
      </c>
      <c r="G634" s="1064" t="s">
        <v>2432</v>
      </c>
      <c r="H634" s="70" t="s">
        <v>2433</v>
      </c>
      <c r="I634" s="148"/>
      <c r="J634" s="71">
        <v>4102.3716559921331</v>
      </c>
      <c r="K634" s="71">
        <v>121.08091385622278</v>
      </c>
      <c r="L634" s="71">
        <v>173.89685804326757</v>
      </c>
      <c r="M634" s="71">
        <v>2301.2768184733727</v>
      </c>
      <c r="N634" s="71">
        <v>2254.6124641349338</v>
      </c>
      <c r="O634" s="71">
        <v>1992.9663080693288</v>
      </c>
      <c r="P634" s="71">
        <v>1563.7881969304942</v>
      </c>
      <c r="Q634" s="71">
        <v>115.456004148913</v>
      </c>
      <c r="R634" s="71">
        <v>0</v>
      </c>
      <c r="S634" s="71">
        <v>277.95399195202998</v>
      </c>
      <c r="T634" s="72"/>
      <c r="U634" s="71">
        <v>788891895</v>
      </c>
      <c r="V634" s="71">
        <v>56513</v>
      </c>
      <c r="W634" s="71">
        <v>9734</v>
      </c>
      <c r="X634" s="71">
        <v>673753</v>
      </c>
      <c r="Y634" s="71">
        <v>862320</v>
      </c>
      <c r="Z634" s="71">
        <v>1424120</v>
      </c>
      <c r="AA634" s="71">
        <v>345134</v>
      </c>
      <c r="AB634" s="71">
        <v>1958185</v>
      </c>
      <c r="AC634" s="71">
        <v>0</v>
      </c>
      <c r="AD634" s="71">
        <v>277.95399195202998</v>
      </c>
      <c r="AE634" s="72"/>
      <c r="AF634" s="71">
        <v>6139399793.8404799</v>
      </c>
      <c r="AG634" s="71">
        <v>85513395.44076319</v>
      </c>
      <c r="AH634" s="71">
        <v>43719800.382704847</v>
      </c>
      <c r="AI634" s="71">
        <v>3812305733.8720469</v>
      </c>
      <c r="AJ634" s="71">
        <v>3440353029.5441809</v>
      </c>
      <c r="AK634" s="71">
        <v>0</v>
      </c>
      <c r="AL634" s="71">
        <v>0</v>
      </c>
      <c r="AM634" s="71">
        <v>255564898.38911355</v>
      </c>
      <c r="AN634" s="71">
        <v>0</v>
      </c>
      <c r="AO634" s="71">
        <v>0</v>
      </c>
      <c r="AP634" s="71">
        <v>13776856651.469292</v>
      </c>
      <c r="AQ634" s="72"/>
      <c r="AR634" s="71">
        <v>68025</v>
      </c>
      <c r="AS634" s="71">
        <v>29281</v>
      </c>
      <c r="AT634" s="71">
        <v>4</v>
      </c>
      <c r="AU634" s="71">
        <v>33</v>
      </c>
      <c r="AV634" s="71">
        <v>0</v>
      </c>
      <c r="AW634" s="71">
        <v>12</v>
      </c>
      <c r="AX634" s="71"/>
      <c r="AY634" s="72"/>
      <c r="AZ634" s="71">
        <v>308699.90000000101</v>
      </c>
      <c r="BA634" s="71">
        <v>1949343.8000000019</v>
      </c>
      <c r="BB634" s="71">
        <v>56</v>
      </c>
      <c r="BC634" s="71">
        <v>28748.5</v>
      </c>
      <c r="BD634" s="71">
        <v>0</v>
      </c>
      <c r="BE634" s="71">
        <v>26825</v>
      </c>
      <c r="BF634" s="71"/>
      <c r="BG634" s="72"/>
      <c r="BH634" s="71">
        <v>3.2829999999999999</v>
      </c>
      <c r="BI634" s="71">
        <v>0</v>
      </c>
      <c r="BJ634" s="71">
        <v>3209.42</v>
      </c>
      <c r="BK634" s="71">
        <v>35.494999999999997</v>
      </c>
      <c r="BL634" s="71">
        <v>400.78999999999996</v>
      </c>
      <c r="BM634" s="71">
        <v>0</v>
      </c>
      <c r="BN634" s="72"/>
      <c r="BO634" s="71">
        <v>1</v>
      </c>
      <c r="BP634" s="71">
        <v>0</v>
      </c>
      <c r="BQ634" s="71">
        <v>265</v>
      </c>
      <c r="BR634" s="71">
        <v>2</v>
      </c>
      <c r="BS634" s="71">
        <v>56</v>
      </c>
      <c r="BT634" s="71">
        <v>0</v>
      </c>
      <c r="BU634"/>
      <c r="BV634" s="70">
        <v>3429.5659999999998</v>
      </c>
      <c r="BW634" s="70">
        <v>24.565999999999999</v>
      </c>
      <c r="BX634" s="70">
        <v>129.74100000000001</v>
      </c>
      <c r="BY634" s="70">
        <v>3.6379999999999999</v>
      </c>
      <c r="BZ634" s="70">
        <v>32.719000000000001</v>
      </c>
      <c r="CA634" s="70">
        <v>0.2</v>
      </c>
      <c r="CB634" s="70">
        <v>11.3</v>
      </c>
      <c r="CC634" s="70">
        <v>13.458</v>
      </c>
      <c r="CD634" s="70">
        <v>3.8</v>
      </c>
    </row>
    <row r="635" spans="1:82">
      <c r="A635" s="70" t="s">
        <v>2450</v>
      </c>
      <c r="B635" s="70">
        <v>527</v>
      </c>
      <c r="C635" s="70">
        <v>18</v>
      </c>
      <c r="D635" s="70">
        <v>31</v>
      </c>
      <c r="E635" s="70">
        <v>2021</v>
      </c>
      <c r="F635" s="70" t="s">
        <v>160</v>
      </c>
      <c r="G635" s="1064" t="s">
        <v>2432</v>
      </c>
      <c r="H635" s="70" t="s">
        <v>2433</v>
      </c>
      <c r="I635" s="148"/>
      <c r="J635" s="71">
        <v>4104.5785224679876</v>
      </c>
      <c r="K635" s="71">
        <v>132.90023318670094</v>
      </c>
      <c r="L635" s="71">
        <v>170.31680103247371</v>
      </c>
      <c r="M635" s="71">
        <v>2561.7904122261452</v>
      </c>
      <c r="N635" s="71">
        <v>2475.1685574096773</v>
      </c>
      <c r="O635" s="71">
        <v>1935.0463009374951</v>
      </c>
      <c r="P635" s="71">
        <v>1604.4000532737041</v>
      </c>
      <c r="Q635" s="71">
        <v>113.48509387385199</v>
      </c>
      <c r="R635" s="71">
        <v>0</v>
      </c>
      <c r="S635" s="71">
        <v>273.97040490984602</v>
      </c>
      <c r="T635" s="72"/>
      <c r="U635" s="71">
        <v>838314705</v>
      </c>
      <c r="V635" s="71">
        <v>56513</v>
      </c>
      <c r="W635" s="71">
        <v>9734</v>
      </c>
      <c r="X635" s="71">
        <v>673753</v>
      </c>
      <c r="Y635" s="71">
        <v>866229</v>
      </c>
      <c r="Z635" s="71">
        <v>1423733</v>
      </c>
      <c r="AA635" s="71">
        <v>345284</v>
      </c>
      <c r="AB635" s="71">
        <v>1943667</v>
      </c>
      <c r="AC635" s="71">
        <v>0</v>
      </c>
      <c r="AD635" s="71">
        <v>273.97040490984602</v>
      </c>
      <c r="AE635" s="72"/>
      <c r="AF635" s="71">
        <v>6039340558.6929331</v>
      </c>
      <c r="AG635" s="71">
        <v>92413885.260537595</v>
      </c>
      <c r="AH635" s="71">
        <v>40867199.007067032</v>
      </c>
      <c r="AI635" s="71">
        <v>4196794152.5691886</v>
      </c>
      <c r="AJ635" s="71">
        <v>3656459770.597888</v>
      </c>
      <c r="AK635" s="71">
        <v>0</v>
      </c>
      <c r="AL635" s="71">
        <v>0</v>
      </c>
      <c r="AM635" s="71">
        <v>255133287.02372876</v>
      </c>
      <c r="AN635" s="71">
        <v>0</v>
      </c>
      <c r="AO635" s="71">
        <v>0</v>
      </c>
      <c r="AP635" s="71">
        <v>14281008853.151342</v>
      </c>
      <c r="AQ635" s="72"/>
      <c r="AR635" s="71">
        <v>75448</v>
      </c>
      <c r="AS635" s="71">
        <v>30521</v>
      </c>
      <c r="AT635" s="71">
        <v>4</v>
      </c>
      <c r="AU635" s="71">
        <v>36</v>
      </c>
      <c r="AV635" s="71">
        <v>0</v>
      </c>
      <c r="AW635" s="71">
        <v>15</v>
      </c>
      <c r="AX635" s="71"/>
      <c r="AY635" s="72"/>
      <c r="AZ635" s="71">
        <v>345506.39999997738</v>
      </c>
      <c r="BA635" s="71">
        <v>2235911.8999999659</v>
      </c>
      <c r="BB635" s="71">
        <v>56</v>
      </c>
      <c r="BC635" s="71">
        <v>41116.5</v>
      </c>
      <c r="BD635" s="71">
        <v>0</v>
      </c>
      <c r="BE635" s="71">
        <v>32249</v>
      </c>
      <c r="BF635" s="71"/>
      <c r="BG635" s="72"/>
      <c r="BH635" s="71">
        <v>3.2810000000000001</v>
      </c>
      <c r="BI635" s="71">
        <v>0</v>
      </c>
      <c r="BJ635" s="71">
        <v>3659.5970000000002</v>
      </c>
      <c r="BK635" s="71">
        <v>33.481999999999999</v>
      </c>
      <c r="BL635" s="71">
        <v>387.72799999999995</v>
      </c>
      <c r="BM635" s="71">
        <v>0</v>
      </c>
      <c r="BN635" s="72"/>
      <c r="BO635" s="71">
        <v>1</v>
      </c>
      <c r="BP635" s="71">
        <v>0</v>
      </c>
      <c r="BQ635" s="71">
        <v>282</v>
      </c>
      <c r="BR635" s="71">
        <v>1</v>
      </c>
      <c r="BS635" s="71">
        <v>56</v>
      </c>
      <c r="BT635" s="71">
        <v>0</v>
      </c>
      <c r="BU635"/>
      <c r="BV635" s="70">
        <v>3872.6689999999999</v>
      </c>
      <c r="BW635" s="70">
        <v>23.866</v>
      </c>
      <c r="BX635" s="70">
        <v>119.98099999999999</v>
      </c>
      <c r="BY635" s="70">
        <v>3.452</v>
      </c>
      <c r="BZ635" s="70">
        <v>30.03</v>
      </c>
      <c r="CA635" s="70">
        <v>7.16</v>
      </c>
      <c r="CB635" s="70">
        <v>16.574999999999999</v>
      </c>
      <c r="CC635" s="70">
        <v>10.355</v>
      </c>
      <c r="CD635" s="70">
        <v>0</v>
      </c>
    </row>
    <row r="636" spans="1:82">
      <c r="A636" s="70" t="s">
        <v>2451</v>
      </c>
      <c r="B636" s="70">
        <v>527</v>
      </c>
      <c r="C636" s="70">
        <v>19</v>
      </c>
      <c r="D636" s="70">
        <v>31</v>
      </c>
      <c r="E636" s="70">
        <v>2022</v>
      </c>
      <c r="F636" s="70" t="s">
        <v>161</v>
      </c>
      <c r="G636" s="70" t="s">
        <v>2432</v>
      </c>
      <c r="H636" s="70" t="s">
        <v>2433</v>
      </c>
      <c r="I636" s="148"/>
      <c r="J636" s="71">
        <v>3987.8420841411535</v>
      </c>
      <c r="K636" s="71">
        <v>117.51275580970399</v>
      </c>
      <c r="L636" s="71">
        <v>164.61588919144791</v>
      </c>
      <c r="M636" s="71">
        <v>2463.0308328688952</v>
      </c>
      <c r="N636" s="71">
        <v>2682.9118136455822</v>
      </c>
      <c r="O636" s="71">
        <v>2043.6276018382871</v>
      </c>
      <c r="P636" s="71">
        <v>1590.4193914014511</v>
      </c>
      <c r="Q636" s="71">
        <v>113.67625300495955</v>
      </c>
      <c r="R636" s="71">
        <v>0</v>
      </c>
      <c r="S636" s="71">
        <v>266.71109061884266</v>
      </c>
      <c r="T636" s="72"/>
      <c r="U636" s="71">
        <v>956236430</v>
      </c>
      <c r="V636" s="71">
        <v>56513</v>
      </c>
      <c r="W636" s="71">
        <v>9734</v>
      </c>
      <c r="X636" s="71">
        <v>673753</v>
      </c>
      <c r="Y636" s="71">
        <v>872782</v>
      </c>
      <c r="Z636" s="71">
        <v>1428604</v>
      </c>
      <c r="AA636" s="71">
        <v>347493</v>
      </c>
      <c r="AB636" s="71">
        <v>1930976</v>
      </c>
      <c r="AC636" s="71">
        <v>0</v>
      </c>
      <c r="AD636" s="71">
        <v>266.71109061884266</v>
      </c>
      <c r="AE636" s="72"/>
      <c r="AF636" s="71">
        <v>5776681082.7409563</v>
      </c>
      <c r="AG636" s="71">
        <v>87972198.050223261</v>
      </c>
      <c r="AH636" s="71">
        <v>46235486.643161826</v>
      </c>
      <c r="AI636" s="71">
        <v>3939248162.940526</v>
      </c>
      <c r="AJ636" s="71">
        <v>4245066629.0580883</v>
      </c>
      <c r="AK636" s="71">
        <v>0</v>
      </c>
      <c r="AL636" s="71">
        <v>0</v>
      </c>
      <c r="AM636" s="71">
        <v>249341706.44507441</v>
      </c>
      <c r="AN636" s="71">
        <v>0</v>
      </c>
      <c r="AO636" s="71">
        <v>0</v>
      </c>
      <c r="AP636" s="71">
        <v>14344545265.878029</v>
      </c>
      <c r="AQ636" s="72"/>
      <c r="AR636" s="71">
        <v>80150</v>
      </c>
      <c r="AS636" s="71">
        <v>31158</v>
      </c>
      <c r="AT636" s="71">
        <v>4</v>
      </c>
      <c r="AU636" s="71">
        <v>39</v>
      </c>
      <c r="AV636" s="71">
        <v>0</v>
      </c>
      <c r="AW636" s="71">
        <v>16</v>
      </c>
      <c r="AX636" s="71"/>
      <c r="AY636" s="72"/>
      <c r="AZ636" s="71">
        <v>373757.79999997147</v>
      </c>
      <c r="BA636" s="71">
        <v>2349583.1999999713</v>
      </c>
      <c r="BB636" s="71">
        <v>56</v>
      </c>
      <c r="BC636" s="71">
        <v>64355.5</v>
      </c>
      <c r="BD636" s="71">
        <v>0</v>
      </c>
      <c r="BE636" s="71">
        <v>32569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2452</v>
      </c>
      <c r="B637" s="70">
        <v>527</v>
      </c>
      <c r="C637" s="70">
        <v>20</v>
      </c>
      <c r="D637" s="70">
        <v>31</v>
      </c>
      <c r="E637" s="70">
        <v>2023</v>
      </c>
      <c r="F637" s="70" t="s">
        <v>1539</v>
      </c>
      <c r="G637" s="70" t="s">
        <v>2432</v>
      </c>
      <c r="H637" s="70" t="s">
        <v>2433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84622</v>
      </c>
      <c r="AS637" s="71">
        <v>31571</v>
      </c>
      <c r="AT637" s="71">
        <v>4</v>
      </c>
      <c r="AU637" s="71">
        <v>42</v>
      </c>
      <c r="AV637" s="71">
        <v>0</v>
      </c>
      <c r="AW637" s="71">
        <v>16</v>
      </c>
      <c r="AX637" s="71"/>
      <c r="AY637" s="72"/>
      <c r="AZ637" s="71">
        <v>399515.69999998645</v>
      </c>
      <c r="BA637" s="71">
        <v>2397747.899999972</v>
      </c>
      <c r="BB637" s="71">
        <v>56</v>
      </c>
      <c r="BC637" s="71">
        <v>77883.399999999994</v>
      </c>
      <c r="BD637" s="71">
        <v>0</v>
      </c>
      <c r="BE637" s="71">
        <v>32569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2453</v>
      </c>
      <c r="B638" s="70">
        <v>527</v>
      </c>
      <c r="C638" s="70">
        <v>21</v>
      </c>
      <c r="D638" s="70">
        <v>31</v>
      </c>
      <c r="E638" s="70">
        <v>2024</v>
      </c>
      <c r="F638" s="70" t="s">
        <v>1554</v>
      </c>
      <c r="G638" s="70" t="s">
        <v>2432</v>
      </c>
      <c r="H638" s="70" t="s">
        <v>2433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2169</v>
      </c>
      <c r="B9" s="70">
        <v>1</v>
      </c>
      <c r="C9" s="70">
        <v>1</v>
      </c>
      <c r="D9" s="70">
        <v>1</v>
      </c>
      <c r="E9" s="70">
        <v>1990</v>
      </c>
      <c r="F9" s="70" t="s">
        <v>787</v>
      </c>
      <c r="G9" s="1073" t="s">
        <v>2170</v>
      </c>
      <c r="H9" s="70" t="s">
        <v>2171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2172</v>
      </c>
      <c r="B10" s="70">
        <v>2</v>
      </c>
      <c r="C10" s="70">
        <v>2</v>
      </c>
      <c r="D10" s="70">
        <v>1</v>
      </c>
      <c r="E10" s="70">
        <v>2005</v>
      </c>
      <c r="F10" s="70" t="s">
        <v>789</v>
      </c>
      <c r="G10" s="1073" t="s">
        <v>2170</v>
      </c>
      <c r="H10" s="70" t="s">
        <v>2171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2173</v>
      </c>
      <c r="B11" s="70">
        <v>3</v>
      </c>
      <c r="C11" s="70">
        <v>3</v>
      </c>
      <c r="D11" s="70">
        <v>1</v>
      </c>
      <c r="E11" s="70">
        <v>2006</v>
      </c>
      <c r="F11" s="70" t="s">
        <v>790</v>
      </c>
      <c r="G11" s="1073" t="s">
        <v>2170</v>
      </c>
      <c r="H11" s="70" t="s">
        <v>2171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2174</v>
      </c>
      <c r="B12" s="70">
        <v>4</v>
      </c>
      <c r="C12" s="70">
        <v>4</v>
      </c>
      <c r="D12" s="70">
        <v>1</v>
      </c>
      <c r="E12" s="70">
        <v>2007</v>
      </c>
      <c r="F12" s="70" t="s">
        <v>791</v>
      </c>
      <c r="G12" s="1073" t="s">
        <v>2170</v>
      </c>
      <c r="H12" s="70" t="s">
        <v>2171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2175</v>
      </c>
      <c r="B13" s="70">
        <v>5</v>
      </c>
      <c r="C13" s="70">
        <v>5</v>
      </c>
      <c r="D13" s="70">
        <v>1</v>
      </c>
      <c r="E13" s="70">
        <v>2008</v>
      </c>
      <c r="F13" s="70" t="s">
        <v>792</v>
      </c>
      <c r="G13" s="1073" t="s">
        <v>2170</v>
      </c>
      <c r="H13" s="70" t="s">
        <v>2171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2176</v>
      </c>
      <c r="B14" s="70">
        <v>6</v>
      </c>
      <c r="C14" s="70">
        <v>6</v>
      </c>
      <c r="D14" s="70">
        <v>1</v>
      </c>
      <c r="E14" s="70">
        <v>2009</v>
      </c>
      <c r="F14" s="70" t="s">
        <v>176</v>
      </c>
      <c r="G14" s="1073" t="s">
        <v>2170</v>
      </c>
      <c r="H14" s="70" t="s">
        <v>2171</v>
      </c>
      <c r="I14" s="1066"/>
      <c r="J14" s="73">
        <v>0</v>
      </c>
      <c r="K14" s="73">
        <v>0</v>
      </c>
      <c r="L14" s="73">
        <v>0</v>
      </c>
      <c r="M14" s="73">
        <v>0</v>
      </c>
      <c r="N14" s="73">
        <v>0</v>
      </c>
      <c r="O14" s="73">
        <v>0</v>
      </c>
      <c r="P14" s="73">
        <v>0</v>
      </c>
      <c r="Q14" s="73">
        <v>0</v>
      </c>
      <c r="R14" s="73">
        <v>17.805</v>
      </c>
      <c r="S14" s="73">
        <v>28.728999999999999</v>
      </c>
      <c r="T14" s="73">
        <v>0</v>
      </c>
      <c r="U14" s="73">
        <v>0</v>
      </c>
      <c r="V14" s="73">
        <v>0</v>
      </c>
      <c r="W14" s="73">
        <v>7.13</v>
      </c>
      <c r="X14" s="73">
        <v>0</v>
      </c>
      <c r="Y14" s="73">
        <v>4.9000000000000004</v>
      </c>
      <c r="Z14" s="73">
        <v>0</v>
      </c>
      <c r="AA14" s="73">
        <v>0</v>
      </c>
      <c r="AB14" s="73">
        <v>0</v>
      </c>
      <c r="AC14" s="73">
        <v>0</v>
      </c>
      <c r="AD14" s="73">
        <v>0</v>
      </c>
      <c r="AE14" s="73">
        <v>0</v>
      </c>
      <c r="AF14" s="73">
        <v>0</v>
      </c>
      <c r="AG14" s="73">
        <v>23.36</v>
      </c>
      <c r="AH14" s="73">
        <v>0</v>
      </c>
      <c r="AI14" s="73">
        <v>0</v>
      </c>
      <c r="AJ14" s="73">
        <v>10.7</v>
      </c>
      <c r="AK14" s="73">
        <v>0</v>
      </c>
      <c r="AL14" s="73">
        <v>0</v>
      </c>
      <c r="AM14" s="73">
        <v>0</v>
      </c>
      <c r="AN14" s="73">
        <v>28.922999999999998</v>
      </c>
      <c r="AO14" s="73">
        <v>0</v>
      </c>
      <c r="AP14" s="73">
        <v>0</v>
      </c>
      <c r="AQ14" s="73">
        <v>0</v>
      </c>
      <c r="AR14" s="73">
        <v>0</v>
      </c>
      <c r="AS14" s="73">
        <v>0</v>
      </c>
      <c r="AT14" s="73">
        <v>0</v>
      </c>
      <c r="AU14" s="73">
        <v>0</v>
      </c>
      <c r="AV14" s="73">
        <v>50.3</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3.29</v>
      </c>
      <c r="CO14" s="73">
        <v>0</v>
      </c>
      <c r="CP14" s="73">
        <v>0</v>
      </c>
      <c r="CQ14" s="73">
        <v>0</v>
      </c>
      <c r="CR14" s="73">
        <v>0</v>
      </c>
      <c r="CS14" s="73">
        <v>10.874000000000001</v>
      </c>
      <c r="CT14" s="73">
        <v>0</v>
      </c>
      <c r="CU14" s="73">
        <v>0</v>
      </c>
      <c r="CV14" s="73">
        <v>0</v>
      </c>
      <c r="CW14" s="73">
        <v>0</v>
      </c>
      <c r="CX14" s="73">
        <v>0</v>
      </c>
      <c r="CY14" s="73">
        <v>0</v>
      </c>
      <c r="CZ14" s="73">
        <v>0</v>
      </c>
      <c r="DA14" s="73">
        <v>0</v>
      </c>
      <c r="DB14" s="73">
        <v>0</v>
      </c>
      <c r="DC14" s="73">
        <v>0</v>
      </c>
      <c r="DD14" s="73">
        <v>5.25</v>
      </c>
      <c r="DE14" s="73">
        <v>0</v>
      </c>
      <c r="DF14" s="73">
        <v>0</v>
      </c>
      <c r="DG14" s="73">
        <v>0</v>
      </c>
      <c r="DH14" s="73">
        <v>0</v>
      </c>
      <c r="DI14" s="73">
        <v>0</v>
      </c>
      <c r="DJ14" s="73">
        <v>0</v>
      </c>
      <c r="DK14" s="73">
        <v>0</v>
      </c>
      <c r="DL14" s="73">
        <v>0</v>
      </c>
      <c r="DM14" s="73">
        <v>0</v>
      </c>
      <c r="DN14" s="73">
        <v>0</v>
      </c>
      <c r="DO14" s="73">
        <v>0</v>
      </c>
      <c r="DP14" s="73">
        <v>0</v>
      </c>
      <c r="DQ14" s="73">
        <v>0</v>
      </c>
      <c r="DR14" s="73">
        <v>0</v>
      </c>
      <c r="DS14" s="73">
        <v>17.805</v>
      </c>
      <c r="DT14" s="73">
        <v>28.728999999999999</v>
      </c>
      <c r="DU14" s="73">
        <v>0</v>
      </c>
      <c r="DV14" s="73">
        <v>0</v>
      </c>
      <c r="DW14" s="73">
        <v>0</v>
      </c>
      <c r="DX14" s="73">
        <v>7.13</v>
      </c>
      <c r="DY14" s="73">
        <v>0</v>
      </c>
      <c r="DZ14" s="73">
        <v>4.9000000000000004</v>
      </c>
      <c r="EA14" s="73">
        <v>0</v>
      </c>
      <c r="EB14" s="73">
        <v>0</v>
      </c>
      <c r="EC14" s="73">
        <v>0</v>
      </c>
      <c r="ED14" s="73">
        <v>0</v>
      </c>
      <c r="EE14" s="73">
        <v>0</v>
      </c>
      <c r="EF14" s="73">
        <v>0</v>
      </c>
      <c r="EG14" s="73">
        <v>0</v>
      </c>
      <c r="EH14" s="73">
        <v>23.36</v>
      </c>
      <c r="EI14" s="73">
        <v>0</v>
      </c>
      <c r="EJ14" s="73">
        <v>0</v>
      </c>
      <c r="EK14" s="73">
        <v>10.7</v>
      </c>
      <c r="EL14" s="73">
        <v>0</v>
      </c>
      <c r="EM14" s="73">
        <v>0</v>
      </c>
      <c r="EN14" s="73">
        <v>0</v>
      </c>
      <c r="EO14" s="73">
        <v>28.922999999999998</v>
      </c>
      <c r="EP14" s="73">
        <v>0</v>
      </c>
      <c r="EQ14" s="73">
        <v>0</v>
      </c>
      <c r="ER14" s="73">
        <v>0</v>
      </c>
      <c r="ES14" s="73">
        <v>0</v>
      </c>
      <c r="ET14" s="73">
        <v>0</v>
      </c>
      <c r="EU14" s="73">
        <v>0</v>
      </c>
      <c r="EV14" s="73">
        <v>0</v>
      </c>
      <c r="EW14" s="73">
        <v>50.3</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3.29</v>
      </c>
      <c r="GP14" s="73">
        <v>0</v>
      </c>
      <c r="GQ14" s="73">
        <v>0</v>
      </c>
      <c r="GR14" s="73">
        <v>0</v>
      </c>
      <c r="GS14" s="73">
        <v>0</v>
      </c>
      <c r="GT14" s="73">
        <v>10.874000000000001</v>
      </c>
      <c r="GU14" s="73">
        <v>0</v>
      </c>
      <c r="GV14" s="73">
        <v>0</v>
      </c>
      <c r="GW14" s="73">
        <v>0</v>
      </c>
      <c r="GX14" s="73">
        <v>0</v>
      </c>
      <c r="GY14" s="73">
        <v>0</v>
      </c>
      <c r="GZ14" s="73">
        <v>0</v>
      </c>
      <c r="HA14" s="73">
        <v>0</v>
      </c>
      <c r="HB14" s="73">
        <v>0</v>
      </c>
      <c r="HC14" s="73">
        <v>0</v>
      </c>
      <c r="HD14" s="73">
        <v>0</v>
      </c>
      <c r="HE14" s="73">
        <v>5.25</v>
      </c>
      <c r="HF14" s="73">
        <v>0</v>
      </c>
      <c r="HG14" s="73">
        <v>0</v>
      </c>
      <c r="HH14" s="73">
        <v>0</v>
      </c>
      <c r="HI14" s="73">
        <v>0</v>
      </c>
      <c r="HJ14" s="73">
        <v>0</v>
      </c>
      <c r="HK14" s="73">
        <v>121.547</v>
      </c>
      <c r="HL14" s="73">
        <v>0</v>
      </c>
      <c r="HM14" s="73">
        <v>50.3</v>
      </c>
      <c r="HN14" s="73">
        <v>0</v>
      </c>
      <c r="HO14" s="73">
        <v>0</v>
      </c>
      <c r="HP14" s="73">
        <v>0</v>
      </c>
      <c r="HQ14" s="73">
        <v>0</v>
      </c>
      <c r="HR14" s="73">
        <v>0</v>
      </c>
      <c r="HS14" s="73">
        <v>0</v>
      </c>
      <c r="HT14" s="73">
        <v>0</v>
      </c>
      <c r="HU14" s="73">
        <v>0</v>
      </c>
      <c r="HV14" s="73">
        <v>3.29</v>
      </c>
      <c r="HW14" s="73">
        <v>0</v>
      </c>
      <c r="HX14" s="73">
        <v>10.874000000000001</v>
      </c>
      <c r="HY14" s="73">
        <v>0</v>
      </c>
      <c r="HZ14" s="73">
        <v>5.25</v>
      </c>
      <c r="IA14" s="73">
        <v>0</v>
      </c>
      <c r="IB14" s="73">
        <v>0</v>
      </c>
      <c r="IC14" s="73">
        <v>0</v>
      </c>
      <c r="ID14" s="73">
        <v>0</v>
      </c>
      <c r="IE14" s="73">
        <v>0</v>
      </c>
      <c r="IF14" s="73">
        <v>121.547</v>
      </c>
      <c r="IG14" s="73">
        <v>0</v>
      </c>
      <c r="IH14" s="73">
        <v>50.3</v>
      </c>
      <c r="II14" s="73">
        <v>0</v>
      </c>
      <c r="IJ14" s="73">
        <v>0</v>
      </c>
      <c r="IK14" s="73">
        <v>0</v>
      </c>
      <c r="IL14" s="73">
        <v>0</v>
      </c>
      <c r="IM14" s="73">
        <v>0</v>
      </c>
      <c r="IN14" s="73">
        <v>0</v>
      </c>
      <c r="IO14" s="73">
        <v>0</v>
      </c>
      <c r="IP14" s="73">
        <v>0</v>
      </c>
      <c r="IQ14" s="73">
        <v>3.29</v>
      </c>
      <c r="IR14" s="73">
        <v>0</v>
      </c>
      <c r="IS14" s="73">
        <v>10.874000000000001</v>
      </c>
      <c r="IT14" s="73">
        <v>0</v>
      </c>
      <c r="IU14" s="73">
        <v>5.25</v>
      </c>
      <c r="IV14" s="74">
        <v>0</v>
      </c>
      <c r="IW14" s="71">
        <v>0</v>
      </c>
      <c r="IX14" s="71">
        <v>0</v>
      </c>
      <c r="IY14" s="71">
        <v>0</v>
      </c>
      <c r="IZ14" s="71">
        <v>0</v>
      </c>
      <c r="JA14" s="71">
        <v>0</v>
      </c>
      <c r="JB14" s="71">
        <v>0</v>
      </c>
      <c r="JC14" s="71">
        <v>0</v>
      </c>
      <c r="JD14" s="71">
        <v>0</v>
      </c>
      <c r="JE14" s="71">
        <v>3</v>
      </c>
      <c r="JF14" s="71">
        <v>1</v>
      </c>
      <c r="JG14" s="71">
        <v>0</v>
      </c>
      <c r="JH14" s="71">
        <v>0</v>
      </c>
      <c r="JI14" s="71">
        <v>0</v>
      </c>
      <c r="JJ14" s="71">
        <v>1</v>
      </c>
      <c r="JK14" s="71">
        <v>0</v>
      </c>
      <c r="JL14" s="71">
        <v>1</v>
      </c>
      <c r="JM14" s="71">
        <v>0</v>
      </c>
      <c r="JN14" s="71">
        <v>0</v>
      </c>
      <c r="JO14" s="71">
        <v>0</v>
      </c>
      <c r="JP14" s="71">
        <v>0</v>
      </c>
      <c r="JQ14" s="71">
        <v>0</v>
      </c>
      <c r="JR14" s="71">
        <v>0</v>
      </c>
      <c r="JS14" s="71">
        <v>0</v>
      </c>
      <c r="JT14" s="71">
        <v>3</v>
      </c>
      <c r="JU14" s="71">
        <v>0</v>
      </c>
      <c r="JV14" s="71">
        <v>0</v>
      </c>
      <c r="JW14" s="71">
        <v>1</v>
      </c>
      <c r="JX14" s="71">
        <v>0</v>
      </c>
      <c r="JY14" s="71">
        <v>0</v>
      </c>
      <c r="JZ14" s="71">
        <v>0</v>
      </c>
      <c r="KA14" s="71">
        <v>3</v>
      </c>
      <c r="KB14" s="71">
        <v>0</v>
      </c>
      <c r="KC14" s="71">
        <v>0</v>
      </c>
      <c r="KD14" s="71">
        <v>0</v>
      </c>
      <c r="KE14" s="71">
        <v>0</v>
      </c>
      <c r="KF14" s="71">
        <v>0</v>
      </c>
      <c r="KG14" s="71">
        <v>0</v>
      </c>
      <c r="KH14" s="71">
        <v>0</v>
      </c>
      <c r="KI14" s="71">
        <v>1</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1</v>
      </c>
      <c r="MR14" s="71">
        <v>0</v>
      </c>
      <c r="MS14" s="71">
        <v>0</v>
      </c>
      <c r="MT14" s="71">
        <v>0</v>
      </c>
      <c r="MU14" s="71">
        <v>0</v>
      </c>
      <c r="MV14" s="71">
        <v>0</v>
      </c>
      <c r="MW14" s="71">
        <v>0</v>
      </c>
      <c r="MX14" s="71">
        <v>0</v>
      </c>
      <c r="MY14" s="71">
        <v>0</v>
      </c>
      <c r="MZ14" s="71">
        <v>0</v>
      </c>
      <c r="NA14" s="71">
        <v>0</v>
      </c>
      <c r="NB14" s="71">
        <v>0</v>
      </c>
      <c r="NC14" s="71">
        <v>0</v>
      </c>
      <c r="ND14" s="71">
        <v>0</v>
      </c>
      <c r="NE14" s="71">
        <v>0</v>
      </c>
      <c r="NF14" s="71">
        <v>3</v>
      </c>
      <c r="NG14" s="71">
        <v>1</v>
      </c>
      <c r="NH14" s="71">
        <v>0</v>
      </c>
      <c r="NI14" s="71">
        <v>0</v>
      </c>
      <c r="NJ14" s="71">
        <v>0</v>
      </c>
      <c r="NK14" s="71">
        <v>1</v>
      </c>
      <c r="NL14" s="71">
        <v>0</v>
      </c>
      <c r="NM14" s="71">
        <v>1</v>
      </c>
      <c r="NN14" s="71">
        <v>0</v>
      </c>
      <c r="NO14" s="71">
        <v>0</v>
      </c>
      <c r="NP14" s="71">
        <v>0</v>
      </c>
      <c r="NQ14" s="71">
        <v>0</v>
      </c>
      <c r="NR14" s="71">
        <v>0</v>
      </c>
      <c r="NS14" s="71">
        <v>0</v>
      </c>
      <c r="NT14" s="71">
        <v>0</v>
      </c>
      <c r="NU14" s="71">
        <v>3</v>
      </c>
      <c r="NV14" s="71">
        <v>0</v>
      </c>
      <c r="NW14" s="71">
        <v>0</v>
      </c>
      <c r="NX14" s="71">
        <v>1</v>
      </c>
      <c r="NY14" s="71">
        <v>0</v>
      </c>
      <c r="NZ14" s="71">
        <v>0</v>
      </c>
      <c r="OA14" s="71">
        <v>0</v>
      </c>
      <c r="OB14" s="71">
        <v>3</v>
      </c>
      <c r="OC14" s="71">
        <v>0</v>
      </c>
      <c r="OD14" s="71">
        <v>0</v>
      </c>
      <c r="OE14" s="71">
        <v>0</v>
      </c>
      <c r="OF14" s="71">
        <v>0</v>
      </c>
      <c r="OG14" s="71">
        <v>0</v>
      </c>
      <c r="OH14" s="71">
        <v>0</v>
      </c>
      <c r="OI14" s="71">
        <v>0</v>
      </c>
      <c r="OJ14" s="71">
        <v>1</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1</v>
      </c>
      <c r="QS14" s="71">
        <v>0</v>
      </c>
      <c r="QT14" s="71">
        <v>0</v>
      </c>
      <c r="QU14" s="71">
        <v>0</v>
      </c>
      <c r="QV14" s="71">
        <v>0</v>
      </c>
      <c r="QW14" s="71">
        <v>0</v>
      </c>
      <c r="QX14" s="71">
        <v>13</v>
      </c>
      <c r="QY14" s="71">
        <v>0</v>
      </c>
      <c r="QZ14" s="71">
        <v>1</v>
      </c>
      <c r="RA14" s="71">
        <v>0</v>
      </c>
      <c r="RB14" s="71">
        <v>0</v>
      </c>
      <c r="RC14" s="71">
        <v>0</v>
      </c>
      <c r="RD14" s="71">
        <v>0</v>
      </c>
      <c r="RE14" s="71">
        <v>0</v>
      </c>
      <c r="RF14" s="71">
        <v>0</v>
      </c>
      <c r="RG14" s="71">
        <v>0</v>
      </c>
      <c r="RH14" s="71">
        <v>0</v>
      </c>
      <c r="RI14" s="71">
        <v>1</v>
      </c>
      <c r="RJ14" s="71">
        <v>0</v>
      </c>
      <c r="RK14" s="71">
        <v>1</v>
      </c>
      <c r="RL14" s="71">
        <v>0</v>
      </c>
      <c r="RM14" s="71">
        <v>1</v>
      </c>
      <c r="RN14" s="71">
        <v>0</v>
      </c>
      <c r="RO14" s="71">
        <v>0</v>
      </c>
      <c r="RP14" s="71">
        <v>0</v>
      </c>
      <c r="RQ14" s="71">
        <v>0</v>
      </c>
      <c r="RR14" s="71">
        <v>0</v>
      </c>
      <c r="RS14" s="71">
        <v>13</v>
      </c>
      <c r="RT14" s="71">
        <v>0</v>
      </c>
      <c r="RU14" s="71">
        <v>1</v>
      </c>
      <c r="RV14" s="71">
        <v>0</v>
      </c>
      <c r="RW14" s="71">
        <v>0</v>
      </c>
      <c r="RX14" s="71">
        <v>0</v>
      </c>
      <c r="RY14" s="71">
        <v>0</v>
      </c>
      <c r="RZ14" s="71">
        <v>0</v>
      </c>
      <c r="SA14" s="71">
        <v>0</v>
      </c>
      <c r="SB14" s="71">
        <v>0</v>
      </c>
      <c r="SC14" s="71">
        <v>0</v>
      </c>
      <c r="SD14" s="71">
        <v>1</v>
      </c>
      <c r="SE14" s="71">
        <v>0</v>
      </c>
      <c r="SF14" s="71">
        <v>1</v>
      </c>
      <c r="SG14" s="71">
        <v>0</v>
      </c>
      <c r="SH14" s="71">
        <v>1</v>
      </c>
    </row>
    <row r="15" spans="1:503">
      <c r="A15" s="16" t="s">
        <v>2177</v>
      </c>
      <c r="B15" s="70">
        <v>7</v>
      </c>
      <c r="C15" s="70">
        <v>7</v>
      </c>
      <c r="D15" s="70">
        <v>1</v>
      </c>
      <c r="E15" s="70">
        <v>2010</v>
      </c>
      <c r="F15" s="70" t="s">
        <v>177</v>
      </c>
      <c r="G15" s="1073" t="s">
        <v>2170</v>
      </c>
      <c r="H15" s="70" t="s">
        <v>2171</v>
      </c>
      <c r="I15" s="1066"/>
      <c r="J15" s="73">
        <v>0</v>
      </c>
      <c r="K15" s="73">
        <v>0</v>
      </c>
      <c r="L15" s="73">
        <v>0</v>
      </c>
      <c r="M15" s="73">
        <v>0</v>
      </c>
      <c r="N15" s="73">
        <v>0</v>
      </c>
      <c r="O15" s="73">
        <v>0</v>
      </c>
      <c r="P15" s="73">
        <v>0</v>
      </c>
      <c r="Q15" s="73">
        <v>0</v>
      </c>
      <c r="R15" s="73">
        <v>20.363</v>
      </c>
      <c r="S15" s="73">
        <v>27.445</v>
      </c>
      <c r="T15" s="73">
        <v>0</v>
      </c>
      <c r="U15" s="73">
        <v>0</v>
      </c>
      <c r="V15" s="73">
        <v>0</v>
      </c>
      <c r="W15" s="73">
        <v>7.3380000000000001</v>
      </c>
      <c r="X15" s="73">
        <v>0</v>
      </c>
      <c r="Y15" s="73">
        <v>4.7270000000000003</v>
      </c>
      <c r="Z15" s="73">
        <v>0</v>
      </c>
      <c r="AA15" s="73">
        <v>0</v>
      </c>
      <c r="AB15" s="73">
        <v>0</v>
      </c>
      <c r="AC15" s="73">
        <v>0</v>
      </c>
      <c r="AD15" s="73">
        <v>0</v>
      </c>
      <c r="AE15" s="73">
        <v>0</v>
      </c>
      <c r="AF15" s="73">
        <v>0</v>
      </c>
      <c r="AG15" s="73">
        <v>22.242000000000001</v>
      </c>
      <c r="AH15" s="73">
        <v>0</v>
      </c>
      <c r="AI15" s="73">
        <v>0</v>
      </c>
      <c r="AJ15" s="73">
        <v>10.199999999999999</v>
      </c>
      <c r="AK15" s="73">
        <v>0</v>
      </c>
      <c r="AL15" s="73">
        <v>0</v>
      </c>
      <c r="AM15" s="73">
        <v>0</v>
      </c>
      <c r="AN15" s="73">
        <v>31.11</v>
      </c>
      <c r="AO15" s="73">
        <v>0</v>
      </c>
      <c r="AP15" s="73">
        <v>0</v>
      </c>
      <c r="AQ15" s="73">
        <v>0</v>
      </c>
      <c r="AR15" s="73">
        <v>0</v>
      </c>
      <c r="AS15" s="73">
        <v>0</v>
      </c>
      <c r="AT15" s="73">
        <v>0</v>
      </c>
      <c r="AU15" s="73">
        <v>0</v>
      </c>
      <c r="AV15" s="73">
        <v>47.05</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3.258</v>
      </c>
      <c r="CO15" s="73">
        <v>0</v>
      </c>
      <c r="CP15" s="73">
        <v>0</v>
      </c>
      <c r="CQ15" s="73">
        <v>0</v>
      </c>
      <c r="CR15" s="73">
        <v>0</v>
      </c>
      <c r="CS15" s="73">
        <v>8.9019999999999992</v>
      </c>
      <c r="CT15" s="73">
        <v>0</v>
      </c>
      <c r="CU15" s="73">
        <v>0</v>
      </c>
      <c r="CV15" s="73">
        <v>0</v>
      </c>
      <c r="CW15" s="73">
        <v>0</v>
      </c>
      <c r="CX15" s="73">
        <v>0</v>
      </c>
      <c r="CY15" s="73">
        <v>0</v>
      </c>
      <c r="CZ15" s="73">
        <v>0</v>
      </c>
      <c r="DA15" s="73">
        <v>0</v>
      </c>
      <c r="DB15" s="73">
        <v>0</v>
      </c>
      <c r="DC15" s="73">
        <v>0</v>
      </c>
      <c r="DD15" s="73">
        <v>5.47</v>
      </c>
      <c r="DE15" s="73">
        <v>0</v>
      </c>
      <c r="DF15" s="73">
        <v>0</v>
      </c>
      <c r="DG15" s="73">
        <v>0</v>
      </c>
      <c r="DH15" s="73">
        <v>0</v>
      </c>
      <c r="DI15" s="73">
        <v>0</v>
      </c>
      <c r="DJ15" s="73">
        <v>0</v>
      </c>
      <c r="DK15" s="73">
        <v>0</v>
      </c>
      <c r="DL15" s="73">
        <v>0</v>
      </c>
      <c r="DM15" s="73">
        <v>0</v>
      </c>
      <c r="DN15" s="73">
        <v>0</v>
      </c>
      <c r="DO15" s="73">
        <v>0</v>
      </c>
      <c r="DP15" s="73">
        <v>0</v>
      </c>
      <c r="DQ15" s="73">
        <v>0</v>
      </c>
      <c r="DR15" s="73">
        <v>0</v>
      </c>
      <c r="DS15" s="73">
        <v>20.363</v>
      </c>
      <c r="DT15" s="73">
        <v>27.445</v>
      </c>
      <c r="DU15" s="73">
        <v>0</v>
      </c>
      <c r="DV15" s="73">
        <v>0</v>
      </c>
      <c r="DW15" s="73">
        <v>0</v>
      </c>
      <c r="DX15" s="73">
        <v>7.3380000000000001</v>
      </c>
      <c r="DY15" s="73">
        <v>0</v>
      </c>
      <c r="DZ15" s="73">
        <v>4.7270000000000003</v>
      </c>
      <c r="EA15" s="73">
        <v>0</v>
      </c>
      <c r="EB15" s="73">
        <v>0</v>
      </c>
      <c r="EC15" s="73">
        <v>0</v>
      </c>
      <c r="ED15" s="73">
        <v>0</v>
      </c>
      <c r="EE15" s="73">
        <v>0</v>
      </c>
      <c r="EF15" s="73">
        <v>0</v>
      </c>
      <c r="EG15" s="73">
        <v>0</v>
      </c>
      <c r="EH15" s="73">
        <v>22.242000000000001</v>
      </c>
      <c r="EI15" s="73">
        <v>0</v>
      </c>
      <c r="EJ15" s="73">
        <v>0</v>
      </c>
      <c r="EK15" s="73">
        <v>10.199999999999999</v>
      </c>
      <c r="EL15" s="73">
        <v>0</v>
      </c>
      <c r="EM15" s="73">
        <v>0</v>
      </c>
      <c r="EN15" s="73">
        <v>0</v>
      </c>
      <c r="EO15" s="73">
        <v>31.11</v>
      </c>
      <c r="EP15" s="73">
        <v>0</v>
      </c>
      <c r="EQ15" s="73">
        <v>0</v>
      </c>
      <c r="ER15" s="73">
        <v>0</v>
      </c>
      <c r="ES15" s="73">
        <v>0</v>
      </c>
      <c r="ET15" s="73">
        <v>0</v>
      </c>
      <c r="EU15" s="73">
        <v>0</v>
      </c>
      <c r="EV15" s="73">
        <v>0</v>
      </c>
      <c r="EW15" s="73">
        <v>47.05</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3.258</v>
      </c>
      <c r="GP15" s="73">
        <v>0</v>
      </c>
      <c r="GQ15" s="73">
        <v>0</v>
      </c>
      <c r="GR15" s="73">
        <v>0</v>
      </c>
      <c r="GS15" s="73">
        <v>0</v>
      </c>
      <c r="GT15" s="73">
        <v>8.9019999999999992</v>
      </c>
      <c r="GU15" s="73">
        <v>0</v>
      </c>
      <c r="GV15" s="73">
        <v>0</v>
      </c>
      <c r="GW15" s="73">
        <v>0</v>
      </c>
      <c r="GX15" s="73">
        <v>0</v>
      </c>
      <c r="GY15" s="73">
        <v>0</v>
      </c>
      <c r="GZ15" s="73">
        <v>0</v>
      </c>
      <c r="HA15" s="73">
        <v>0</v>
      </c>
      <c r="HB15" s="73">
        <v>0</v>
      </c>
      <c r="HC15" s="73">
        <v>0</v>
      </c>
      <c r="HD15" s="73">
        <v>0</v>
      </c>
      <c r="HE15" s="73">
        <v>5.47</v>
      </c>
      <c r="HF15" s="73">
        <v>0</v>
      </c>
      <c r="HG15" s="73">
        <v>0</v>
      </c>
      <c r="HH15" s="73">
        <v>0</v>
      </c>
      <c r="HI15" s="73">
        <v>0</v>
      </c>
      <c r="HJ15" s="73">
        <v>0</v>
      </c>
      <c r="HK15" s="73">
        <v>123.425</v>
      </c>
      <c r="HL15" s="73">
        <v>0</v>
      </c>
      <c r="HM15" s="73">
        <v>47.05</v>
      </c>
      <c r="HN15" s="73">
        <v>0</v>
      </c>
      <c r="HO15" s="73">
        <v>0</v>
      </c>
      <c r="HP15" s="73">
        <v>0</v>
      </c>
      <c r="HQ15" s="73">
        <v>0</v>
      </c>
      <c r="HR15" s="73">
        <v>0</v>
      </c>
      <c r="HS15" s="73">
        <v>0</v>
      </c>
      <c r="HT15" s="73">
        <v>0</v>
      </c>
      <c r="HU15" s="73">
        <v>0</v>
      </c>
      <c r="HV15" s="73">
        <v>3.258</v>
      </c>
      <c r="HW15" s="73">
        <v>0</v>
      </c>
      <c r="HX15" s="73">
        <v>8.9019999999999992</v>
      </c>
      <c r="HY15" s="73">
        <v>0</v>
      </c>
      <c r="HZ15" s="73">
        <v>5.47</v>
      </c>
      <c r="IA15" s="73">
        <v>0</v>
      </c>
      <c r="IB15" s="73">
        <v>0</v>
      </c>
      <c r="IC15" s="73">
        <v>0</v>
      </c>
      <c r="ID15" s="73">
        <v>0</v>
      </c>
      <c r="IE15" s="73">
        <v>0</v>
      </c>
      <c r="IF15" s="73">
        <v>123.425</v>
      </c>
      <c r="IG15" s="73">
        <v>0</v>
      </c>
      <c r="IH15" s="73">
        <v>47.05</v>
      </c>
      <c r="II15" s="73">
        <v>0</v>
      </c>
      <c r="IJ15" s="73">
        <v>0</v>
      </c>
      <c r="IK15" s="73">
        <v>0</v>
      </c>
      <c r="IL15" s="73">
        <v>0</v>
      </c>
      <c r="IM15" s="73">
        <v>0</v>
      </c>
      <c r="IN15" s="73">
        <v>0</v>
      </c>
      <c r="IO15" s="73">
        <v>0</v>
      </c>
      <c r="IP15" s="73">
        <v>0</v>
      </c>
      <c r="IQ15" s="73">
        <v>3.258</v>
      </c>
      <c r="IR15" s="73">
        <v>0</v>
      </c>
      <c r="IS15" s="73">
        <v>8.9019999999999992</v>
      </c>
      <c r="IT15" s="73">
        <v>0</v>
      </c>
      <c r="IU15" s="73">
        <v>5.47</v>
      </c>
      <c r="IV15" s="74">
        <v>0</v>
      </c>
      <c r="IW15" s="71">
        <v>0</v>
      </c>
      <c r="IX15" s="71">
        <v>0</v>
      </c>
      <c r="IY15" s="71">
        <v>0</v>
      </c>
      <c r="IZ15" s="71">
        <v>0</v>
      </c>
      <c r="JA15" s="71">
        <v>0</v>
      </c>
      <c r="JB15" s="71">
        <v>0</v>
      </c>
      <c r="JC15" s="71">
        <v>0</v>
      </c>
      <c r="JD15" s="71">
        <v>0</v>
      </c>
      <c r="JE15" s="71">
        <v>3</v>
      </c>
      <c r="JF15" s="71">
        <v>1</v>
      </c>
      <c r="JG15" s="71">
        <v>0</v>
      </c>
      <c r="JH15" s="71">
        <v>0</v>
      </c>
      <c r="JI15" s="71">
        <v>0</v>
      </c>
      <c r="JJ15" s="71">
        <v>1</v>
      </c>
      <c r="JK15" s="71">
        <v>0</v>
      </c>
      <c r="JL15" s="71">
        <v>1</v>
      </c>
      <c r="JM15" s="71">
        <v>0</v>
      </c>
      <c r="JN15" s="71">
        <v>0</v>
      </c>
      <c r="JO15" s="71">
        <v>0</v>
      </c>
      <c r="JP15" s="71">
        <v>0</v>
      </c>
      <c r="JQ15" s="71">
        <v>0</v>
      </c>
      <c r="JR15" s="71">
        <v>0</v>
      </c>
      <c r="JS15" s="71">
        <v>0</v>
      </c>
      <c r="JT15" s="71">
        <v>3</v>
      </c>
      <c r="JU15" s="71">
        <v>0</v>
      </c>
      <c r="JV15" s="71">
        <v>0</v>
      </c>
      <c r="JW15" s="71">
        <v>1</v>
      </c>
      <c r="JX15" s="71">
        <v>0</v>
      </c>
      <c r="JY15" s="71">
        <v>0</v>
      </c>
      <c r="JZ15" s="71">
        <v>0</v>
      </c>
      <c r="KA15" s="71">
        <v>3</v>
      </c>
      <c r="KB15" s="71">
        <v>0</v>
      </c>
      <c r="KC15" s="71">
        <v>0</v>
      </c>
      <c r="KD15" s="71">
        <v>0</v>
      </c>
      <c r="KE15" s="71">
        <v>0</v>
      </c>
      <c r="KF15" s="71">
        <v>0</v>
      </c>
      <c r="KG15" s="71">
        <v>0</v>
      </c>
      <c r="KH15" s="71">
        <v>0</v>
      </c>
      <c r="KI15" s="71">
        <v>1</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1</v>
      </c>
      <c r="MG15" s="71">
        <v>0</v>
      </c>
      <c r="MH15" s="71">
        <v>0</v>
      </c>
      <c r="MI15" s="71">
        <v>0</v>
      </c>
      <c r="MJ15" s="71">
        <v>0</v>
      </c>
      <c r="MK15" s="71">
        <v>0</v>
      </c>
      <c r="ML15" s="71">
        <v>0</v>
      </c>
      <c r="MM15" s="71">
        <v>0</v>
      </c>
      <c r="MN15" s="71">
        <v>0</v>
      </c>
      <c r="MO15" s="71">
        <v>0</v>
      </c>
      <c r="MP15" s="71">
        <v>0</v>
      </c>
      <c r="MQ15" s="71">
        <v>1</v>
      </c>
      <c r="MR15" s="71">
        <v>0</v>
      </c>
      <c r="MS15" s="71">
        <v>0</v>
      </c>
      <c r="MT15" s="71">
        <v>0</v>
      </c>
      <c r="MU15" s="71">
        <v>0</v>
      </c>
      <c r="MV15" s="71">
        <v>0</v>
      </c>
      <c r="MW15" s="71">
        <v>0</v>
      </c>
      <c r="MX15" s="71">
        <v>0</v>
      </c>
      <c r="MY15" s="71">
        <v>0</v>
      </c>
      <c r="MZ15" s="71">
        <v>0</v>
      </c>
      <c r="NA15" s="71">
        <v>0</v>
      </c>
      <c r="NB15" s="71">
        <v>0</v>
      </c>
      <c r="NC15" s="71">
        <v>0</v>
      </c>
      <c r="ND15" s="71">
        <v>0</v>
      </c>
      <c r="NE15" s="71">
        <v>0</v>
      </c>
      <c r="NF15" s="71">
        <v>3</v>
      </c>
      <c r="NG15" s="71">
        <v>1</v>
      </c>
      <c r="NH15" s="71">
        <v>0</v>
      </c>
      <c r="NI15" s="71">
        <v>0</v>
      </c>
      <c r="NJ15" s="71">
        <v>0</v>
      </c>
      <c r="NK15" s="71">
        <v>1</v>
      </c>
      <c r="NL15" s="71">
        <v>0</v>
      </c>
      <c r="NM15" s="71">
        <v>1</v>
      </c>
      <c r="NN15" s="71">
        <v>0</v>
      </c>
      <c r="NO15" s="71">
        <v>0</v>
      </c>
      <c r="NP15" s="71">
        <v>0</v>
      </c>
      <c r="NQ15" s="71">
        <v>0</v>
      </c>
      <c r="NR15" s="71">
        <v>0</v>
      </c>
      <c r="NS15" s="71">
        <v>0</v>
      </c>
      <c r="NT15" s="71">
        <v>0</v>
      </c>
      <c r="NU15" s="71">
        <v>3</v>
      </c>
      <c r="NV15" s="71">
        <v>0</v>
      </c>
      <c r="NW15" s="71">
        <v>0</v>
      </c>
      <c r="NX15" s="71">
        <v>1</v>
      </c>
      <c r="NY15" s="71">
        <v>0</v>
      </c>
      <c r="NZ15" s="71">
        <v>0</v>
      </c>
      <c r="OA15" s="71">
        <v>0</v>
      </c>
      <c r="OB15" s="71">
        <v>3</v>
      </c>
      <c r="OC15" s="71">
        <v>0</v>
      </c>
      <c r="OD15" s="71">
        <v>0</v>
      </c>
      <c r="OE15" s="71">
        <v>0</v>
      </c>
      <c r="OF15" s="71">
        <v>0</v>
      </c>
      <c r="OG15" s="71">
        <v>0</v>
      </c>
      <c r="OH15" s="71">
        <v>0</v>
      </c>
      <c r="OI15" s="71">
        <v>0</v>
      </c>
      <c r="OJ15" s="71">
        <v>1</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1</v>
      </c>
      <c r="QH15" s="71">
        <v>0</v>
      </c>
      <c r="QI15" s="71">
        <v>0</v>
      </c>
      <c r="QJ15" s="71">
        <v>0</v>
      </c>
      <c r="QK15" s="71">
        <v>0</v>
      </c>
      <c r="QL15" s="71">
        <v>0</v>
      </c>
      <c r="QM15" s="71">
        <v>0</v>
      </c>
      <c r="QN15" s="71">
        <v>0</v>
      </c>
      <c r="QO15" s="71">
        <v>0</v>
      </c>
      <c r="QP15" s="71">
        <v>0</v>
      </c>
      <c r="QQ15" s="71">
        <v>0</v>
      </c>
      <c r="QR15" s="71">
        <v>1</v>
      </c>
      <c r="QS15" s="71">
        <v>0</v>
      </c>
      <c r="QT15" s="71">
        <v>0</v>
      </c>
      <c r="QU15" s="71">
        <v>0</v>
      </c>
      <c r="QV15" s="71">
        <v>0</v>
      </c>
      <c r="QW15" s="71">
        <v>0</v>
      </c>
      <c r="QX15" s="71">
        <v>13</v>
      </c>
      <c r="QY15" s="71">
        <v>0</v>
      </c>
      <c r="QZ15" s="71">
        <v>1</v>
      </c>
      <c r="RA15" s="71">
        <v>0</v>
      </c>
      <c r="RB15" s="71">
        <v>0</v>
      </c>
      <c r="RC15" s="71">
        <v>0</v>
      </c>
      <c r="RD15" s="71">
        <v>0</v>
      </c>
      <c r="RE15" s="71">
        <v>0</v>
      </c>
      <c r="RF15" s="71">
        <v>0</v>
      </c>
      <c r="RG15" s="71">
        <v>0</v>
      </c>
      <c r="RH15" s="71">
        <v>0</v>
      </c>
      <c r="RI15" s="71">
        <v>1</v>
      </c>
      <c r="RJ15" s="71">
        <v>0</v>
      </c>
      <c r="RK15" s="71">
        <v>1</v>
      </c>
      <c r="RL15" s="71">
        <v>0</v>
      </c>
      <c r="RM15" s="71">
        <v>1</v>
      </c>
      <c r="RN15" s="71">
        <v>0</v>
      </c>
      <c r="RO15" s="71">
        <v>0</v>
      </c>
      <c r="RP15" s="71">
        <v>0</v>
      </c>
      <c r="RQ15" s="71">
        <v>0</v>
      </c>
      <c r="RR15" s="71">
        <v>0</v>
      </c>
      <c r="RS15" s="71">
        <v>13</v>
      </c>
      <c r="RT15" s="71">
        <v>0</v>
      </c>
      <c r="RU15" s="71">
        <v>1</v>
      </c>
      <c r="RV15" s="71">
        <v>0</v>
      </c>
      <c r="RW15" s="71">
        <v>0</v>
      </c>
      <c r="RX15" s="71">
        <v>0</v>
      </c>
      <c r="RY15" s="71">
        <v>0</v>
      </c>
      <c r="RZ15" s="71">
        <v>0</v>
      </c>
      <c r="SA15" s="71">
        <v>0</v>
      </c>
      <c r="SB15" s="71">
        <v>0</v>
      </c>
      <c r="SC15" s="71">
        <v>0</v>
      </c>
      <c r="SD15" s="71">
        <v>1</v>
      </c>
      <c r="SE15" s="71">
        <v>0</v>
      </c>
      <c r="SF15" s="71">
        <v>1</v>
      </c>
      <c r="SG15" s="71">
        <v>0</v>
      </c>
      <c r="SH15" s="71">
        <v>1</v>
      </c>
    </row>
    <row r="16" spans="1:503">
      <c r="A16" s="16" t="s">
        <v>2178</v>
      </c>
      <c r="B16" s="70">
        <v>8</v>
      </c>
      <c r="C16" s="70">
        <v>8</v>
      </c>
      <c r="D16" s="70">
        <v>1</v>
      </c>
      <c r="E16" s="70">
        <v>2011</v>
      </c>
      <c r="F16" s="70" t="s">
        <v>178</v>
      </c>
      <c r="G16" s="1073" t="s">
        <v>2170</v>
      </c>
      <c r="H16" s="70" t="s">
        <v>2171</v>
      </c>
      <c r="I16" s="1066"/>
      <c r="J16" s="73">
        <v>0</v>
      </c>
      <c r="K16" s="73">
        <v>0</v>
      </c>
      <c r="L16" s="73">
        <v>0</v>
      </c>
      <c r="M16" s="73">
        <v>0</v>
      </c>
      <c r="N16" s="73">
        <v>0</v>
      </c>
      <c r="O16" s="73">
        <v>0</v>
      </c>
      <c r="P16" s="73">
        <v>0</v>
      </c>
      <c r="Q16" s="73">
        <v>0</v>
      </c>
      <c r="R16" s="73">
        <v>34.954999999999998</v>
      </c>
      <c r="S16" s="73">
        <v>28.741</v>
      </c>
      <c r="T16" s="73">
        <v>0</v>
      </c>
      <c r="U16" s="73">
        <v>0</v>
      </c>
      <c r="V16" s="73">
        <v>0</v>
      </c>
      <c r="W16" s="73">
        <v>6.5090000000000003</v>
      </c>
      <c r="X16" s="73">
        <v>0</v>
      </c>
      <c r="Y16" s="73">
        <v>6.5949999999999998</v>
      </c>
      <c r="Z16" s="73">
        <v>0</v>
      </c>
      <c r="AA16" s="73">
        <v>0</v>
      </c>
      <c r="AB16" s="73">
        <v>0</v>
      </c>
      <c r="AC16" s="73">
        <v>0</v>
      </c>
      <c r="AD16" s="73">
        <v>0</v>
      </c>
      <c r="AE16" s="73">
        <v>0</v>
      </c>
      <c r="AF16" s="73">
        <v>0</v>
      </c>
      <c r="AG16" s="73">
        <v>21.768999999999998</v>
      </c>
      <c r="AH16" s="73">
        <v>0</v>
      </c>
      <c r="AI16" s="73">
        <v>0</v>
      </c>
      <c r="AJ16" s="73">
        <v>9.17</v>
      </c>
      <c r="AK16" s="73">
        <v>0</v>
      </c>
      <c r="AL16" s="73">
        <v>0</v>
      </c>
      <c r="AM16" s="73">
        <v>0</v>
      </c>
      <c r="AN16" s="73">
        <v>29.722999999999999</v>
      </c>
      <c r="AO16" s="73">
        <v>0</v>
      </c>
      <c r="AP16" s="73">
        <v>0</v>
      </c>
      <c r="AQ16" s="73">
        <v>0</v>
      </c>
      <c r="AR16" s="73">
        <v>0</v>
      </c>
      <c r="AS16" s="73">
        <v>0</v>
      </c>
      <c r="AT16" s="73">
        <v>0</v>
      </c>
      <c r="AU16" s="73">
        <v>0</v>
      </c>
      <c r="AV16" s="73">
        <v>49.462000000000003</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2.9980000000000002</v>
      </c>
      <c r="CO16" s="73">
        <v>0</v>
      </c>
      <c r="CP16" s="73">
        <v>0</v>
      </c>
      <c r="CQ16" s="73">
        <v>0</v>
      </c>
      <c r="CR16" s="73">
        <v>0</v>
      </c>
      <c r="CS16" s="73">
        <v>8.5820000000000007</v>
      </c>
      <c r="CT16" s="73">
        <v>0</v>
      </c>
      <c r="CU16" s="73">
        <v>0</v>
      </c>
      <c r="CV16" s="73">
        <v>0</v>
      </c>
      <c r="CW16" s="73">
        <v>0</v>
      </c>
      <c r="CX16" s="73">
        <v>0</v>
      </c>
      <c r="CY16" s="73">
        <v>0</v>
      </c>
      <c r="CZ16" s="73">
        <v>0</v>
      </c>
      <c r="DA16" s="73">
        <v>0</v>
      </c>
      <c r="DB16" s="73">
        <v>0</v>
      </c>
      <c r="DC16" s="73">
        <v>0</v>
      </c>
      <c r="DD16" s="73">
        <v>5.6059999999999999</v>
      </c>
      <c r="DE16" s="73">
        <v>0</v>
      </c>
      <c r="DF16" s="73">
        <v>0</v>
      </c>
      <c r="DG16" s="73">
        <v>0</v>
      </c>
      <c r="DH16" s="73">
        <v>0</v>
      </c>
      <c r="DI16" s="73">
        <v>0</v>
      </c>
      <c r="DJ16" s="73">
        <v>0</v>
      </c>
      <c r="DK16" s="73">
        <v>0</v>
      </c>
      <c r="DL16" s="73">
        <v>0</v>
      </c>
      <c r="DM16" s="73">
        <v>0</v>
      </c>
      <c r="DN16" s="73">
        <v>0</v>
      </c>
      <c r="DO16" s="73">
        <v>0</v>
      </c>
      <c r="DP16" s="73">
        <v>0</v>
      </c>
      <c r="DQ16" s="73">
        <v>0</v>
      </c>
      <c r="DR16" s="73">
        <v>0</v>
      </c>
      <c r="DS16" s="73">
        <v>34.954999999999998</v>
      </c>
      <c r="DT16" s="73">
        <v>28.741</v>
      </c>
      <c r="DU16" s="73">
        <v>0</v>
      </c>
      <c r="DV16" s="73">
        <v>0</v>
      </c>
      <c r="DW16" s="73">
        <v>0</v>
      </c>
      <c r="DX16" s="73">
        <v>6.5090000000000003</v>
      </c>
      <c r="DY16" s="73">
        <v>0</v>
      </c>
      <c r="DZ16" s="73">
        <v>6.5949999999999998</v>
      </c>
      <c r="EA16" s="73">
        <v>0</v>
      </c>
      <c r="EB16" s="73">
        <v>0</v>
      </c>
      <c r="EC16" s="73">
        <v>0</v>
      </c>
      <c r="ED16" s="73">
        <v>0</v>
      </c>
      <c r="EE16" s="73">
        <v>0</v>
      </c>
      <c r="EF16" s="73">
        <v>0</v>
      </c>
      <c r="EG16" s="73">
        <v>0</v>
      </c>
      <c r="EH16" s="73">
        <v>21.768999999999998</v>
      </c>
      <c r="EI16" s="73">
        <v>0</v>
      </c>
      <c r="EJ16" s="73">
        <v>0</v>
      </c>
      <c r="EK16" s="73">
        <v>9.17</v>
      </c>
      <c r="EL16" s="73">
        <v>0</v>
      </c>
      <c r="EM16" s="73">
        <v>0</v>
      </c>
      <c r="EN16" s="73">
        <v>0</v>
      </c>
      <c r="EO16" s="73">
        <v>29.722999999999999</v>
      </c>
      <c r="EP16" s="73">
        <v>0</v>
      </c>
      <c r="EQ16" s="73">
        <v>0</v>
      </c>
      <c r="ER16" s="73">
        <v>0</v>
      </c>
      <c r="ES16" s="73">
        <v>0</v>
      </c>
      <c r="ET16" s="73">
        <v>0</v>
      </c>
      <c r="EU16" s="73">
        <v>0</v>
      </c>
      <c r="EV16" s="73">
        <v>0</v>
      </c>
      <c r="EW16" s="73">
        <v>49.462000000000003</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2.9980000000000002</v>
      </c>
      <c r="GP16" s="73">
        <v>0</v>
      </c>
      <c r="GQ16" s="73">
        <v>0</v>
      </c>
      <c r="GR16" s="73">
        <v>0</v>
      </c>
      <c r="GS16" s="73">
        <v>0</v>
      </c>
      <c r="GT16" s="73">
        <v>8.5820000000000007</v>
      </c>
      <c r="GU16" s="73">
        <v>0</v>
      </c>
      <c r="GV16" s="73">
        <v>0</v>
      </c>
      <c r="GW16" s="73">
        <v>0</v>
      </c>
      <c r="GX16" s="73">
        <v>0</v>
      </c>
      <c r="GY16" s="73">
        <v>0</v>
      </c>
      <c r="GZ16" s="73">
        <v>0</v>
      </c>
      <c r="HA16" s="73">
        <v>0</v>
      </c>
      <c r="HB16" s="73">
        <v>0</v>
      </c>
      <c r="HC16" s="73">
        <v>0</v>
      </c>
      <c r="HD16" s="73">
        <v>0</v>
      </c>
      <c r="HE16" s="73">
        <v>5.6059999999999999</v>
      </c>
      <c r="HF16" s="73">
        <v>0</v>
      </c>
      <c r="HG16" s="73">
        <v>0</v>
      </c>
      <c r="HH16" s="73">
        <v>0</v>
      </c>
      <c r="HI16" s="73">
        <v>0</v>
      </c>
      <c r="HJ16" s="73">
        <v>0</v>
      </c>
      <c r="HK16" s="73">
        <v>137.46199999999999</v>
      </c>
      <c r="HL16" s="73">
        <v>0</v>
      </c>
      <c r="HM16" s="73">
        <v>49.462000000000003</v>
      </c>
      <c r="HN16" s="73">
        <v>0</v>
      </c>
      <c r="HO16" s="73">
        <v>0</v>
      </c>
      <c r="HP16" s="73">
        <v>0</v>
      </c>
      <c r="HQ16" s="73">
        <v>0</v>
      </c>
      <c r="HR16" s="73">
        <v>0</v>
      </c>
      <c r="HS16" s="73">
        <v>0</v>
      </c>
      <c r="HT16" s="73">
        <v>0</v>
      </c>
      <c r="HU16" s="73">
        <v>0</v>
      </c>
      <c r="HV16" s="73">
        <v>2.9980000000000002</v>
      </c>
      <c r="HW16" s="73">
        <v>0</v>
      </c>
      <c r="HX16" s="73">
        <v>8.5820000000000007</v>
      </c>
      <c r="HY16" s="73">
        <v>0</v>
      </c>
      <c r="HZ16" s="73">
        <v>5.6059999999999999</v>
      </c>
      <c r="IA16" s="73">
        <v>0</v>
      </c>
      <c r="IB16" s="73">
        <v>0</v>
      </c>
      <c r="IC16" s="73">
        <v>0</v>
      </c>
      <c r="ID16" s="73">
        <v>0</v>
      </c>
      <c r="IE16" s="73">
        <v>0</v>
      </c>
      <c r="IF16" s="73">
        <v>137.46199999999999</v>
      </c>
      <c r="IG16" s="73">
        <v>0</v>
      </c>
      <c r="IH16" s="73">
        <v>49.462000000000003</v>
      </c>
      <c r="II16" s="73">
        <v>0</v>
      </c>
      <c r="IJ16" s="73">
        <v>0</v>
      </c>
      <c r="IK16" s="73">
        <v>0</v>
      </c>
      <c r="IL16" s="73">
        <v>0</v>
      </c>
      <c r="IM16" s="73">
        <v>0</v>
      </c>
      <c r="IN16" s="73">
        <v>0</v>
      </c>
      <c r="IO16" s="73">
        <v>0</v>
      </c>
      <c r="IP16" s="73">
        <v>0</v>
      </c>
      <c r="IQ16" s="73">
        <v>2.9980000000000002</v>
      </c>
      <c r="IR16" s="73">
        <v>0</v>
      </c>
      <c r="IS16" s="73">
        <v>8.5820000000000007</v>
      </c>
      <c r="IT16" s="73">
        <v>0</v>
      </c>
      <c r="IU16" s="73">
        <v>5.6059999999999999</v>
      </c>
      <c r="IV16" s="74">
        <v>0</v>
      </c>
      <c r="IW16" s="71">
        <v>0</v>
      </c>
      <c r="IX16" s="71">
        <v>0</v>
      </c>
      <c r="IY16" s="71">
        <v>0</v>
      </c>
      <c r="IZ16" s="71">
        <v>0</v>
      </c>
      <c r="JA16" s="71">
        <v>0</v>
      </c>
      <c r="JB16" s="71">
        <v>0</v>
      </c>
      <c r="JC16" s="71">
        <v>0</v>
      </c>
      <c r="JD16" s="71">
        <v>0</v>
      </c>
      <c r="JE16" s="71">
        <v>4</v>
      </c>
      <c r="JF16" s="71">
        <v>1</v>
      </c>
      <c r="JG16" s="71">
        <v>0</v>
      </c>
      <c r="JH16" s="71">
        <v>0</v>
      </c>
      <c r="JI16" s="71">
        <v>0</v>
      </c>
      <c r="JJ16" s="71">
        <v>1</v>
      </c>
      <c r="JK16" s="71">
        <v>0</v>
      </c>
      <c r="JL16" s="71">
        <v>2</v>
      </c>
      <c r="JM16" s="71">
        <v>0</v>
      </c>
      <c r="JN16" s="71">
        <v>0</v>
      </c>
      <c r="JO16" s="71">
        <v>0</v>
      </c>
      <c r="JP16" s="71">
        <v>0</v>
      </c>
      <c r="JQ16" s="71">
        <v>0</v>
      </c>
      <c r="JR16" s="71">
        <v>0</v>
      </c>
      <c r="JS16" s="71">
        <v>0</v>
      </c>
      <c r="JT16" s="71">
        <v>3</v>
      </c>
      <c r="JU16" s="71">
        <v>0</v>
      </c>
      <c r="JV16" s="71">
        <v>0</v>
      </c>
      <c r="JW16" s="71">
        <v>1</v>
      </c>
      <c r="JX16" s="71">
        <v>0</v>
      </c>
      <c r="JY16" s="71">
        <v>0</v>
      </c>
      <c r="JZ16" s="71">
        <v>0</v>
      </c>
      <c r="KA16" s="71">
        <v>3</v>
      </c>
      <c r="KB16" s="71">
        <v>0</v>
      </c>
      <c r="KC16" s="71">
        <v>0</v>
      </c>
      <c r="KD16" s="71">
        <v>0</v>
      </c>
      <c r="KE16" s="71">
        <v>0</v>
      </c>
      <c r="KF16" s="71">
        <v>0</v>
      </c>
      <c r="KG16" s="71">
        <v>0</v>
      </c>
      <c r="KH16" s="71">
        <v>0</v>
      </c>
      <c r="KI16" s="71">
        <v>1</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1</v>
      </c>
      <c r="MG16" s="71">
        <v>0</v>
      </c>
      <c r="MH16" s="71">
        <v>0</v>
      </c>
      <c r="MI16" s="71">
        <v>0</v>
      </c>
      <c r="MJ16" s="71">
        <v>0</v>
      </c>
      <c r="MK16" s="71">
        <v>0</v>
      </c>
      <c r="ML16" s="71">
        <v>0</v>
      </c>
      <c r="MM16" s="71">
        <v>0</v>
      </c>
      <c r="MN16" s="71">
        <v>0</v>
      </c>
      <c r="MO16" s="71">
        <v>0</v>
      </c>
      <c r="MP16" s="71">
        <v>0</v>
      </c>
      <c r="MQ16" s="71">
        <v>1</v>
      </c>
      <c r="MR16" s="71">
        <v>0</v>
      </c>
      <c r="MS16" s="71">
        <v>0</v>
      </c>
      <c r="MT16" s="71">
        <v>0</v>
      </c>
      <c r="MU16" s="71">
        <v>0</v>
      </c>
      <c r="MV16" s="71">
        <v>0</v>
      </c>
      <c r="MW16" s="71">
        <v>0</v>
      </c>
      <c r="MX16" s="71">
        <v>0</v>
      </c>
      <c r="MY16" s="71">
        <v>0</v>
      </c>
      <c r="MZ16" s="71">
        <v>0</v>
      </c>
      <c r="NA16" s="71">
        <v>0</v>
      </c>
      <c r="NB16" s="71">
        <v>0</v>
      </c>
      <c r="NC16" s="71">
        <v>0</v>
      </c>
      <c r="ND16" s="71">
        <v>0</v>
      </c>
      <c r="NE16" s="71">
        <v>0</v>
      </c>
      <c r="NF16" s="71">
        <v>4</v>
      </c>
      <c r="NG16" s="71">
        <v>1</v>
      </c>
      <c r="NH16" s="71">
        <v>0</v>
      </c>
      <c r="NI16" s="71">
        <v>0</v>
      </c>
      <c r="NJ16" s="71">
        <v>0</v>
      </c>
      <c r="NK16" s="71">
        <v>1</v>
      </c>
      <c r="NL16" s="71">
        <v>0</v>
      </c>
      <c r="NM16" s="71">
        <v>2</v>
      </c>
      <c r="NN16" s="71">
        <v>0</v>
      </c>
      <c r="NO16" s="71">
        <v>0</v>
      </c>
      <c r="NP16" s="71">
        <v>0</v>
      </c>
      <c r="NQ16" s="71">
        <v>0</v>
      </c>
      <c r="NR16" s="71">
        <v>0</v>
      </c>
      <c r="NS16" s="71">
        <v>0</v>
      </c>
      <c r="NT16" s="71">
        <v>0</v>
      </c>
      <c r="NU16" s="71">
        <v>3</v>
      </c>
      <c r="NV16" s="71">
        <v>0</v>
      </c>
      <c r="NW16" s="71">
        <v>0</v>
      </c>
      <c r="NX16" s="71">
        <v>1</v>
      </c>
      <c r="NY16" s="71">
        <v>0</v>
      </c>
      <c r="NZ16" s="71">
        <v>0</v>
      </c>
      <c r="OA16" s="71">
        <v>0</v>
      </c>
      <c r="OB16" s="71">
        <v>3</v>
      </c>
      <c r="OC16" s="71">
        <v>0</v>
      </c>
      <c r="OD16" s="71">
        <v>0</v>
      </c>
      <c r="OE16" s="71">
        <v>0</v>
      </c>
      <c r="OF16" s="71">
        <v>0</v>
      </c>
      <c r="OG16" s="71">
        <v>0</v>
      </c>
      <c r="OH16" s="71">
        <v>0</v>
      </c>
      <c r="OI16" s="71">
        <v>0</v>
      </c>
      <c r="OJ16" s="71">
        <v>1</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1</v>
      </c>
      <c r="QH16" s="71">
        <v>0</v>
      </c>
      <c r="QI16" s="71">
        <v>0</v>
      </c>
      <c r="QJ16" s="71">
        <v>0</v>
      </c>
      <c r="QK16" s="71">
        <v>0</v>
      </c>
      <c r="QL16" s="71">
        <v>0</v>
      </c>
      <c r="QM16" s="71">
        <v>0</v>
      </c>
      <c r="QN16" s="71">
        <v>0</v>
      </c>
      <c r="QO16" s="71">
        <v>0</v>
      </c>
      <c r="QP16" s="71">
        <v>0</v>
      </c>
      <c r="QQ16" s="71">
        <v>0</v>
      </c>
      <c r="QR16" s="71">
        <v>1</v>
      </c>
      <c r="QS16" s="71">
        <v>0</v>
      </c>
      <c r="QT16" s="71">
        <v>0</v>
      </c>
      <c r="QU16" s="71">
        <v>0</v>
      </c>
      <c r="QV16" s="71">
        <v>0</v>
      </c>
      <c r="QW16" s="71">
        <v>0</v>
      </c>
      <c r="QX16" s="71">
        <v>15</v>
      </c>
      <c r="QY16" s="71">
        <v>0</v>
      </c>
      <c r="QZ16" s="71">
        <v>1</v>
      </c>
      <c r="RA16" s="71">
        <v>0</v>
      </c>
      <c r="RB16" s="71">
        <v>0</v>
      </c>
      <c r="RC16" s="71">
        <v>0</v>
      </c>
      <c r="RD16" s="71">
        <v>0</v>
      </c>
      <c r="RE16" s="71">
        <v>0</v>
      </c>
      <c r="RF16" s="71">
        <v>0</v>
      </c>
      <c r="RG16" s="71">
        <v>0</v>
      </c>
      <c r="RH16" s="71">
        <v>0</v>
      </c>
      <c r="RI16" s="71">
        <v>1</v>
      </c>
      <c r="RJ16" s="71">
        <v>0</v>
      </c>
      <c r="RK16" s="71">
        <v>1</v>
      </c>
      <c r="RL16" s="71">
        <v>0</v>
      </c>
      <c r="RM16" s="71">
        <v>1</v>
      </c>
      <c r="RN16" s="71">
        <v>0</v>
      </c>
      <c r="RO16" s="71">
        <v>0</v>
      </c>
      <c r="RP16" s="71">
        <v>0</v>
      </c>
      <c r="RQ16" s="71">
        <v>0</v>
      </c>
      <c r="RR16" s="71">
        <v>0</v>
      </c>
      <c r="RS16" s="71">
        <v>15</v>
      </c>
      <c r="RT16" s="71">
        <v>0</v>
      </c>
      <c r="RU16" s="71">
        <v>1</v>
      </c>
      <c r="RV16" s="71">
        <v>0</v>
      </c>
      <c r="RW16" s="71">
        <v>0</v>
      </c>
      <c r="RX16" s="71">
        <v>0</v>
      </c>
      <c r="RY16" s="71">
        <v>0</v>
      </c>
      <c r="RZ16" s="71">
        <v>0</v>
      </c>
      <c r="SA16" s="71">
        <v>0</v>
      </c>
      <c r="SB16" s="71">
        <v>0</v>
      </c>
      <c r="SC16" s="71">
        <v>0</v>
      </c>
      <c r="SD16" s="71">
        <v>1</v>
      </c>
      <c r="SE16" s="71">
        <v>0</v>
      </c>
      <c r="SF16" s="71">
        <v>1</v>
      </c>
      <c r="SG16" s="71">
        <v>0</v>
      </c>
      <c r="SH16" s="71">
        <v>1</v>
      </c>
    </row>
    <row r="17" spans="1:502">
      <c r="A17" s="16" t="s">
        <v>2179</v>
      </c>
      <c r="B17" s="70">
        <v>9</v>
      </c>
      <c r="C17" s="70">
        <v>9</v>
      </c>
      <c r="D17" s="70">
        <v>1</v>
      </c>
      <c r="E17" s="70">
        <v>2012</v>
      </c>
      <c r="F17" s="70" t="s">
        <v>179</v>
      </c>
      <c r="G17" s="1073" t="s">
        <v>2170</v>
      </c>
      <c r="H17" s="70" t="s">
        <v>2171</v>
      </c>
      <c r="I17" s="1066"/>
      <c r="J17" s="73">
        <v>0</v>
      </c>
      <c r="K17" s="73">
        <v>0</v>
      </c>
      <c r="L17" s="73">
        <v>0</v>
      </c>
      <c r="M17" s="73">
        <v>0</v>
      </c>
      <c r="N17" s="73">
        <v>0</v>
      </c>
      <c r="O17" s="73">
        <v>0</v>
      </c>
      <c r="P17" s="73">
        <v>0</v>
      </c>
      <c r="Q17" s="73">
        <v>0</v>
      </c>
      <c r="R17" s="73">
        <v>54.024000000000001</v>
      </c>
      <c r="S17" s="73">
        <v>32.026000000000003</v>
      </c>
      <c r="T17" s="73">
        <v>0</v>
      </c>
      <c r="U17" s="73">
        <v>0</v>
      </c>
      <c r="V17" s="73">
        <v>0</v>
      </c>
      <c r="W17" s="73">
        <v>7.6909999999999998</v>
      </c>
      <c r="X17" s="73">
        <v>0</v>
      </c>
      <c r="Y17" s="73">
        <v>7.1550000000000002</v>
      </c>
      <c r="Z17" s="73">
        <v>0</v>
      </c>
      <c r="AA17" s="73">
        <v>0</v>
      </c>
      <c r="AB17" s="73">
        <v>0</v>
      </c>
      <c r="AC17" s="73">
        <v>0</v>
      </c>
      <c r="AD17" s="73">
        <v>0</v>
      </c>
      <c r="AE17" s="73">
        <v>0</v>
      </c>
      <c r="AF17" s="73">
        <v>0</v>
      </c>
      <c r="AG17" s="73">
        <v>23.277999999999999</v>
      </c>
      <c r="AH17" s="73">
        <v>0</v>
      </c>
      <c r="AI17" s="73">
        <v>0</v>
      </c>
      <c r="AJ17" s="73">
        <v>11.1</v>
      </c>
      <c r="AK17" s="73">
        <v>0</v>
      </c>
      <c r="AL17" s="73">
        <v>0</v>
      </c>
      <c r="AM17" s="73">
        <v>0</v>
      </c>
      <c r="AN17" s="73">
        <v>35.838000000000001</v>
      </c>
      <c r="AO17" s="73">
        <v>0</v>
      </c>
      <c r="AP17" s="73">
        <v>0</v>
      </c>
      <c r="AQ17" s="73">
        <v>0</v>
      </c>
      <c r="AR17" s="73">
        <v>0</v>
      </c>
      <c r="AS17" s="73">
        <v>0</v>
      </c>
      <c r="AT17" s="73">
        <v>0</v>
      </c>
      <c r="AU17" s="73">
        <v>0</v>
      </c>
      <c r="AV17" s="73">
        <v>61.744999999999997</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3.2719999999999998</v>
      </c>
      <c r="CO17" s="73">
        <v>0</v>
      </c>
      <c r="CP17" s="73">
        <v>0</v>
      </c>
      <c r="CQ17" s="73">
        <v>0</v>
      </c>
      <c r="CR17" s="73">
        <v>0</v>
      </c>
      <c r="CS17" s="73">
        <v>9.4030000000000005</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54.024000000000001</v>
      </c>
      <c r="DT17" s="73">
        <v>32.026000000000003</v>
      </c>
      <c r="DU17" s="73">
        <v>0</v>
      </c>
      <c r="DV17" s="73">
        <v>0</v>
      </c>
      <c r="DW17" s="73">
        <v>0</v>
      </c>
      <c r="DX17" s="73">
        <v>7.6909999999999998</v>
      </c>
      <c r="DY17" s="73">
        <v>0</v>
      </c>
      <c r="DZ17" s="73">
        <v>7.1550000000000002</v>
      </c>
      <c r="EA17" s="73">
        <v>0</v>
      </c>
      <c r="EB17" s="73">
        <v>0</v>
      </c>
      <c r="EC17" s="73">
        <v>0</v>
      </c>
      <c r="ED17" s="73">
        <v>0</v>
      </c>
      <c r="EE17" s="73">
        <v>0</v>
      </c>
      <c r="EF17" s="73">
        <v>0</v>
      </c>
      <c r="EG17" s="73">
        <v>0</v>
      </c>
      <c r="EH17" s="73">
        <v>23.277999999999999</v>
      </c>
      <c r="EI17" s="73">
        <v>0</v>
      </c>
      <c r="EJ17" s="73">
        <v>0</v>
      </c>
      <c r="EK17" s="73">
        <v>11.1</v>
      </c>
      <c r="EL17" s="73">
        <v>0</v>
      </c>
      <c r="EM17" s="73">
        <v>0</v>
      </c>
      <c r="EN17" s="73">
        <v>0</v>
      </c>
      <c r="EO17" s="73">
        <v>35.838000000000001</v>
      </c>
      <c r="EP17" s="73">
        <v>0</v>
      </c>
      <c r="EQ17" s="73">
        <v>0</v>
      </c>
      <c r="ER17" s="73">
        <v>0</v>
      </c>
      <c r="ES17" s="73">
        <v>0</v>
      </c>
      <c r="ET17" s="73">
        <v>0</v>
      </c>
      <c r="EU17" s="73">
        <v>0</v>
      </c>
      <c r="EV17" s="73">
        <v>0</v>
      </c>
      <c r="EW17" s="73">
        <v>61.744999999999997</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3.2719999999999998</v>
      </c>
      <c r="GP17" s="73">
        <v>0</v>
      </c>
      <c r="GQ17" s="73">
        <v>0</v>
      </c>
      <c r="GR17" s="73">
        <v>0</v>
      </c>
      <c r="GS17" s="73">
        <v>0</v>
      </c>
      <c r="GT17" s="73">
        <v>9.4030000000000005</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171.11199999999999</v>
      </c>
      <c r="HL17" s="73">
        <v>0</v>
      </c>
      <c r="HM17" s="73">
        <v>61.744999999999997</v>
      </c>
      <c r="HN17" s="73">
        <v>0</v>
      </c>
      <c r="HO17" s="73">
        <v>0</v>
      </c>
      <c r="HP17" s="73">
        <v>0</v>
      </c>
      <c r="HQ17" s="73">
        <v>0</v>
      </c>
      <c r="HR17" s="73">
        <v>0</v>
      </c>
      <c r="HS17" s="73">
        <v>0</v>
      </c>
      <c r="HT17" s="73">
        <v>0</v>
      </c>
      <c r="HU17" s="73">
        <v>0</v>
      </c>
      <c r="HV17" s="73">
        <v>3.2719999999999998</v>
      </c>
      <c r="HW17" s="73">
        <v>0</v>
      </c>
      <c r="HX17" s="73">
        <v>9.4030000000000005</v>
      </c>
      <c r="HY17" s="73">
        <v>0</v>
      </c>
      <c r="HZ17" s="73">
        <v>0</v>
      </c>
      <c r="IA17" s="73">
        <v>0</v>
      </c>
      <c r="IB17" s="73">
        <v>0</v>
      </c>
      <c r="IC17" s="73">
        <v>0</v>
      </c>
      <c r="ID17" s="73">
        <v>0</v>
      </c>
      <c r="IE17" s="73">
        <v>0</v>
      </c>
      <c r="IF17" s="73">
        <v>171.11199999999999</v>
      </c>
      <c r="IG17" s="73">
        <v>0</v>
      </c>
      <c r="IH17" s="73">
        <v>61.744999999999997</v>
      </c>
      <c r="II17" s="73">
        <v>0</v>
      </c>
      <c r="IJ17" s="73">
        <v>0</v>
      </c>
      <c r="IK17" s="73">
        <v>0</v>
      </c>
      <c r="IL17" s="73">
        <v>0</v>
      </c>
      <c r="IM17" s="73">
        <v>0</v>
      </c>
      <c r="IN17" s="73">
        <v>0</v>
      </c>
      <c r="IO17" s="73">
        <v>0</v>
      </c>
      <c r="IP17" s="73">
        <v>0</v>
      </c>
      <c r="IQ17" s="73">
        <v>3.2719999999999998</v>
      </c>
      <c r="IR17" s="73">
        <v>0</v>
      </c>
      <c r="IS17" s="73">
        <v>9.4030000000000005</v>
      </c>
      <c r="IT17" s="73">
        <v>0</v>
      </c>
      <c r="IU17" s="73">
        <v>0</v>
      </c>
      <c r="IV17" s="74">
        <v>0</v>
      </c>
      <c r="IW17" s="71">
        <v>0</v>
      </c>
      <c r="IX17" s="71">
        <v>0</v>
      </c>
      <c r="IY17" s="71">
        <v>0</v>
      </c>
      <c r="IZ17" s="71">
        <v>0</v>
      </c>
      <c r="JA17" s="71">
        <v>0</v>
      </c>
      <c r="JB17" s="71">
        <v>0</v>
      </c>
      <c r="JC17" s="71">
        <v>0</v>
      </c>
      <c r="JD17" s="71">
        <v>0</v>
      </c>
      <c r="JE17" s="71">
        <v>5</v>
      </c>
      <c r="JF17" s="71">
        <v>1</v>
      </c>
      <c r="JG17" s="71">
        <v>0</v>
      </c>
      <c r="JH17" s="71">
        <v>0</v>
      </c>
      <c r="JI17" s="71">
        <v>0</v>
      </c>
      <c r="JJ17" s="71">
        <v>1</v>
      </c>
      <c r="JK17" s="71">
        <v>0</v>
      </c>
      <c r="JL17" s="71">
        <v>2</v>
      </c>
      <c r="JM17" s="71">
        <v>0</v>
      </c>
      <c r="JN17" s="71">
        <v>0</v>
      </c>
      <c r="JO17" s="71">
        <v>0</v>
      </c>
      <c r="JP17" s="71">
        <v>0</v>
      </c>
      <c r="JQ17" s="71">
        <v>0</v>
      </c>
      <c r="JR17" s="71">
        <v>0</v>
      </c>
      <c r="JS17" s="71">
        <v>0</v>
      </c>
      <c r="JT17" s="71">
        <v>3</v>
      </c>
      <c r="JU17" s="71">
        <v>0</v>
      </c>
      <c r="JV17" s="71">
        <v>0</v>
      </c>
      <c r="JW17" s="71">
        <v>1</v>
      </c>
      <c r="JX17" s="71">
        <v>0</v>
      </c>
      <c r="JY17" s="71">
        <v>0</v>
      </c>
      <c r="JZ17" s="71">
        <v>0</v>
      </c>
      <c r="KA17" s="71">
        <v>3</v>
      </c>
      <c r="KB17" s="71">
        <v>0</v>
      </c>
      <c r="KC17" s="71">
        <v>0</v>
      </c>
      <c r="KD17" s="71">
        <v>0</v>
      </c>
      <c r="KE17" s="71">
        <v>0</v>
      </c>
      <c r="KF17" s="71">
        <v>0</v>
      </c>
      <c r="KG17" s="71">
        <v>0</v>
      </c>
      <c r="KH17" s="71">
        <v>0</v>
      </c>
      <c r="KI17" s="71">
        <v>1</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1</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5</v>
      </c>
      <c r="NG17" s="71">
        <v>1</v>
      </c>
      <c r="NH17" s="71">
        <v>0</v>
      </c>
      <c r="NI17" s="71">
        <v>0</v>
      </c>
      <c r="NJ17" s="71">
        <v>0</v>
      </c>
      <c r="NK17" s="71">
        <v>1</v>
      </c>
      <c r="NL17" s="71">
        <v>0</v>
      </c>
      <c r="NM17" s="71">
        <v>2</v>
      </c>
      <c r="NN17" s="71">
        <v>0</v>
      </c>
      <c r="NO17" s="71">
        <v>0</v>
      </c>
      <c r="NP17" s="71">
        <v>0</v>
      </c>
      <c r="NQ17" s="71">
        <v>0</v>
      </c>
      <c r="NR17" s="71">
        <v>0</v>
      </c>
      <c r="NS17" s="71">
        <v>0</v>
      </c>
      <c r="NT17" s="71">
        <v>0</v>
      </c>
      <c r="NU17" s="71">
        <v>3</v>
      </c>
      <c r="NV17" s="71">
        <v>0</v>
      </c>
      <c r="NW17" s="71">
        <v>0</v>
      </c>
      <c r="NX17" s="71">
        <v>1</v>
      </c>
      <c r="NY17" s="71">
        <v>0</v>
      </c>
      <c r="NZ17" s="71">
        <v>0</v>
      </c>
      <c r="OA17" s="71">
        <v>0</v>
      </c>
      <c r="OB17" s="71">
        <v>3</v>
      </c>
      <c r="OC17" s="71">
        <v>0</v>
      </c>
      <c r="OD17" s="71">
        <v>0</v>
      </c>
      <c r="OE17" s="71">
        <v>0</v>
      </c>
      <c r="OF17" s="71">
        <v>0</v>
      </c>
      <c r="OG17" s="71">
        <v>0</v>
      </c>
      <c r="OH17" s="71">
        <v>0</v>
      </c>
      <c r="OI17" s="71">
        <v>0</v>
      </c>
      <c r="OJ17" s="71">
        <v>1</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1</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16</v>
      </c>
      <c r="QY17" s="71">
        <v>0</v>
      </c>
      <c r="QZ17" s="71">
        <v>1</v>
      </c>
      <c r="RA17" s="71">
        <v>0</v>
      </c>
      <c r="RB17" s="71">
        <v>0</v>
      </c>
      <c r="RC17" s="71">
        <v>0</v>
      </c>
      <c r="RD17" s="71">
        <v>0</v>
      </c>
      <c r="RE17" s="71">
        <v>0</v>
      </c>
      <c r="RF17" s="71">
        <v>0</v>
      </c>
      <c r="RG17" s="71">
        <v>0</v>
      </c>
      <c r="RH17" s="71">
        <v>0</v>
      </c>
      <c r="RI17" s="71">
        <v>1</v>
      </c>
      <c r="RJ17" s="71">
        <v>0</v>
      </c>
      <c r="RK17" s="71">
        <v>1</v>
      </c>
      <c r="RL17" s="71">
        <v>0</v>
      </c>
      <c r="RM17" s="71">
        <v>0</v>
      </c>
      <c r="RN17" s="71">
        <v>0</v>
      </c>
      <c r="RO17" s="71">
        <v>0</v>
      </c>
      <c r="RP17" s="71">
        <v>0</v>
      </c>
      <c r="RQ17" s="71">
        <v>0</v>
      </c>
      <c r="RR17" s="71">
        <v>0</v>
      </c>
      <c r="RS17" s="71">
        <v>16</v>
      </c>
      <c r="RT17" s="71">
        <v>0</v>
      </c>
      <c r="RU17" s="71">
        <v>1</v>
      </c>
      <c r="RV17" s="71">
        <v>0</v>
      </c>
      <c r="RW17" s="71">
        <v>0</v>
      </c>
      <c r="RX17" s="71">
        <v>0</v>
      </c>
      <c r="RY17" s="71">
        <v>0</v>
      </c>
      <c r="RZ17" s="71">
        <v>0</v>
      </c>
      <c r="SA17" s="71">
        <v>0</v>
      </c>
      <c r="SB17" s="71">
        <v>0</v>
      </c>
      <c r="SC17" s="71">
        <v>0</v>
      </c>
      <c r="SD17" s="71">
        <v>1</v>
      </c>
      <c r="SE17" s="71">
        <v>0</v>
      </c>
      <c r="SF17" s="71">
        <v>1</v>
      </c>
      <c r="SG17" s="71">
        <v>0</v>
      </c>
      <c r="SH17" s="71">
        <v>0</v>
      </c>
    </row>
    <row r="18" spans="1:502">
      <c r="A18" s="16" t="s">
        <v>2180</v>
      </c>
      <c r="B18" s="70">
        <v>10</v>
      </c>
      <c r="C18" s="70">
        <v>10</v>
      </c>
      <c r="D18" s="70">
        <v>1</v>
      </c>
      <c r="E18" s="70">
        <v>2013</v>
      </c>
      <c r="F18" s="70" t="s">
        <v>180</v>
      </c>
      <c r="G18" s="1073" t="s">
        <v>2170</v>
      </c>
      <c r="H18" s="70" t="s">
        <v>2171</v>
      </c>
      <c r="I18" s="1066"/>
      <c r="J18" s="73">
        <v>0</v>
      </c>
      <c r="K18" s="73">
        <v>0</v>
      </c>
      <c r="L18" s="73">
        <v>0</v>
      </c>
      <c r="M18" s="73">
        <v>0</v>
      </c>
      <c r="N18" s="73">
        <v>0</v>
      </c>
      <c r="O18" s="73">
        <v>0</v>
      </c>
      <c r="P18" s="73">
        <v>0</v>
      </c>
      <c r="Q18" s="73">
        <v>0</v>
      </c>
      <c r="R18" s="73">
        <v>51.003</v>
      </c>
      <c r="S18" s="73">
        <v>34.155999999999999</v>
      </c>
      <c r="T18" s="73">
        <v>0</v>
      </c>
      <c r="U18" s="73">
        <v>0</v>
      </c>
      <c r="V18" s="73">
        <v>0</v>
      </c>
      <c r="W18" s="73">
        <v>8.1920000000000002</v>
      </c>
      <c r="X18" s="73">
        <v>0</v>
      </c>
      <c r="Y18" s="73">
        <v>8.1649999999999991</v>
      </c>
      <c r="Z18" s="73">
        <v>0</v>
      </c>
      <c r="AA18" s="73">
        <v>0</v>
      </c>
      <c r="AB18" s="73">
        <v>0</v>
      </c>
      <c r="AC18" s="73">
        <v>0</v>
      </c>
      <c r="AD18" s="73">
        <v>0</v>
      </c>
      <c r="AE18" s="73">
        <v>0</v>
      </c>
      <c r="AF18" s="73">
        <v>0</v>
      </c>
      <c r="AG18" s="73">
        <v>24.189</v>
      </c>
      <c r="AH18" s="73">
        <v>0</v>
      </c>
      <c r="AI18" s="73">
        <v>0</v>
      </c>
      <c r="AJ18" s="73">
        <v>12.6</v>
      </c>
      <c r="AK18" s="73">
        <v>0</v>
      </c>
      <c r="AL18" s="73">
        <v>0</v>
      </c>
      <c r="AM18" s="73">
        <v>0</v>
      </c>
      <c r="AN18" s="73">
        <v>33.825000000000003</v>
      </c>
      <c r="AO18" s="73">
        <v>0</v>
      </c>
      <c r="AP18" s="73">
        <v>0</v>
      </c>
      <c r="AQ18" s="73">
        <v>0</v>
      </c>
      <c r="AR18" s="73">
        <v>0</v>
      </c>
      <c r="AS18" s="73">
        <v>0</v>
      </c>
      <c r="AT18" s="73">
        <v>0</v>
      </c>
      <c r="AU18" s="73">
        <v>0</v>
      </c>
      <c r="AV18" s="73">
        <v>69.415000000000006</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3.44</v>
      </c>
      <c r="CO18" s="73">
        <v>0</v>
      </c>
      <c r="CP18" s="73">
        <v>0</v>
      </c>
      <c r="CQ18" s="73">
        <v>0</v>
      </c>
      <c r="CR18" s="73">
        <v>0</v>
      </c>
      <c r="CS18" s="73">
        <v>9.4269999999999996</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51.003</v>
      </c>
      <c r="DT18" s="73">
        <v>34.155999999999999</v>
      </c>
      <c r="DU18" s="73">
        <v>0</v>
      </c>
      <c r="DV18" s="73">
        <v>0</v>
      </c>
      <c r="DW18" s="73">
        <v>0</v>
      </c>
      <c r="DX18" s="73">
        <v>8.1920000000000002</v>
      </c>
      <c r="DY18" s="73">
        <v>0</v>
      </c>
      <c r="DZ18" s="73">
        <v>8.1649999999999991</v>
      </c>
      <c r="EA18" s="73">
        <v>0</v>
      </c>
      <c r="EB18" s="73">
        <v>0</v>
      </c>
      <c r="EC18" s="73">
        <v>0</v>
      </c>
      <c r="ED18" s="73">
        <v>0</v>
      </c>
      <c r="EE18" s="73">
        <v>0</v>
      </c>
      <c r="EF18" s="73">
        <v>0</v>
      </c>
      <c r="EG18" s="73">
        <v>0</v>
      </c>
      <c r="EH18" s="73">
        <v>24.189</v>
      </c>
      <c r="EI18" s="73">
        <v>0</v>
      </c>
      <c r="EJ18" s="73">
        <v>0</v>
      </c>
      <c r="EK18" s="73">
        <v>12.6</v>
      </c>
      <c r="EL18" s="73">
        <v>0</v>
      </c>
      <c r="EM18" s="73">
        <v>0</v>
      </c>
      <c r="EN18" s="73">
        <v>0</v>
      </c>
      <c r="EO18" s="73">
        <v>33.825000000000003</v>
      </c>
      <c r="EP18" s="73">
        <v>0</v>
      </c>
      <c r="EQ18" s="73">
        <v>0</v>
      </c>
      <c r="ER18" s="73">
        <v>0</v>
      </c>
      <c r="ES18" s="73">
        <v>0</v>
      </c>
      <c r="ET18" s="73">
        <v>0</v>
      </c>
      <c r="EU18" s="73">
        <v>0</v>
      </c>
      <c r="EV18" s="73">
        <v>0</v>
      </c>
      <c r="EW18" s="73">
        <v>69.415000000000006</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3.44</v>
      </c>
      <c r="GP18" s="73">
        <v>0</v>
      </c>
      <c r="GQ18" s="73">
        <v>0</v>
      </c>
      <c r="GR18" s="73">
        <v>0</v>
      </c>
      <c r="GS18" s="73">
        <v>0</v>
      </c>
      <c r="GT18" s="73">
        <v>9.4269999999999996</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172.13</v>
      </c>
      <c r="HL18" s="73">
        <v>0</v>
      </c>
      <c r="HM18" s="73">
        <v>69.415000000000006</v>
      </c>
      <c r="HN18" s="73">
        <v>0</v>
      </c>
      <c r="HO18" s="73">
        <v>0</v>
      </c>
      <c r="HP18" s="73">
        <v>0</v>
      </c>
      <c r="HQ18" s="73">
        <v>0</v>
      </c>
      <c r="HR18" s="73">
        <v>0</v>
      </c>
      <c r="HS18" s="73">
        <v>0</v>
      </c>
      <c r="HT18" s="73">
        <v>0</v>
      </c>
      <c r="HU18" s="73">
        <v>0</v>
      </c>
      <c r="HV18" s="73">
        <v>3.44</v>
      </c>
      <c r="HW18" s="73">
        <v>0</v>
      </c>
      <c r="HX18" s="73">
        <v>9.4269999999999996</v>
      </c>
      <c r="HY18" s="73">
        <v>0</v>
      </c>
      <c r="HZ18" s="73">
        <v>0</v>
      </c>
      <c r="IA18" s="73">
        <v>0</v>
      </c>
      <c r="IB18" s="73">
        <v>0</v>
      </c>
      <c r="IC18" s="73">
        <v>0</v>
      </c>
      <c r="ID18" s="73">
        <v>0</v>
      </c>
      <c r="IE18" s="73">
        <v>0</v>
      </c>
      <c r="IF18" s="73">
        <v>172.13</v>
      </c>
      <c r="IG18" s="73">
        <v>0</v>
      </c>
      <c r="IH18" s="73">
        <v>69.415000000000006</v>
      </c>
      <c r="II18" s="73">
        <v>0</v>
      </c>
      <c r="IJ18" s="73">
        <v>0</v>
      </c>
      <c r="IK18" s="73">
        <v>0</v>
      </c>
      <c r="IL18" s="73">
        <v>0</v>
      </c>
      <c r="IM18" s="73">
        <v>0</v>
      </c>
      <c r="IN18" s="73">
        <v>0</v>
      </c>
      <c r="IO18" s="73">
        <v>0</v>
      </c>
      <c r="IP18" s="73">
        <v>0</v>
      </c>
      <c r="IQ18" s="73">
        <v>3.44</v>
      </c>
      <c r="IR18" s="73">
        <v>0</v>
      </c>
      <c r="IS18" s="73">
        <v>9.4269999999999996</v>
      </c>
      <c r="IT18" s="73">
        <v>0</v>
      </c>
      <c r="IU18" s="73">
        <v>0</v>
      </c>
      <c r="IV18" s="74">
        <v>0</v>
      </c>
      <c r="IW18" s="71">
        <v>0</v>
      </c>
      <c r="IX18" s="71">
        <v>0</v>
      </c>
      <c r="IY18" s="71">
        <v>0</v>
      </c>
      <c r="IZ18" s="71">
        <v>0</v>
      </c>
      <c r="JA18" s="71">
        <v>0</v>
      </c>
      <c r="JB18" s="71">
        <v>0</v>
      </c>
      <c r="JC18" s="71">
        <v>0</v>
      </c>
      <c r="JD18" s="71">
        <v>0</v>
      </c>
      <c r="JE18" s="71">
        <v>4</v>
      </c>
      <c r="JF18" s="71">
        <v>1</v>
      </c>
      <c r="JG18" s="71">
        <v>0</v>
      </c>
      <c r="JH18" s="71">
        <v>0</v>
      </c>
      <c r="JI18" s="71">
        <v>0</v>
      </c>
      <c r="JJ18" s="71">
        <v>1</v>
      </c>
      <c r="JK18" s="71">
        <v>0</v>
      </c>
      <c r="JL18" s="71">
        <v>2</v>
      </c>
      <c r="JM18" s="71">
        <v>0</v>
      </c>
      <c r="JN18" s="71">
        <v>0</v>
      </c>
      <c r="JO18" s="71">
        <v>0</v>
      </c>
      <c r="JP18" s="71">
        <v>0</v>
      </c>
      <c r="JQ18" s="71">
        <v>0</v>
      </c>
      <c r="JR18" s="71">
        <v>0</v>
      </c>
      <c r="JS18" s="71">
        <v>0</v>
      </c>
      <c r="JT18" s="71">
        <v>3</v>
      </c>
      <c r="JU18" s="71">
        <v>0</v>
      </c>
      <c r="JV18" s="71">
        <v>0</v>
      </c>
      <c r="JW18" s="71">
        <v>1</v>
      </c>
      <c r="JX18" s="71">
        <v>0</v>
      </c>
      <c r="JY18" s="71">
        <v>0</v>
      </c>
      <c r="JZ18" s="71">
        <v>0</v>
      </c>
      <c r="KA18" s="71">
        <v>3</v>
      </c>
      <c r="KB18" s="71">
        <v>0</v>
      </c>
      <c r="KC18" s="71">
        <v>0</v>
      </c>
      <c r="KD18" s="71">
        <v>0</v>
      </c>
      <c r="KE18" s="71">
        <v>0</v>
      </c>
      <c r="KF18" s="71">
        <v>0</v>
      </c>
      <c r="KG18" s="71">
        <v>0</v>
      </c>
      <c r="KH18" s="71">
        <v>0</v>
      </c>
      <c r="KI18" s="71">
        <v>1</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1</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4</v>
      </c>
      <c r="NG18" s="71">
        <v>1</v>
      </c>
      <c r="NH18" s="71">
        <v>0</v>
      </c>
      <c r="NI18" s="71">
        <v>0</v>
      </c>
      <c r="NJ18" s="71">
        <v>0</v>
      </c>
      <c r="NK18" s="71">
        <v>1</v>
      </c>
      <c r="NL18" s="71">
        <v>0</v>
      </c>
      <c r="NM18" s="71">
        <v>2</v>
      </c>
      <c r="NN18" s="71">
        <v>0</v>
      </c>
      <c r="NO18" s="71">
        <v>0</v>
      </c>
      <c r="NP18" s="71">
        <v>0</v>
      </c>
      <c r="NQ18" s="71">
        <v>0</v>
      </c>
      <c r="NR18" s="71">
        <v>0</v>
      </c>
      <c r="NS18" s="71">
        <v>0</v>
      </c>
      <c r="NT18" s="71">
        <v>0</v>
      </c>
      <c r="NU18" s="71">
        <v>3</v>
      </c>
      <c r="NV18" s="71">
        <v>0</v>
      </c>
      <c r="NW18" s="71">
        <v>0</v>
      </c>
      <c r="NX18" s="71">
        <v>1</v>
      </c>
      <c r="NY18" s="71">
        <v>0</v>
      </c>
      <c r="NZ18" s="71">
        <v>0</v>
      </c>
      <c r="OA18" s="71">
        <v>0</v>
      </c>
      <c r="OB18" s="71">
        <v>3</v>
      </c>
      <c r="OC18" s="71">
        <v>0</v>
      </c>
      <c r="OD18" s="71">
        <v>0</v>
      </c>
      <c r="OE18" s="71">
        <v>0</v>
      </c>
      <c r="OF18" s="71">
        <v>0</v>
      </c>
      <c r="OG18" s="71">
        <v>0</v>
      </c>
      <c r="OH18" s="71">
        <v>0</v>
      </c>
      <c r="OI18" s="71">
        <v>0</v>
      </c>
      <c r="OJ18" s="71">
        <v>1</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1</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15</v>
      </c>
      <c r="QY18" s="71">
        <v>0</v>
      </c>
      <c r="QZ18" s="71">
        <v>1</v>
      </c>
      <c r="RA18" s="71">
        <v>0</v>
      </c>
      <c r="RB18" s="71">
        <v>0</v>
      </c>
      <c r="RC18" s="71">
        <v>0</v>
      </c>
      <c r="RD18" s="71">
        <v>0</v>
      </c>
      <c r="RE18" s="71">
        <v>0</v>
      </c>
      <c r="RF18" s="71">
        <v>0</v>
      </c>
      <c r="RG18" s="71">
        <v>0</v>
      </c>
      <c r="RH18" s="71">
        <v>0</v>
      </c>
      <c r="RI18" s="71">
        <v>1</v>
      </c>
      <c r="RJ18" s="71">
        <v>0</v>
      </c>
      <c r="RK18" s="71">
        <v>1</v>
      </c>
      <c r="RL18" s="71">
        <v>0</v>
      </c>
      <c r="RM18" s="71">
        <v>0</v>
      </c>
      <c r="RN18" s="71">
        <v>0</v>
      </c>
      <c r="RO18" s="71">
        <v>0</v>
      </c>
      <c r="RP18" s="71">
        <v>0</v>
      </c>
      <c r="RQ18" s="71">
        <v>0</v>
      </c>
      <c r="RR18" s="71">
        <v>0</v>
      </c>
      <c r="RS18" s="71">
        <v>15</v>
      </c>
      <c r="RT18" s="71">
        <v>0</v>
      </c>
      <c r="RU18" s="71">
        <v>1</v>
      </c>
      <c r="RV18" s="71">
        <v>0</v>
      </c>
      <c r="RW18" s="71">
        <v>0</v>
      </c>
      <c r="RX18" s="71">
        <v>0</v>
      </c>
      <c r="RY18" s="71">
        <v>0</v>
      </c>
      <c r="RZ18" s="71">
        <v>0</v>
      </c>
      <c r="SA18" s="71">
        <v>0</v>
      </c>
      <c r="SB18" s="71">
        <v>0</v>
      </c>
      <c r="SC18" s="71">
        <v>0</v>
      </c>
      <c r="SD18" s="71">
        <v>1</v>
      </c>
      <c r="SE18" s="71">
        <v>0</v>
      </c>
      <c r="SF18" s="71">
        <v>1</v>
      </c>
      <c r="SG18" s="71">
        <v>0</v>
      </c>
      <c r="SH18" s="71">
        <v>0</v>
      </c>
    </row>
    <row r="19" spans="1:502">
      <c r="A19" s="16" t="s">
        <v>2181</v>
      </c>
      <c r="B19" s="70">
        <v>11</v>
      </c>
      <c r="C19" s="70">
        <v>11</v>
      </c>
      <c r="D19" s="70">
        <v>1</v>
      </c>
      <c r="E19" s="70">
        <v>2014</v>
      </c>
      <c r="F19" s="70" t="s">
        <v>181</v>
      </c>
      <c r="G19" s="1073" t="s">
        <v>2170</v>
      </c>
      <c r="H19" s="70" t="s">
        <v>2171</v>
      </c>
      <c r="I19" s="1066"/>
      <c r="J19" s="73">
        <v>0</v>
      </c>
      <c r="K19" s="73">
        <v>0</v>
      </c>
      <c r="L19" s="73">
        <v>0</v>
      </c>
      <c r="M19" s="73">
        <v>0</v>
      </c>
      <c r="N19" s="73">
        <v>0</v>
      </c>
      <c r="O19" s="73">
        <v>0</v>
      </c>
      <c r="P19" s="73">
        <v>0</v>
      </c>
      <c r="Q19" s="73">
        <v>0</v>
      </c>
      <c r="R19" s="73">
        <v>48.381999999999998</v>
      </c>
      <c r="S19" s="73">
        <v>33.11</v>
      </c>
      <c r="T19" s="73">
        <v>0</v>
      </c>
      <c r="U19" s="73">
        <v>0</v>
      </c>
      <c r="V19" s="73">
        <v>0</v>
      </c>
      <c r="W19" s="73">
        <v>7.3719999999999999</v>
      </c>
      <c r="X19" s="73">
        <v>0</v>
      </c>
      <c r="Y19" s="73">
        <v>5.4880000000000004</v>
      </c>
      <c r="Z19" s="73">
        <v>0</v>
      </c>
      <c r="AA19" s="73">
        <v>0</v>
      </c>
      <c r="AB19" s="73">
        <v>0</v>
      </c>
      <c r="AC19" s="73">
        <v>0</v>
      </c>
      <c r="AD19" s="73">
        <v>0</v>
      </c>
      <c r="AE19" s="73">
        <v>0</v>
      </c>
      <c r="AF19" s="73">
        <v>0</v>
      </c>
      <c r="AG19" s="73">
        <v>24.712</v>
      </c>
      <c r="AH19" s="73">
        <v>0</v>
      </c>
      <c r="AI19" s="73">
        <v>0</v>
      </c>
      <c r="AJ19" s="73">
        <v>12.861000000000001</v>
      </c>
      <c r="AK19" s="73">
        <v>0</v>
      </c>
      <c r="AL19" s="73">
        <v>0</v>
      </c>
      <c r="AM19" s="73">
        <v>0</v>
      </c>
      <c r="AN19" s="73">
        <v>31.067</v>
      </c>
      <c r="AO19" s="73">
        <v>0</v>
      </c>
      <c r="AP19" s="73">
        <v>0</v>
      </c>
      <c r="AQ19" s="73">
        <v>0</v>
      </c>
      <c r="AR19" s="73">
        <v>0</v>
      </c>
      <c r="AS19" s="73">
        <v>0</v>
      </c>
      <c r="AT19" s="73">
        <v>0</v>
      </c>
      <c r="AU19" s="73">
        <v>0</v>
      </c>
      <c r="AV19" s="73">
        <v>64.316000000000003</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3.5910000000000002</v>
      </c>
      <c r="CO19" s="73">
        <v>0</v>
      </c>
      <c r="CP19" s="73">
        <v>0</v>
      </c>
      <c r="CQ19" s="73">
        <v>0</v>
      </c>
      <c r="CR19" s="73">
        <v>0</v>
      </c>
      <c r="CS19" s="73">
        <v>8.6219999999999999</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48.381999999999998</v>
      </c>
      <c r="DT19" s="73">
        <v>33.11</v>
      </c>
      <c r="DU19" s="73">
        <v>0</v>
      </c>
      <c r="DV19" s="73">
        <v>0</v>
      </c>
      <c r="DW19" s="73">
        <v>0</v>
      </c>
      <c r="DX19" s="73">
        <v>7.3719999999999999</v>
      </c>
      <c r="DY19" s="73">
        <v>0</v>
      </c>
      <c r="DZ19" s="73">
        <v>5.4880000000000004</v>
      </c>
      <c r="EA19" s="73">
        <v>0</v>
      </c>
      <c r="EB19" s="73">
        <v>0</v>
      </c>
      <c r="EC19" s="73">
        <v>0</v>
      </c>
      <c r="ED19" s="73">
        <v>0</v>
      </c>
      <c r="EE19" s="73">
        <v>0</v>
      </c>
      <c r="EF19" s="73">
        <v>0</v>
      </c>
      <c r="EG19" s="73">
        <v>0</v>
      </c>
      <c r="EH19" s="73">
        <v>24.712</v>
      </c>
      <c r="EI19" s="73">
        <v>0</v>
      </c>
      <c r="EJ19" s="73">
        <v>0</v>
      </c>
      <c r="EK19" s="73">
        <v>12.861000000000001</v>
      </c>
      <c r="EL19" s="73">
        <v>0</v>
      </c>
      <c r="EM19" s="73">
        <v>0</v>
      </c>
      <c r="EN19" s="73">
        <v>0</v>
      </c>
      <c r="EO19" s="73">
        <v>31.067</v>
      </c>
      <c r="EP19" s="73">
        <v>0</v>
      </c>
      <c r="EQ19" s="73">
        <v>0</v>
      </c>
      <c r="ER19" s="73">
        <v>0</v>
      </c>
      <c r="ES19" s="73">
        <v>0</v>
      </c>
      <c r="ET19" s="73">
        <v>0</v>
      </c>
      <c r="EU19" s="73">
        <v>0</v>
      </c>
      <c r="EV19" s="73">
        <v>0</v>
      </c>
      <c r="EW19" s="73">
        <v>64.316000000000003</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3.5910000000000002</v>
      </c>
      <c r="GP19" s="73">
        <v>0</v>
      </c>
      <c r="GQ19" s="73">
        <v>0</v>
      </c>
      <c r="GR19" s="73">
        <v>0</v>
      </c>
      <c r="GS19" s="73">
        <v>0</v>
      </c>
      <c r="GT19" s="73">
        <v>8.6219999999999999</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162.99199999999999</v>
      </c>
      <c r="HL19" s="73">
        <v>0</v>
      </c>
      <c r="HM19" s="73">
        <v>64.316000000000003</v>
      </c>
      <c r="HN19" s="73">
        <v>0</v>
      </c>
      <c r="HO19" s="73">
        <v>0</v>
      </c>
      <c r="HP19" s="73">
        <v>0</v>
      </c>
      <c r="HQ19" s="73">
        <v>0</v>
      </c>
      <c r="HR19" s="73">
        <v>0</v>
      </c>
      <c r="HS19" s="73">
        <v>0</v>
      </c>
      <c r="HT19" s="73">
        <v>0</v>
      </c>
      <c r="HU19" s="73">
        <v>0</v>
      </c>
      <c r="HV19" s="73">
        <v>3.5910000000000002</v>
      </c>
      <c r="HW19" s="73">
        <v>0</v>
      </c>
      <c r="HX19" s="73">
        <v>8.6219999999999999</v>
      </c>
      <c r="HY19" s="73">
        <v>0</v>
      </c>
      <c r="HZ19" s="73">
        <v>0</v>
      </c>
      <c r="IA19" s="73">
        <v>0</v>
      </c>
      <c r="IB19" s="73">
        <v>0</v>
      </c>
      <c r="IC19" s="73">
        <v>0</v>
      </c>
      <c r="ID19" s="73">
        <v>0</v>
      </c>
      <c r="IE19" s="73">
        <v>0</v>
      </c>
      <c r="IF19" s="73">
        <v>162.99199999999999</v>
      </c>
      <c r="IG19" s="73">
        <v>0</v>
      </c>
      <c r="IH19" s="73">
        <v>64.316000000000003</v>
      </c>
      <c r="II19" s="73">
        <v>0</v>
      </c>
      <c r="IJ19" s="73">
        <v>0</v>
      </c>
      <c r="IK19" s="73">
        <v>0</v>
      </c>
      <c r="IL19" s="73">
        <v>0</v>
      </c>
      <c r="IM19" s="73">
        <v>0</v>
      </c>
      <c r="IN19" s="73">
        <v>0</v>
      </c>
      <c r="IO19" s="73">
        <v>0</v>
      </c>
      <c r="IP19" s="73">
        <v>0</v>
      </c>
      <c r="IQ19" s="73">
        <v>3.5910000000000002</v>
      </c>
      <c r="IR19" s="73">
        <v>0</v>
      </c>
      <c r="IS19" s="73">
        <v>8.6219999999999999</v>
      </c>
      <c r="IT19" s="73">
        <v>0</v>
      </c>
      <c r="IU19" s="73">
        <v>0</v>
      </c>
      <c r="IV19" s="74">
        <v>0</v>
      </c>
      <c r="IW19" s="71">
        <v>0</v>
      </c>
      <c r="IX19" s="71">
        <v>0</v>
      </c>
      <c r="IY19" s="71">
        <v>0</v>
      </c>
      <c r="IZ19" s="71">
        <v>0</v>
      </c>
      <c r="JA19" s="71">
        <v>0</v>
      </c>
      <c r="JB19" s="71">
        <v>0</v>
      </c>
      <c r="JC19" s="71">
        <v>0</v>
      </c>
      <c r="JD19" s="71">
        <v>0</v>
      </c>
      <c r="JE19" s="71">
        <v>4</v>
      </c>
      <c r="JF19" s="71">
        <v>1</v>
      </c>
      <c r="JG19" s="71">
        <v>0</v>
      </c>
      <c r="JH19" s="71">
        <v>0</v>
      </c>
      <c r="JI19" s="71">
        <v>0</v>
      </c>
      <c r="JJ19" s="71">
        <v>1</v>
      </c>
      <c r="JK19" s="71">
        <v>0</v>
      </c>
      <c r="JL19" s="71">
        <v>1</v>
      </c>
      <c r="JM19" s="71">
        <v>0</v>
      </c>
      <c r="JN19" s="71">
        <v>0</v>
      </c>
      <c r="JO19" s="71">
        <v>0</v>
      </c>
      <c r="JP19" s="71">
        <v>0</v>
      </c>
      <c r="JQ19" s="71">
        <v>0</v>
      </c>
      <c r="JR19" s="71">
        <v>0</v>
      </c>
      <c r="JS19" s="71">
        <v>0</v>
      </c>
      <c r="JT19" s="71">
        <v>3</v>
      </c>
      <c r="JU19" s="71">
        <v>0</v>
      </c>
      <c r="JV19" s="71">
        <v>0</v>
      </c>
      <c r="JW19" s="71">
        <v>1</v>
      </c>
      <c r="JX19" s="71">
        <v>0</v>
      </c>
      <c r="JY19" s="71">
        <v>0</v>
      </c>
      <c r="JZ19" s="71">
        <v>0</v>
      </c>
      <c r="KA19" s="71">
        <v>3</v>
      </c>
      <c r="KB19" s="71">
        <v>0</v>
      </c>
      <c r="KC19" s="71">
        <v>0</v>
      </c>
      <c r="KD19" s="71">
        <v>0</v>
      </c>
      <c r="KE19" s="71">
        <v>0</v>
      </c>
      <c r="KF19" s="71">
        <v>0</v>
      </c>
      <c r="KG19" s="71">
        <v>0</v>
      </c>
      <c r="KH19" s="71">
        <v>0</v>
      </c>
      <c r="KI19" s="71">
        <v>1</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1</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4</v>
      </c>
      <c r="NG19" s="71">
        <v>1</v>
      </c>
      <c r="NH19" s="71">
        <v>0</v>
      </c>
      <c r="NI19" s="71">
        <v>0</v>
      </c>
      <c r="NJ19" s="71">
        <v>0</v>
      </c>
      <c r="NK19" s="71">
        <v>1</v>
      </c>
      <c r="NL19" s="71">
        <v>0</v>
      </c>
      <c r="NM19" s="71">
        <v>1</v>
      </c>
      <c r="NN19" s="71">
        <v>0</v>
      </c>
      <c r="NO19" s="71">
        <v>0</v>
      </c>
      <c r="NP19" s="71">
        <v>0</v>
      </c>
      <c r="NQ19" s="71">
        <v>0</v>
      </c>
      <c r="NR19" s="71">
        <v>0</v>
      </c>
      <c r="NS19" s="71">
        <v>0</v>
      </c>
      <c r="NT19" s="71">
        <v>0</v>
      </c>
      <c r="NU19" s="71">
        <v>3</v>
      </c>
      <c r="NV19" s="71">
        <v>0</v>
      </c>
      <c r="NW19" s="71">
        <v>0</v>
      </c>
      <c r="NX19" s="71">
        <v>1</v>
      </c>
      <c r="NY19" s="71">
        <v>0</v>
      </c>
      <c r="NZ19" s="71">
        <v>0</v>
      </c>
      <c r="OA19" s="71">
        <v>0</v>
      </c>
      <c r="OB19" s="71">
        <v>3</v>
      </c>
      <c r="OC19" s="71">
        <v>0</v>
      </c>
      <c r="OD19" s="71">
        <v>0</v>
      </c>
      <c r="OE19" s="71">
        <v>0</v>
      </c>
      <c r="OF19" s="71">
        <v>0</v>
      </c>
      <c r="OG19" s="71">
        <v>0</v>
      </c>
      <c r="OH19" s="71">
        <v>0</v>
      </c>
      <c r="OI19" s="71">
        <v>0</v>
      </c>
      <c r="OJ19" s="71">
        <v>1</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1</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14</v>
      </c>
      <c r="QY19" s="71">
        <v>0</v>
      </c>
      <c r="QZ19" s="71">
        <v>1</v>
      </c>
      <c r="RA19" s="71">
        <v>0</v>
      </c>
      <c r="RB19" s="71">
        <v>0</v>
      </c>
      <c r="RC19" s="71">
        <v>0</v>
      </c>
      <c r="RD19" s="71">
        <v>0</v>
      </c>
      <c r="RE19" s="71">
        <v>0</v>
      </c>
      <c r="RF19" s="71">
        <v>0</v>
      </c>
      <c r="RG19" s="71">
        <v>0</v>
      </c>
      <c r="RH19" s="71">
        <v>0</v>
      </c>
      <c r="RI19" s="71">
        <v>1</v>
      </c>
      <c r="RJ19" s="71">
        <v>0</v>
      </c>
      <c r="RK19" s="71">
        <v>1</v>
      </c>
      <c r="RL19" s="71">
        <v>0</v>
      </c>
      <c r="RM19" s="71">
        <v>0</v>
      </c>
      <c r="RN19" s="71">
        <v>0</v>
      </c>
      <c r="RO19" s="71">
        <v>0</v>
      </c>
      <c r="RP19" s="71">
        <v>0</v>
      </c>
      <c r="RQ19" s="71">
        <v>0</v>
      </c>
      <c r="RR19" s="71">
        <v>0</v>
      </c>
      <c r="RS19" s="71">
        <v>14</v>
      </c>
      <c r="RT19" s="71">
        <v>0</v>
      </c>
      <c r="RU19" s="71">
        <v>1</v>
      </c>
      <c r="RV19" s="71">
        <v>0</v>
      </c>
      <c r="RW19" s="71">
        <v>0</v>
      </c>
      <c r="RX19" s="71">
        <v>0</v>
      </c>
      <c r="RY19" s="71">
        <v>0</v>
      </c>
      <c r="RZ19" s="71">
        <v>0</v>
      </c>
      <c r="SA19" s="71">
        <v>0</v>
      </c>
      <c r="SB19" s="71">
        <v>0</v>
      </c>
      <c r="SC19" s="71">
        <v>0</v>
      </c>
      <c r="SD19" s="71">
        <v>1</v>
      </c>
      <c r="SE19" s="71">
        <v>0</v>
      </c>
      <c r="SF19" s="71">
        <v>1</v>
      </c>
      <c r="SG19" s="71">
        <v>0</v>
      </c>
      <c r="SH19" s="71">
        <v>0</v>
      </c>
    </row>
    <row r="20" spans="1:502">
      <c r="A20" s="16" t="s">
        <v>2182</v>
      </c>
      <c r="B20" s="70">
        <v>12</v>
      </c>
      <c r="C20" s="70">
        <v>12</v>
      </c>
      <c r="D20" s="70">
        <v>1</v>
      </c>
      <c r="E20" s="70">
        <v>2015</v>
      </c>
      <c r="F20" s="70" t="s">
        <v>182</v>
      </c>
      <c r="G20" s="1073" t="s">
        <v>2170</v>
      </c>
      <c r="H20" s="70" t="s">
        <v>2171</v>
      </c>
      <c r="I20" s="1066"/>
      <c r="J20" s="73">
        <v>0</v>
      </c>
      <c r="K20" s="73">
        <v>0</v>
      </c>
      <c r="L20" s="73">
        <v>0</v>
      </c>
      <c r="M20" s="73">
        <v>0</v>
      </c>
      <c r="N20" s="73">
        <v>0</v>
      </c>
      <c r="O20" s="73">
        <v>0</v>
      </c>
      <c r="P20" s="73">
        <v>0</v>
      </c>
      <c r="Q20" s="73">
        <v>0</v>
      </c>
      <c r="R20" s="73">
        <v>62.536999999999999</v>
      </c>
      <c r="S20" s="73">
        <v>7.5090000000000003</v>
      </c>
      <c r="T20" s="73">
        <v>0</v>
      </c>
      <c r="U20" s="73">
        <v>0</v>
      </c>
      <c r="V20" s="73">
        <v>0</v>
      </c>
      <c r="W20" s="73">
        <v>8.7050000000000001</v>
      </c>
      <c r="X20" s="73">
        <v>0</v>
      </c>
      <c r="Y20" s="73">
        <v>4.577</v>
      </c>
      <c r="Z20" s="73">
        <v>0</v>
      </c>
      <c r="AA20" s="73">
        <v>0</v>
      </c>
      <c r="AB20" s="73">
        <v>0</v>
      </c>
      <c r="AC20" s="73">
        <v>0</v>
      </c>
      <c r="AD20" s="73">
        <v>0</v>
      </c>
      <c r="AE20" s="73">
        <v>0</v>
      </c>
      <c r="AF20" s="73">
        <v>0</v>
      </c>
      <c r="AG20" s="73">
        <v>22.706</v>
      </c>
      <c r="AH20" s="73">
        <v>0</v>
      </c>
      <c r="AI20" s="73">
        <v>0</v>
      </c>
      <c r="AJ20" s="73">
        <v>12.551</v>
      </c>
      <c r="AK20" s="73">
        <v>0</v>
      </c>
      <c r="AL20" s="73">
        <v>0</v>
      </c>
      <c r="AM20" s="73">
        <v>0</v>
      </c>
      <c r="AN20" s="73">
        <v>30.863</v>
      </c>
      <c r="AO20" s="73">
        <v>0</v>
      </c>
      <c r="AP20" s="73">
        <v>0</v>
      </c>
      <c r="AQ20" s="73">
        <v>0</v>
      </c>
      <c r="AR20" s="73">
        <v>0</v>
      </c>
      <c r="AS20" s="73">
        <v>0</v>
      </c>
      <c r="AT20" s="73">
        <v>0</v>
      </c>
      <c r="AU20" s="73">
        <v>0</v>
      </c>
      <c r="AV20" s="73">
        <v>58.283999999999999</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4.5789999999999997</v>
      </c>
      <c r="CO20" s="73">
        <v>0</v>
      </c>
      <c r="CP20" s="73">
        <v>0</v>
      </c>
      <c r="CQ20" s="73">
        <v>0</v>
      </c>
      <c r="CR20" s="73">
        <v>0</v>
      </c>
      <c r="CS20" s="73">
        <v>7.7869999999999999</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62.536999999999999</v>
      </c>
      <c r="DT20" s="73">
        <v>7.5090000000000003</v>
      </c>
      <c r="DU20" s="73">
        <v>0</v>
      </c>
      <c r="DV20" s="73">
        <v>0</v>
      </c>
      <c r="DW20" s="73">
        <v>0</v>
      </c>
      <c r="DX20" s="73">
        <v>8.7050000000000001</v>
      </c>
      <c r="DY20" s="73">
        <v>0</v>
      </c>
      <c r="DZ20" s="73">
        <v>4.577</v>
      </c>
      <c r="EA20" s="73">
        <v>0</v>
      </c>
      <c r="EB20" s="73">
        <v>0</v>
      </c>
      <c r="EC20" s="73">
        <v>0</v>
      </c>
      <c r="ED20" s="73">
        <v>0</v>
      </c>
      <c r="EE20" s="73">
        <v>0</v>
      </c>
      <c r="EF20" s="73">
        <v>0</v>
      </c>
      <c r="EG20" s="73">
        <v>0</v>
      </c>
      <c r="EH20" s="73">
        <v>22.706</v>
      </c>
      <c r="EI20" s="73">
        <v>0</v>
      </c>
      <c r="EJ20" s="73">
        <v>0</v>
      </c>
      <c r="EK20" s="73">
        <v>12.551</v>
      </c>
      <c r="EL20" s="73">
        <v>0</v>
      </c>
      <c r="EM20" s="73">
        <v>0</v>
      </c>
      <c r="EN20" s="73">
        <v>0</v>
      </c>
      <c r="EO20" s="73">
        <v>30.863</v>
      </c>
      <c r="EP20" s="73">
        <v>0</v>
      </c>
      <c r="EQ20" s="73">
        <v>0</v>
      </c>
      <c r="ER20" s="73">
        <v>0</v>
      </c>
      <c r="ES20" s="73">
        <v>0</v>
      </c>
      <c r="ET20" s="73">
        <v>0</v>
      </c>
      <c r="EU20" s="73">
        <v>0</v>
      </c>
      <c r="EV20" s="73">
        <v>0</v>
      </c>
      <c r="EW20" s="73">
        <v>58.283999999999999</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4.5789999999999997</v>
      </c>
      <c r="GP20" s="73">
        <v>0</v>
      </c>
      <c r="GQ20" s="73">
        <v>0</v>
      </c>
      <c r="GR20" s="73">
        <v>0</v>
      </c>
      <c r="GS20" s="73">
        <v>0</v>
      </c>
      <c r="GT20" s="73">
        <v>7.7869999999999999</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149.44800000000001</v>
      </c>
      <c r="HL20" s="73">
        <v>0</v>
      </c>
      <c r="HM20" s="73">
        <v>58.283999999999999</v>
      </c>
      <c r="HN20" s="73">
        <v>0</v>
      </c>
      <c r="HO20" s="73">
        <v>0</v>
      </c>
      <c r="HP20" s="73">
        <v>0</v>
      </c>
      <c r="HQ20" s="73">
        <v>0</v>
      </c>
      <c r="HR20" s="73">
        <v>0</v>
      </c>
      <c r="HS20" s="73">
        <v>0</v>
      </c>
      <c r="HT20" s="73">
        <v>0</v>
      </c>
      <c r="HU20" s="73">
        <v>0</v>
      </c>
      <c r="HV20" s="73">
        <v>4.5789999999999997</v>
      </c>
      <c r="HW20" s="73">
        <v>0</v>
      </c>
      <c r="HX20" s="73">
        <v>7.7869999999999999</v>
      </c>
      <c r="HY20" s="73">
        <v>0</v>
      </c>
      <c r="HZ20" s="73">
        <v>0</v>
      </c>
      <c r="IA20" s="73">
        <v>0</v>
      </c>
      <c r="IB20" s="73">
        <v>0</v>
      </c>
      <c r="IC20" s="73">
        <v>0</v>
      </c>
      <c r="ID20" s="73">
        <v>0</v>
      </c>
      <c r="IE20" s="73">
        <v>0</v>
      </c>
      <c r="IF20" s="73">
        <v>149.44800000000001</v>
      </c>
      <c r="IG20" s="73">
        <v>0</v>
      </c>
      <c r="IH20" s="73">
        <v>58.283999999999999</v>
      </c>
      <c r="II20" s="73">
        <v>0</v>
      </c>
      <c r="IJ20" s="73">
        <v>0</v>
      </c>
      <c r="IK20" s="73">
        <v>0</v>
      </c>
      <c r="IL20" s="73">
        <v>0</v>
      </c>
      <c r="IM20" s="73">
        <v>0</v>
      </c>
      <c r="IN20" s="73">
        <v>0</v>
      </c>
      <c r="IO20" s="73">
        <v>0</v>
      </c>
      <c r="IP20" s="73">
        <v>0</v>
      </c>
      <c r="IQ20" s="73">
        <v>4.5789999999999997</v>
      </c>
      <c r="IR20" s="73">
        <v>0</v>
      </c>
      <c r="IS20" s="73">
        <v>7.7869999999999999</v>
      </c>
      <c r="IT20" s="73">
        <v>0</v>
      </c>
      <c r="IU20" s="73">
        <v>0</v>
      </c>
      <c r="IV20" s="74">
        <v>0</v>
      </c>
      <c r="IW20" s="71">
        <v>0</v>
      </c>
      <c r="IX20" s="71">
        <v>0</v>
      </c>
      <c r="IY20" s="71">
        <v>0</v>
      </c>
      <c r="IZ20" s="71">
        <v>0</v>
      </c>
      <c r="JA20" s="71">
        <v>0</v>
      </c>
      <c r="JB20" s="71">
        <v>0</v>
      </c>
      <c r="JC20" s="71">
        <v>0</v>
      </c>
      <c r="JD20" s="71">
        <v>0</v>
      </c>
      <c r="JE20" s="71">
        <v>5</v>
      </c>
      <c r="JF20" s="71">
        <v>1</v>
      </c>
      <c r="JG20" s="71">
        <v>0</v>
      </c>
      <c r="JH20" s="71">
        <v>0</v>
      </c>
      <c r="JI20" s="71">
        <v>0</v>
      </c>
      <c r="JJ20" s="71">
        <v>1</v>
      </c>
      <c r="JK20" s="71">
        <v>0</v>
      </c>
      <c r="JL20" s="71">
        <v>1</v>
      </c>
      <c r="JM20" s="71">
        <v>0</v>
      </c>
      <c r="JN20" s="71">
        <v>0</v>
      </c>
      <c r="JO20" s="71">
        <v>0</v>
      </c>
      <c r="JP20" s="71">
        <v>0</v>
      </c>
      <c r="JQ20" s="71">
        <v>0</v>
      </c>
      <c r="JR20" s="71">
        <v>0</v>
      </c>
      <c r="JS20" s="71">
        <v>0</v>
      </c>
      <c r="JT20" s="71">
        <v>2</v>
      </c>
      <c r="JU20" s="71">
        <v>0</v>
      </c>
      <c r="JV20" s="71">
        <v>0</v>
      </c>
      <c r="JW20" s="71">
        <v>1</v>
      </c>
      <c r="JX20" s="71">
        <v>0</v>
      </c>
      <c r="JY20" s="71">
        <v>0</v>
      </c>
      <c r="JZ20" s="71">
        <v>0</v>
      </c>
      <c r="KA20" s="71">
        <v>3</v>
      </c>
      <c r="KB20" s="71">
        <v>0</v>
      </c>
      <c r="KC20" s="71">
        <v>0</v>
      </c>
      <c r="KD20" s="71">
        <v>0</v>
      </c>
      <c r="KE20" s="71">
        <v>0</v>
      </c>
      <c r="KF20" s="71">
        <v>0</v>
      </c>
      <c r="KG20" s="71">
        <v>0</v>
      </c>
      <c r="KH20" s="71">
        <v>0</v>
      </c>
      <c r="KI20" s="71">
        <v>1</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1</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5</v>
      </c>
      <c r="NG20" s="71">
        <v>1</v>
      </c>
      <c r="NH20" s="71">
        <v>0</v>
      </c>
      <c r="NI20" s="71">
        <v>0</v>
      </c>
      <c r="NJ20" s="71">
        <v>0</v>
      </c>
      <c r="NK20" s="71">
        <v>1</v>
      </c>
      <c r="NL20" s="71">
        <v>0</v>
      </c>
      <c r="NM20" s="71">
        <v>1</v>
      </c>
      <c r="NN20" s="71">
        <v>0</v>
      </c>
      <c r="NO20" s="71">
        <v>0</v>
      </c>
      <c r="NP20" s="71">
        <v>0</v>
      </c>
      <c r="NQ20" s="71">
        <v>0</v>
      </c>
      <c r="NR20" s="71">
        <v>0</v>
      </c>
      <c r="NS20" s="71">
        <v>0</v>
      </c>
      <c r="NT20" s="71">
        <v>0</v>
      </c>
      <c r="NU20" s="71">
        <v>2</v>
      </c>
      <c r="NV20" s="71">
        <v>0</v>
      </c>
      <c r="NW20" s="71">
        <v>0</v>
      </c>
      <c r="NX20" s="71">
        <v>1</v>
      </c>
      <c r="NY20" s="71">
        <v>0</v>
      </c>
      <c r="NZ20" s="71">
        <v>0</v>
      </c>
      <c r="OA20" s="71">
        <v>0</v>
      </c>
      <c r="OB20" s="71">
        <v>3</v>
      </c>
      <c r="OC20" s="71">
        <v>0</v>
      </c>
      <c r="OD20" s="71">
        <v>0</v>
      </c>
      <c r="OE20" s="71">
        <v>0</v>
      </c>
      <c r="OF20" s="71">
        <v>0</v>
      </c>
      <c r="OG20" s="71">
        <v>0</v>
      </c>
      <c r="OH20" s="71">
        <v>0</v>
      </c>
      <c r="OI20" s="71">
        <v>0</v>
      </c>
      <c r="OJ20" s="71">
        <v>1</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1</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14</v>
      </c>
      <c r="QY20" s="71">
        <v>0</v>
      </c>
      <c r="QZ20" s="71">
        <v>1</v>
      </c>
      <c r="RA20" s="71">
        <v>0</v>
      </c>
      <c r="RB20" s="71">
        <v>0</v>
      </c>
      <c r="RC20" s="71">
        <v>0</v>
      </c>
      <c r="RD20" s="71">
        <v>0</v>
      </c>
      <c r="RE20" s="71">
        <v>0</v>
      </c>
      <c r="RF20" s="71">
        <v>0</v>
      </c>
      <c r="RG20" s="71">
        <v>0</v>
      </c>
      <c r="RH20" s="71">
        <v>0</v>
      </c>
      <c r="RI20" s="71">
        <v>1</v>
      </c>
      <c r="RJ20" s="71">
        <v>0</v>
      </c>
      <c r="RK20" s="71">
        <v>1</v>
      </c>
      <c r="RL20" s="71">
        <v>0</v>
      </c>
      <c r="RM20" s="71">
        <v>0</v>
      </c>
      <c r="RN20" s="71">
        <v>0</v>
      </c>
      <c r="RO20" s="71">
        <v>0</v>
      </c>
      <c r="RP20" s="71">
        <v>0</v>
      </c>
      <c r="RQ20" s="71">
        <v>0</v>
      </c>
      <c r="RR20" s="71">
        <v>0</v>
      </c>
      <c r="RS20" s="71">
        <v>14</v>
      </c>
      <c r="RT20" s="71">
        <v>0</v>
      </c>
      <c r="RU20" s="71">
        <v>1</v>
      </c>
      <c r="RV20" s="71">
        <v>0</v>
      </c>
      <c r="RW20" s="71">
        <v>0</v>
      </c>
      <c r="RX20" s="71">
        <v>0</v>
      </c>
      <c r="RY20" s="71">
        <v>0</v>
      </c>
      <c r="RZ20" s="71">
        <v>0</v>
      </c>
      <c r="SA20" s="71">
        <v>0</v>
      </c>
      <c r="SB20" s="71">
        <v>0</v>
      </c>
      <c r="SC20" s="71">
        <v>0</v>
      </c>
      <c r="SD20" s="71">
        <v>1</v>
      </c>
      <c r="SE20" s="71">
        <v>0</v>
      </c>
      <c r="SF20" s="71">
        <v>1</v>
      </c>
      <c r="SG20" s="71">
        <v>0</v>
      </c>
      <c r="SH20" s="71">
        <v>0</v>
      </c>
    </row>
    <row r="21" spans="1:502">
      <c r="A21" s="16" t="s">
        <v>2183</v>
      </c>
      <c r="B21" s="70">
        <v>13</v>
      </c>
      <c r="C21" s="70">
        <v>13</v>
      </c>
      <c r="D21" s="70">
        <v>1</v>
      </c>
      <c r="E21" s="70">
        <v>2016</v>
      </c>
      <c r="F21" s="70" t="s">
        <v>155</v>
      </c>
      <c r="G21" s="1073" t="s">
        <v>2170</v>
      </c>
      <c r="H21" s="70" t="s">
        <v>2171</v>
      </c>
      <c r="I21" s="1066"/>
      <c r="J21" s="73">
        <v>0</v>
      </c>
      <c r="K21" s="73">
        <v>0</v>
      </c>
      <c r="L21" s="73">
        <v>0</v>
      </c>
      <c r="M21" s="73">
        <v>0</v>
      </c>
      <c r="N21" s="73">
        <v>0</v>
      </c>
      <c r="O21" s="73">
        <v>0</v>
      </c>
      <c r="P21" s="73">
        <v>0</v>
      </c>
      <c r="Q21" s="73">
        <v>0</v>
      </c>
      <c r="R21" s="73">
        <v>56.438000000000002</v>
      </c>
      <c r="S21" s="73">
        <v>33.979999999999997</v>
      </c>
      <c r="T21" s="73">
        <v>0</v>
      </c>
      <c r="U21" s="73">
        <v>0</v>
      </c>
      <c r="V21" s="73">
        <v>0</v>
      </c>
      <c r="W21" s="73">
        <v>8.6980000000000004</v>
      </c>
      <c r="X21" s="73">
        <v>0</v>
      </c>
      <c r="Y21" s="73">
        <v>4.4219999999999997</v>
      </c>
      <c r="Z21" s="73">
        <v>0</v>
      </c>
      <c r="AA21" s="73">
        <v>0</v>
      </c>
      <c r="AB21" s="73">
        <v>0</v>
      </c>
      <c r="AC21" s="73">
        <v>0</v>
      </c>
      <c r="AD21" s="73">
        <v>0</v>
      </c>
      <c r="AE21" s="73">
        <v>0</v>
      </c>
      <c r="AF21" s="73">
        <v>0</v>
      </c>
      <c r="AG21" s="73">
        <v>23.332999999999998</v>
      </c>
      <c r="AH21" s="73">
        <v>0</v>
      </c>
      <c r="AI21" s="73">
        <v>0</v>
      </c>
      <c r="AJ21" s="73">
        <v>12.146000000000001</v>
      </c>
      <c r="AK21" s="73">
        <v>0</v>
      </c>
      <c r="AL21" s="73">
        <v>0</v>
      </c>
      <c r="AM21" s="73">
        <v>0</v>
      </c>
      <c r="AN21" s="73">
        <v>33.664999999999999</v>
      </c>
      <c r="AO21" s="73">
        <v>0</v>
      </c>
      <c r="AP21" s="73">
        <v>0</v>
      </c>
      <c r="AQ21" s="73">
        <v>0</v>
      </c>
      <c r="AR21" s="73">
        <v>0</v>
      </c>
      <c r="AS21" s="73">
        <v>0</v>
      </c>
      <c r="AT21" s="73">
        <v>0</v>
      </c>
      <c r="AU21" s="73">
        <v>0</v>
      </c>
      <c r="AV21" s="73">
        <v>56.701999999999998</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4.6920000000000002</v>
      </c>
      <c r="CO21" s="73">
        <v>0</v>
      </c>
      <c r="CP21" s="73">
        <v>0</v>
      </c>
      <c r="CQ21" s="73">
        <v>0</v>
      </c>
      <c r="CR21" s="73">
        <v>0</v>
      </c>
      <c r="CS21" s="73">
        <v>6.1280000000000001</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56.438000000000002</v>
      </c>
      <c r="DT21" s="73">
        <v>33.979999999999997</v>
      </c>
      <c r="DU21" s="73">
        <v>0</v>
      </c>
      <c r="DV21" s="73">
        <v>0</v>
      </c>
      <c r="DW21" s="73">
        <v>0</v>
      </c>
      <c r="DX21" s="73">
        <v>8.6980000000000004</v>
      </c>
      <c r="DY21" s="73">
        <v>0</v>
      </c>
      <c r="DZ21" s="73">
        <v>4.4219999999999997</v>
      </c>
      <c r="EA21" s="73">
        <v>0</v>
      </c>
      <c r="EB21" s="73">
        <v>0</v>
      </c>
      <c r="EC21" s="73">
        <v>0</v>
      </c>
      <c r="ED21" s="73">
        <v>0</v>
      </c>
      <c r="EE21" s="73">
        <v>0</v>
      </c>
      <c r="EF21" s="73">
        <v>0</v>
      </c>
      <c r="EG21" s="73">
        <v>0</v>
      </c>
      <c r="EH21" s="73">
        <v>23.332999999999998</v>
      </c>
      <c r="EI21" s="73">
        <v>0</v>
      </c>
      <c r="EJ21" s="73">
        <v>0</v>
      </c>
      <c r="EK21" s="73">
        <v>12.146000000000001</v>
      </c>
      <c r="EL21" s="73">
        <v>0</v>
      </c>
      <c r="EM21" s="73">
        <v>0</v>
      </c>
      <c r="EN21" s="73">
        <v>0</v>
      </c>
      <c r="EO21" s="73">
        <v>33.664999999999999</v>
      </c>
      <c r="EP21" s="73">
        <v>0</v>
      </c>
      <c r="EQ21" s="73">
        <v>0</v>
      </c>
      <c r="ER21" s="73">
        <v>0</v>
      </c>
      <c r="ES21" s="73">
        <v>0</v>
      </c>
      <c r="ET21" s="73">
        <v>0</v>
      </c>
      <c r="EU21" s="73">
        <v>0</v>
      </c>
      <c r="EV21" s="73">
        <v>0</v>
      </c>
      <c r="EW21" s="73">
        <v>56.701999999999998</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4.6920000000000002</v>
      </c>
      <c r="GP21" s="73">
        <v>0</v>
      </c>
      <c r="GQ21" s="73">
        <v>0</v>
      </c>
      <c r="GR21" s="73">
        <v>0</v>
      </c>
      <c r="GS21" s="73">
        <v>0</v>
      </c>
      <c r="GT21" s="73">
        <v>6.1280000000000001</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172.68199999999999</v>
      </c>
      <c r="HL21" s="73">
        <v>0</v>
      </c>
      <c r="HM21" s="73">
        <v>56.701999999999998</v>
      </c>
      <c r="HN21" s="73">
        <v>0</v>
      </c>
      <c r="HO21" s="73">
        <v>0</v>
      </c>
      <c r="HP21" s="73">
        <v>0</v>
      </c>
      <c r="HQ21" s="73">
        <v>0</v>
      </c>
      <c r="HR21" s="73">
        <v>0</v>
      </c>
      <c r="HS21" s="73">
        <v>0</v>
      </c>
      <c r="HT21" s="73">
        <v>0</v>
      </c>
      <c r="HU21" s="73">
        <v>0</v>
      </c>
      <c r="HV21" s="73">
        <v>4.6920000000000002</v>
      </c>
      <c r="HW21" s="73">
        <v>0</v>
      </c>
      <c r="HX21" s="73">
        <v>6.1280000000000001</v>
      </c>
      <c r="HY21" s="73">
        <v>0</v>
      </c>
      <c r="HZ21" s="73">
        <v>0</v>
      </c>
      <c r="IA21" s="73">
        <v>0</v>
      </c>
      <c r="IB21" s="73">
        <v>0</v>
      </c>
      <c r="IC21" s="73">
        <v>0</v>
      </c>
      <c r="ID21" s="73">
        <v>0</v>
      </c>
      <c r="IE21" s="73">
        <v>0</v>
      </c>
      <c r="IF21" s="73">
        <v>172.68199999999999</v>
      </c>
      <c r="IG21" s="73">
        <v>0</v>
      </c>
      <c r="IH21" s="73">
        <v>56.701999999999998</v>
      </c>
      <c r="II21" s="73">
        <v>0</v>
      </c>
      <c r="IJ21" s="73">
        <v>0</v>
      </c>
      <c r="IK21" s="73">
        <v>0</v>
      </c>
      <c r="IL21" s="73">
        <v>0</v>
      </c>
      <c r="IM21" s="73">
        <v>0</v>
      </c>
      <c r="IN21" s="73">
        <v>0</v>
      </c>
      <c r="IO21" s="73">
        <v>0</v>
      </c>
      <c r="IP21" s="73">
        <v>0</v>
      </c>
      <c r="IQ21" s="73">
        <v>4.6920000000000002</v>
      </c>
      <c r="IR21" s="73">
        <v>0</v>
      </c>
      <c r="IS21" s="73">
        <v>6.1280000000000001</v>
      </c>
      <c r="IT21" s="73">
        <v>0</v>
      </c>
      <c r="IU21" s="73">
        <v>0</v>
      </c>
      <c r="IV21" s="74">
        <v>0</v>
      </c>
      <c r="IW21" s="71">
        <v>0</v>
      </c>
      <c r="IX21" s="71">
        <v>0</v>
      </c>
      <c r="IY21" s="71">
        <v>0</v>
      </c>
      <c r="IZ21" s="71">
        <v>0</v>
      </c>
      <c r="JA21" s="71">
        <v>0</v>
      </c>
      <c r="JB21" s="71">
        <v>0</v>
      </c>
      <c r="JC21" s="71">
        <v>0</v>
      </c>
      <c r="JD21" s="71">
        <v>0</v>
      </c>
      <c r="JE21" s="71">
        <v>5</v>
      </c>
      <c r="JF21" s="71">
        <v>1</v>
      </c>
      <c r="JG21" s="71">
        <v>0</v>
      </c>
      <c r="JH21" s="71">
        <v>0</v>
      </c>
      <c r="JI21" s="71">
        <v>0</v>
      </c>
      <c r="JJ21" s="71">
        <v>1</v>
      </c>
      <c r="JK21" s="71">
        <v>0</v>
      </c>
      <c r="JL21" s="71">
        <v>1</v>
      </c>
      <c r="JM21" s="71">
        <v>0</v>
      </c>
      <c r="JN21" s="71">
        <v>0</v>
      </c>
      <c r="JO21" s="71">
        <v>0</v>
      </c>
      <c r="JP21" s="71">
        <v>0</v>
      </c>
      <c r="JQ21" s="71">
        <v>0</v>
      </c>
      <c r="JR21" s="71">
        <v>0</v>
      </c>
      <c r="JS21" s="71">
        <v>0</v>
      </c>
      <c r="JT21" s="71">
        <v>2</v>
      </c>
      <c r="JU21" s="71">
        <v>0</v>
      </c>
      <c r="JV21" s="71">
        <v>0</v>
      </c>
      <c r="JW21" s="71">
        <v>1</v>
      </c>
      <c r="JX21" s="71">
        <v>0</v>
      </c>
      <c r="JY21" s="71">
        <v>0</v>
      </c>
      <c r="JZ21" s="71">
        <v>0</v>
      </c>
      <c r="KA21" s="71">
        <v>3</v>
      </c>
      <c r="KB21" s="71">
        <v>0</v>
      </c>
      <c r="KC21" s="71">
        <v>0</v>
      </c>
      <c r="KD21" s="71">
        <v>0</v>
      </c>
      <c r="KE21" s="71">
        <v>0</v>
      </c>
      <c r="KF21" s="71">
        <v>0</v>
      </c>
      <c r="KG21" s="71">
        <v>0</v>
      </c>
      <c r="KH21" s="71">
        <v>0</v>
      </c>
      <c r="KI21" s="71">
        <v>1</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1</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5</v>
      </c>
      <c r="NG21" s="71">
        <v>1</v>
      </c>
      <c r="NH21" s="71">
        <v>0</v>
      </c>
      <c r="NI21" s="71">
        <v>0</v>
      </c>
      <c r="NJ21" s="71">
        <v>0</v>
      </c>
      <c r="NK21" s="71">
        <v>1</v>
      </c>
      <c r="NL21" s="71">
        <v>0</v>
      </c>
      <c r="NM21" s="71">
        <v>1</v>
      </c>
      <c r="NN21" s="71">
        <v>0</v>
      </c>
      <c r="NO21" s="71">
        <v>0</v>
      </c>
      <c r="NP21" s="71">
        <v>0</v>
      </c>
      <c r="NQ21" s="71">
        <v>0</v>
      </c>
      <c r="NR21" s="71">
        <v>0</v>
      </c>
      <c r="NS21" s="71">
        <v>0</v>
      </c>
      <c r="NT21" s="71">
        <v>0</v>
      </c>
      <c r="NU21" s="71">
        <v>2</v>
      </c>
      <c r="NV21" s="71">
        <v>0</v>
      </c>
      <c r="NW21" s="71">
        <v>0</v>
      </c>
      <c r="NX21" s="71">
        <v>1</v>
      </c>
      <c r="NY21" s="71">
        <v>0</v>
      </c>
      <c r="NZ21" s="71">
        <v>0</v>
      </c>
      <c r="OA21" s="71">
        <v>0</v>
      </c>
      <c r="OB21" s="71">
        <v>3</v>
      </c>
      <c r="OC21" s="71">
        <v>0</v>
      </c>
      <c r="OD21" s="71">
        <v>0</v>
      </c>
      <c r="OE21" s="71">
        <v>0</v>
      </c>
      <c r="OF21" s="71">
        <v>0</v>
      </c>
      <c r="OG21" s="71">
        <v>0</v>
      </c>
      <c r="OH21" s="71">
        <v>0</v>
      </c>
      <c r="OI21" s="71">
        <v>0</v>
      </c>
      <c r="OJ21" s="71">
        <v>1</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1</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14</v>
      </c>
      <c r="QY21" s="71">
        <v>0</v>
      </c>
      <c r="QZ21" s="71">
        <v>1</v>
      </c>
      <c r="RA21" s="71">
        <v>0</v>
      </c>
      <c r="RB21" s="71">
        <v>0</v>
      </c>
      <c r="RC21" s="71">
        <v>0</v>
      </c>
      <c r="RD21" s="71">
        <v>0</v>
      </c>
      <c r="RE21" s="71">
        <v>0</v>
      </c>
      <c r="RF21" s="71">
        <v>0</v>
      </c>
      <c r="RG21" s="71">
        <v>0</v>
      </c>
      <c r="RH21" s="71">
        <v>0</v>
      </c>
      <c r="RI21" s="71">
        <v>1</v>
      </c>
      <c r="RJ21" s="71">
        <v>0</v>
      </c>
      <c r="RK21" s="71">
        <v>1</v>
      </c>
      <c r="RL21" s="71">
        <v>0</v>
      </c>
      <c r="RM21" s="71">
        <v>0</v>
      </c>
      <c r="RN21" s="71">
        <v>0</v>
      </c>
      <c r="RO21" s="71">
        <v>0</v>
      </c>
      <c r="RP21" s="71">
        <v>0</v>
      </c>
      <c r="RQ21" s="71">
        <v>0</v>
      </c>
      <c r="RR21" s="71">
        <v>0</v>
      </c>
      <c r="RS21" s="71">
        <v>14</v>
      </c>
      <c r="RT21" s="71">
        <v>0</v>
      </c>
      <c r="RU21" s="71">
        <v>1</v>
      </c>
      <c r="RV21" s="71">
        <v>0</v>
      </c>
      <c r="RW21" s="71">
        <v>0</v>
      </c>
      <c r="RX21" s="71">
        <v>0</v>
      </c>
      <c r="RY21" s="71">
        <v>0</v>
      </c>
      <c r="RZ21" s="71">
        <v>0</v>
      </c>
      <c r="SA21" s="71">
        <v>0</v>
      </c>
      <c r="SB21" s="71">
        <v>0</v>
      </c>
      <c r="SC21" s="71">
        <v>0</v>
      </c>
      <c r="SD21" s="71">
        <v>1</v>
      </c>
      <c r="SE21" s="71">
        <v>0</v>
      </c>
      <c r="SF21" s="71">
        <v>1</v>
      </c>
      <c r="SG21" s="71">
        <v>0</v>
      </c>
      <c r="SH21" s="71">
        <v>0</v>
      </c>
    </row>
    <row r="22" spans="1:502">
      <c r="A22" s="16" t="s">
        <v>2184</v>
      </c>
      <c r="B22" s="70">
        <v>14</v>
      </c>
      <c r="C22" s="70">
        <v>14</v>
      </c>
      <c r="D22" s="70">
        <v>1</v>
      </c>
      <c r="E22" s="70">
        <v>2017</v>
      </c>
      <c r="F22" s="70" t="s">
        <v>156</v>
      </c>
      <c r="G22" s="1073" t="s">
        <v>2170</v>
      </c>
      <c r="H22" s="70" t="s">
        <v>2171</v>
      </c>
      <c r="I22" s="1066"/>
      <c r="J22" s="73">
        <v>0</v>
      </c>
      <c r="K22" s="73">
        <v>0</v>
      </c>
      <c r="L22" s="73">
        <v>0</v>
      </c>
      <c r="M22" s="73">
        <v>0</v>
      </c>
      <c r="N22" s="73">
        <v>0</v>
      </c>
      <c r="O22" s="73">
        <v>0</v>
      </c>
      <c r="P22" s="73">
        <v>0</v>
      </c>
      <c r="Q22" s="73">
        <v>0</v>
      </c>
      <c r="R22" s="73">
        <v>63.542000000000002</v>
      </c>
      <c r="S22" s="73">
        <v>32.953000000000003</v>
      </c>
      <c r="T22" s="73">
        <v>0</v>
      </c>
      <c r="U22" s="73">
        <v>0</v>
      </c>
      <c r="V22" s="73">
        <v>0</v>
      </c>
      <c r="W22" s="73">
        <v>8.5009999999999994</v>
      </c>
      <c r="X22" s="73">
        <v>0</v>
      </c>
      <c r="Y22" s="73">
        <v>4.3689999999999998</v>
      </c>
      <c r="Z22" s="73">
        <v>0</v>
      </c>
      <c r="AA22" s="73">
        <v>0</v>
      </c>
      <c r="AB22" s="73">
        <v>0</v>
      </c>
      <c r="AC22" s="73">
        <v>0</v>
      </c>
      <c r="AD22" s="73">
        <v>0</v>
      </c>
      <c r="AE22" s="73">
        <v>0</v>
      </c>
      <c r="AF22" s="73">
        <v>0</v>
      </c>
      <c r="AG22" s="73">
        <v>22.594999999999999</v>
      </c>
      <c r="AH22" s="73">
        <v>0</v>
      </c>
      <c r="AI22" s="73">
        <v>0</v>
      </c>
      <c r="AJ22" s="73">
        <v>14.85</v>
      </c>
      <c r="AK22" s="73">
        <v>0</v>
      </c>
      <c r="AL22" s="73">
        <v>0</v>
      </c>
      <c r="AM22" s="73">
        <v>0</v>
      </c>
      <c r="AN22" s="73">
        <v>27.864999999999998</v>
      </c>
      <c r="AO22" s="73">
        <v>0</v>
      </c>
      <c r="AP22" s="73">
        <v>0</v>
      </c>
      <c r="AQ22" s="73">
        <v>0</v>
      </c>
      <c r="AR22" s="73">
        <v>0</v>
      </c>
      <c r="AS22" s="73">
        <v>0</v>
      </c>
      <c r="AT22" s="73">
        <v>0</v>
      </c>
      <c r="AU22" s="73">
        <v>0</v>
      </c>
      <c r="AV22" s="73">
        <v>53.902000000000001</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63.542000000000002</v>
      </c>
      <c r="DT22" s="73">
        <v>32.953000000000003</v>
      </c>
      <c r="DU22" s="73">
        <v>0</v>
      </c>
      <c r="DV22" s="73">
        <v>0</v>
      </c>
      <c r="DW22" s="73">
        <v>0</v>
      </c>
      <c r="DX22" s="73">
        <v>8.5009999999999994</v>
      </c>
      <c r="DY22" s="73">
        <v>0</v>
      </c>
      <c r="DZ22" s="73">
        <v>4.3689999999999998</v>
      </c>
      <c r="EA22" s="73">
        <v>0</v>
      </c>
      <c r="EB22" s="73">
        <v>0</v>
      </c>
      <c r="EC22" s="73">
        <v>0</v>
      </c>
      <c r="ED22" s="73">
        <v>0</v>
      </c>
      <c r="EE22" s="73">
        <v>0</v>
      </c>
      <c r="EF22" s="73">
        <v>0</v>
      </c>
      <c r="EG22" s="73">
        <v>0</v>
      </c>
      <c r="EH22" s="73">
        <v>22.594999999999999</v>
      </c>
      <c r="EI22" s="73">
        <v>0</v>
      </c>
      <c r="EJ22" s="73">
        <v>0</v>
      </c>
      <c r="EK22" s="73">
        <v>14.85</v>
      </c>
      <c r="EL22" s="73">
        <v>0</v>
      </c>
      <c r="EM22" s="73">
        <v>0</v>
      </c>
      <c r="EN22" s="73">
        <v>0</v>
      </c>
      <c r="EO22" s="73">
        <v>27.864999999999998</v>
      </c>
      <c r="EP22" s="73">
        <v>0</v>
      </c>
      <c r="EQ22" s="73">
        <v>0</v>
      </c>
      <c r="ER22" s="73">
        <v>0</v>
      </c>
      <c r="ES22" s="73">
        <v>0</v>
      </c>
      <c r="ET22" s="73">
        <v>0</v>
      </c>
      <c r="EU22" s="73">
        <v>0</v>
      </c>
      <c r="EV22" s="73">
        <v>0</v>
      </c>
      <c r="EW22" s="73">
        <v>53.902000000000001</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174.67500000000001</v>
      </c>
      <c r="HL22" s="73">
        <v>0</v>
      </c>
      <c r="HM22" s="73">
        <v>53.902000000000001</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174.67500000000001</v>
      </c>
      <c r="IG22" s="73">
        <v>0</v>
      </c>
      <c r="IH22" s="73">
        <v>53.902000000000001</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5</v>
      </c>
      <c r="JF22" s="71">
        <v>2</v>
      </c>
      <c r="JG22" s="71">
        <v>0</v>
      </c>
      <c r="JH22" s="71">
        <v>0</v>
      </c>
      <c r="JI22" s="71">
        <v>0</v>
      </c>
      <c r="JJ22" s="71">
        <v>1</v>
      </c>
      <c r="JK22" s="71">
        <v>0</v>
      </c>
      <c r="JL22" s="71">
        <v>1</v>
      </c>
      <c r="JM22" s="71">
        <v>0</v>
      </c>
      <c r="JN22" s="71">
        <v>0</v>
      </c>
      <c r="JO22" s="71">
        <v>0</v>
      </c>
      <c r="JP22" s="71">
        <v>0</v>
      </c>
      <c r="JQ22" s="71">
        <v>0</v>
      </c>
      <c r="JR22" s="71">
        <v>0</v>
      </c>
      <c r="JS22" s="71">
        <v>0</v>
      </c>
      <c r="JT22" s="71">
        <v>2</v>
      </c>
      <c r="JU22" s="71">
        <v>0</v>
      </c>
      <c r="JV22" s="71">
        <v>0</v>
      </c>
      <c r="JW22" s="71">
        <v>2</v>
      </c>
      <c r="JX22" s="71">
        <v>0</v>
      </c>
      <c r="JY22" s="71">
        <v>0</v>
      </c>
      <c r="JZ22" s="71">
        <v>0</v>
      </c>
      <c r="KA22" s="71">
        <v>2</v>
      </c>
      <c r="KB22" s="71">
        <v>0</v>
      </c>
      <c r="KC22" s="71">
        <v>0</v>
      </c>
      <c r="KD22" s="71">
        <v>0</v>
      </c>
      <c r="KE22" s="71">
        <v>0</v>
      </c>
      <c r="KF22" s="71">
        <v>0</v>
      </c>
      <c r="KG22" s="71">
        <v>0</v>
      </c>
      <c r="KH22" s="71">
        <v>0</v>
      </c>
      <c r="KI22" s="71">
        <v>1</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5</v>
      </c>
      <c r="NG22" s="71">
        <v>2</v>
      </c>
      <c r="NH22" s="71">
        <v>0</v>
      </c>
      <c r="NI22" s="71">
        <v>0</v>
      </c>
      <c r="NJ22" s="71">
        <v>0</v>
      </c>
      <c r="NK22" s="71">
        <v>1</v>
      </c>
      <c r="NL22" s="71">
        <v>0</v>
      </c>
      <c r="NM22" s="71">
        <v>1</v>
      </c>
      <c r="NN22" s="71">
        <v>0</v>
      </c>
      <c r="NO22" s="71">
        <v>0</v>
      </c>
      <c r="NP22" s="71">
        <v>0</v>
      </c>
      <c r="NQ22" s="71">
        <v>0</v>
      </c>
      <c r="NR22" s="71">
        <v>0</v>
      </c>
      <c r="NS22" s="71">
        <v>0</v>
      </c>
      <c r="NT22" s="71">
        <v>0</v>
      </c>
      <c r="NU22" s="71">
        <v>2</v>
      </c>
      <c r="NV22" s="71">
        <v>0</v>
      </c>
      <c r="NW22" s="71">
        <v>0</v>
      </c>
      <c r="NX22" s="71">
        <v>2</v>
      </c>
      <c r="NY22" s="71">
        <v>0</v>
      </c>
      <c r="NZ22" s="71">
        <v>0</v>
      </c>
      <c r="OA22" s="71">
        <v>0</v>
      </c>
      <c r="OB22" s="71">
        <v>2</v>
      </c>
      <c r="OC22" s="71">
        <v>0</v>
      </c>
      <c r="OD22" s="71">
        <v>0</v>
      </c>
      <c r="OE22" s="71">
        <v>0</v>
      </c>
      <c r="OF22" s="71">
        <v>0</v>
      </c>
      <c r="OG22" s="71">
        <v>0</v>
      </c>
      <c r="OH22" s="71">
        <v>0</v>
      </c>
      <c r="OI22" s="71">
        <v>0</v>
      </c>
      <c r="OJ22" s="71">
        <v>1</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15</v>
      </c>
      <c r="QY22" s="71">
        <v>0</v>
      </c>
      <c r="QZ22" s="71">
        <v>1</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15</v>
      </c>
      <c r="RT22" s="71">
        <v>0</v>
      </c>
      <c r="RU22" s="71">
        <v>1</v>
      </c>
      <c r="RV22" s="71">
        <v>0</v>
      </c>
      <c r="RW22" s="71">
        <v>0</v>
      </c>
      <c r="RX22" s="71">
        <v>0</v>
      </c>
      <c r="RY22" s="71">
        <v>0</v>
      </c>
      <c r="RZ22" s="71">
        <v>0</v>
      </c>
      <c r="SA22" s="71">
        <v>0</v>
      </c>
      <c r="SB22" s="71">
        <v>0</v>
      </c>
      <c r="SC22" s="71">
        <v>0</v>
      </c>
      <c r="SD22" s="71">
        <v>0</v>
      </c>
      <c r="SE22" s="71">
        <v>0</v>
      </c>
      <c r="SF22" s="71">
        <v>0</v>
      </c>
      <c r="SG22" s="71">
        <v>0</v>
      </c>
      <c r="SH22" s="71">
        <v>0</v>
      </c>
    </row>
    <row r="23" spans="1:502">
      <c r="A23" s="16" t="s">
        <v>2185</v>
      </c>
      <c r="B23" s="70">
        <v>15</v>
      </c>
      <c r="C23" s="70">
        <v>15</v>
      </c>
      <c r="D23" s="70">
        <v>1</v>
      </c>
      <c r="E23" s="70">
        <v>2018</v>
      </c>
      <c r="F23" s="70" t="s">
        <v>183</v>
      </c>
      <c r="G23" s="1073" t="s">
        <v>2170</v>
      </c>
      <c r="H23" s="70" t="s">
        <v>2171</v>
      </c>
      <c r="I23" s="1066"/>
      <c r="J23" s="73">
        <v>0</v>
      </c>
      <c r="K23" s="73">
        <v>0</v>
      </c>
      <c r="L23" s="73">
        <v>0</v>
      </c>
      <c r="M23" s="73">
        <v>0</v>
      </c>
      <c r="N23" s="73">
        <v>0</v>
      </c>
      <c r="O23" s="73">
        <v>0</v>
      </c>
      <c r="P23" s="73">
        <v>0</v>
      </c>
      <c r="Q23" s="73">
        <v>0</v>
      </c>
      <c r="R23" s="73">
        <v>62.49</v>
      </c>
      <c r="S23" s="73">
        <v>31.588999999999999</v>
      </c>
      <c r="T23" s="73">
        <v>0</v>
      </c>
      <c r="U23" s="73">
        <v>0</v>
      </c>
      <c r="V23" s="73">
        <v>0</v>
      </c>
      <c r="W23" s="73">
        <v>8.9009999999999998</v>
      </c>
      <c r="X23" s="73">
        <v>0</v>
      </c>
      <c r="Y23" s="73">
        <v>7.5810000000000004</v>
      </c>
      <c r="Z23" s="73">
        <v>0</v>
      </c>
      <c r="AA23" s="73">
        <v>0</v>
      </c>
      <c r="AB23" s="73">
        <v>0</v>
      </c>
      <c r="AC23" s="73">
        <v>0</v>
      </c>
      <c r="AD23" s="73">
        <v>0</v>
      </c>
      <c r="AE23" s="73">
        <v>0</v>
      </c>
      <c r="AF23" s="73">
        <v>0</v>
      </c>
      <c r="AG23" s="73">
        <v>23.67</v>
      </c>
      <c r="AH23" s="73">
        <v>0</v>
      </c>
      <c r="AI23" s="73">
        <v>4.4420000000000002</v>
      </c>
      <c r="AJ23" s="73">
        <v>16.579000000000001</v>
      </c>
      <c r="AK23" s="73">
        <v>0</v>
      </c>
      <c r="AL23" s="73">
        <v>0</v>
      </c>
      <c r="AM23" s="73">
        <v>0</v>
      </c>
      <c r="AN23" s="73">
        <v>33.476999999999997</v>
      </c>
      <c r="AO23" s="73">
        <v>0</v>
      </c>
      <c r="AP23" s="73">
        <v>0</v>
      </c>
      <c r="AQ23" s="73">
        <v>0</v>
      </c>
      <c r="AR23" s="73">
        <v>0</v>
      </c>
      <c r="AS23" s="73">
        <v>0</v>
      </c>
      <c r="AT23" s="73">
        <v>0</v>
      </c>
      <c r="AU23" s="73">
        <v>0</v>
      </c>
      <c r="AV23" s="73">
        <v>47.902999999999999</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4.3979999999999997</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62.49</v>
      </c>
      <c r="DT23" s="73">
        <v>31.588999999999999</v>
      </c>
      <c r="DU23" s="73">
        <v>0</v>
      </c>
      <c r="DV23" s="73">
        <v>0</v>
      </c>
      <c r="DW23" s="73">
        <v>0</v>
      </c>
      <c r="DX23" s="73">
        <v>8.9009999999999998</v>
      </c>
      <c r="DY23" s="73">
        <v>0</v>
      </c>
      <c r="DZ23" s="73">
        <v>7.5810000000000004</v>
      </c>
      <c r="EA23" s="73">
        <v>0</v>
      </c>
      <c r="EB23" s="73">
        <v>0</v>
      </c>
      <c r="EC23" s="73">
        <v>0</v>
      </c>
      <c r="ED23" s="73">
        <v>0</v>
      </c>
      <c r="EE23" s="73">
        <v>0</v>
      </c>
      <c r="EF23" s="73">
        <v>0</v>
      </c>
      <c r="EG23" s="73">
        <v>0</v>
      </c>
      <c r="EH23" s="73">
        <v>23.67</v>
      </c>
      <c r="EI23" s="73">
        <v>0</v>
      </c>
      <c r="EJ23" s="73">
        <v>4.4420000000000002</v>
      </c>
      <c r="EK23" s="73">
        <v>16.579000000000001</v>
      </c>
      <c r="EL23" s="73">
        <v>0</v>
      </c>
      <c r="EM23" s="73">
        <v>0</v>
      </c>
      <c r="EN23" s="73">
        <v>0</v>
      </c>
      <c r="EO23" s="73">
        <v>33.476999999999997</v>
      </c>
      <c r="EP23" s="73">
        <v>0</v>
      </c>
      <c r="EQ23" s="73">
        <v>0</v>
      </c>
      <c r="ER23" s="73">
        <v>0</v>
      </c>
      <c r="ES23" s="73">
        <v>0</v>
      </c>
      <c r="ET23" s="73">
        <v>0</v>
      </c>
      <c r="EU23" s="73">
        <v>0</v>
      </c>
      <c r="EV23" s="73">
        <v>0</v>
      </c>
      <c r="EW23" s="73">
        <v>47.902999999999999</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4.3979999999999997</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188.72900000000001</v>
      </c>
      <c r="HL23" s="73">
        <v>0</v>
      </c>
      <c r="HM23" s="73">
        <v>47.902999999999999</v>
      </c>
      <c r="HN23" s="73">
        <v>0</v>
      </c>
      <c r="HO23" s="73">
        <v>0</v>
      </c>
      <c r="HP23" s="73">
        <v>0</v>
      </c>
      <c r="HQ23" s="73">
        <v>0</v>
      </c>
      <c r="HR23" s="73">
        <v>0</v>
      </c>
      <c r="HS23" s="73">
        <v>0</v>
      </c>
      <c r="HT23" s="73">
        <v>0</v>
      </c>
      <c r="HU23" s="73">
        <v>0</v>
      </c>
      <c r="HV23" s="73">
        <v>4.3979999999999997</v>
      </c>
      <c r="HW23" s="73">
        <v>0</v>
      </c>
      <c r="HX23" s="73">
        <v>0</v>
      </c>
      <c r="HY23" s="73">
        <v>0</v>
      </c>
      <c r="HZ23" s="73">
        <v>0</v>
      </c>
      <c r="IA23" s="73">
        <v>0</v>
      </c>
      <c r="IB23" s="73">
        <v>0</v>
      </c>
      <c r="IC23" s="73">
        <v>0</v>
      </c>
      <c r="ID23" s="73">
        <v>0</v>
      </c>
      <c r="IE23" s="73">
        <v>0</v>
      </c>
      <c r="IF23" s="73">
        <v>188.72900000000001</v>
      </c>
      <c r="IG23" s="73">
        <v>0</v>
      </c>
      <c r="IH23" s="73">
        <v>47.902999999999999</v>
      </c>
      <c r="II23" s="73">
        <v>0</v>
      </c>
      <c r="IJ23" s="73">
        <v>0</v>
      </c>
      <c r="IK23" s="73">
        <v>0</v>
      </c>
      <c r="IL23" s="73">
        <v>0</v>
      </c>
      <c r="IM23" s="73">
        <v>0</v>
      </c>
      <c r="IN23" s="73">
        <v>0</v>
      </c>
      <c r="IO23" s="73">
        <v>0</v>
      </c>
      <c r="IP23" s="73">
        <v>0</v>
      </c>
      <c r="IQ23" s="73">
        <v>4.3979999999999997</v>
      </c>
      <c r="IR23" s="73">
        <v>0</v>
      </c>
      <c r="IS23" s="73">
        <v>0</v>
      </c>
      <c r="IT23" s="73">
        <v>0</v>
      </c>
      <c r="IU23" s="73">
        <v>0</v>
      </c>
      <c r="IV23" s="74">
        <v>0</v>
      </c>
      <c r="IW23" s="71">
        <v>0</v>
      </c>
      <c r="IX23" s="71">
        <v>0</v>
      </c>
      <c r="IY23" s="71">
        <v>0</v>
      </c>
      <c r="IZ23" s="71">
        <v>0</v>
      </c>
      <c r="JA23" s="71">
        <v>0</v>
      </c>
      <c r="JB23" s="71">
        <v>0</v>
      </c>
      <c r="JC23" s="71">
        <v>0</v>
      </c>
      <c r="JD23" s="71">
        <v>0</v>
      </c>
      <c r="JE23" s="71">
        <v>5</v>
      </c>
      <c r="JF23" s="71">
        <v>1</v>
      </c>
      <c r="JG23" s="71">
        <v>0</v>
      </c>
      <c r="JH23" s="71">
        <v>0</v>
      </c>
      <c r="JI23" s="71">
        <v>0</v>
      </c>
      <c r="JJ23" s="71">
        <v>1</v>
      </c>
      <c r="JK23" s="71">
        <v>0</v>
      </c>
      <c r="JL23" s="71">
        <v>2</v>
      </c>
      <c r="JM23" s="71">
        <v>0</v>
      </c>
      <c r="JN23" s="71">
        <v>0</v>
      </c>
      <c r="JO23" s="71">
        <v>0</v>
      </c>
      <c r="JP23" s="71">
        <v>0</v>
      </c>
      <c r="JQ23" s="71">
        <v>0</v>
      </c>
      <c r="JR23" s="71">
        <v>0</v>
      </c>
      <c r="JS23" s="71">
        <v>0</v>
      </c>
      <c r="JT23" s="71">
        <v>2</v>
      </c>
      <c r="JU23" s="71">
        <v>0</v>
      </c>
      <c r="JV23" s="71">
        <v>1</v>
      </c>
      <c r="JW23" s="71">
        <v>2</v>
      </c>
      <c r="JX23" s="71">
        <v>0</v>
      </c>
      <c r="JY23" s="71">
        <v>0</v>
      </c>
      <c r="JZ23" s="71">
        <v>0</v>
      </c>
      <c r="KA23" s="71">
        <v>3</v>
      </c>
      <c r="KB23" s="71">
        <v>0</v>
      </c>
      <c r="KC23" s="71">
        <v>0</v>
      </c>
      <c r="KD23" s="71">
        <v>0</v>
      </c>
      <c r="KE23" s="71">
        <v>0</v>
      </c>
      <c r="KF23" s="71">
        <v>0</v>
      </c>
      <c r="KG23" s="71">
        <v>0</v>
      </c>
      <c r="KH23" s="71">
        <v>0</v>
      </c>
      <c r="KI23" s="71">
        <v>1</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5</v>
      </c>
      <c r="NG23" s="71">
        <v>1</v>
      </c>
      <c r="NH23" s="71">
        <v>0</v>
      </c>
      <c r="NI23" s="71">
        <v>0</v>
      </c>
      <c r="NJ23" s="71">
        <v>0</v>
      </c>
      <c r="NK23" s="71">
        <v>1</v>
      </c>
      <c r="NL23" s="71">
        <v>0</v>
      </c>
      <c r="NM23" s="71">
        <v>2</v>
      </c>
      <c r="NN23" s="71">
        <v>0</v>
      </c>
      <c r="NO23" s="71">
        <v>0</v>
      </c>
      <c r="NP23" s="71">
        <v>0</v>
      </c>
      <c r="NQ23" s="71">
        <v>0</v>
      </c>
      <c r="NR23" s="71">
        <v>0</v>
      </c>
      <c r="NS23" s="71">
        <v>0</v>
      </c>
      <c r="NT23" s="71">
        <v>0</v>
      </c>
      <c r="NU23" s="71">
        <v>2</v>
      </c>
      <c r="NV23" s="71">
        <v>0</v>
      </c>
      <c r="NW23" s="71">
        <v>1</v>
      </c>
      <c r="NX23" s="71">
        <v>2</v>
      </c>
      <c r="NY23" s="71">
        <v>0</v>
      </c>
      <c r="NZ23" s="71">
        <v>0</v>
      </c>
      <c r="OA23" s="71">
        <v>0</v>
      </c>
      <c r="OB23" s="71">
        <v>3</v>
      </c>
      <c r="OC23" s="71">
        <v>0</v>
      </c>
      <c r="OD23" s="71">
        <v>0</v>
      </c>
      <c r="OE23" s="71">
        <v>0</v>
      </c>
      <c r="OF23" s="71">
        <v>0</v>
      </c>
      <c r="OG23" s="71">
        <v>0</v>
      </c>
      <c r="OH23" s="71">
        <v>0</v>
      </c>
      <c r="OI23" s="71">
        <v>0</v>
      </c>
      <c r="OJ23" s="71">
        <v>1</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17</v>
      </c>
      <c r="QY23" s="71">
        <v>0</v>
      </c>
      <c r="QZ23" s="71">
        <v>1</v>
      </c>
      <c r="RA23" s="71">
        <v>0</v>
      </c>
      <c r="RB23" s="71">
        <v>0</v>
      </c>
      <c r="RC23" s="71">
        <v>0</v>
      </c>
      <c r="RD23" s="71">
        <v>0</v>
      </c>
      <c r="RE23" s="71">
        <v>0</v>
      </c>
      <c r="RF23" s="71">
        <v>0</v>
      </c>
      <c r="RG23" s="71">
        <v>0</v>
      </c>
      <c r="RH23" s="71">
        <v>0</v>
      </c>
      <c r="RI23" s="71">
        <v>1</v>
      </c>
      <c r="RJ23" s="71">
        <v>0</v>
      </c>
      <c r="RK23" s="71">
        <v>0</v>
      </c>
      <c r="RL23" s="71">
        <v>0</v>
      </c>
      <c r="RM23" s="71">
        <v>0</v>
      </c>
      <c r="RN23" s="71">
        <v>0</v>
      </c>
      <c r="RO23" s="71">
        <v>0</v>
      </c>
      <c r="RP23" s="71">
        <v>0</v>
      </c>
      <c r="RQ23" s="71">
        <v>0</v>
      </c>
      <c r="RR23" s="71">
        <v>0</v>
      </c>
      <c r="RS23" s="71">
        <v>17</v>
      </c>
      <c r="RT23" s="71">
        <v>0</v>
      </c>
      <c r="RU23" s="71">
        <v>1</v>
      </c>
      <c r="RV23" s="71">
        <v>0</v>
      </c>
      <c r="RW23" s="71">
        <v>0</v>
      </c>
      <c r="RX23" s="71">
        <v>0</v>
      </c>
      <c r="RY23" s="71">
        <v>0</v>
      </c>
      <c r="RZ23" s="71">
        <v>0</v>
      </c>
      <c r="SA23" s="71">
        <v>0</v>
      </c>
      <c r="SB23" s="71">
        <v>0</v>
      </c>
      <c r="SC23" s="71">
        <v>0</v>
      </c>
      <c r="SD23" s="71">
        <v>1</v>
      </c>
      <c r="SE23" s="71">
        <v>0</v>
      </c>
      <c r="SF23" s="71">
        <v>0</v>
      </c>
      <c r="SG23" s="71">
        <v>0</v>
      </c>
      <c r="SH23" s="71">
        <v>0</v>
      </c>
    </row>
    <row r="24" spans="1:502">
      <c r="A24" s="16" t="s">
        <v>2186</v>
      </c>
      <c r="B24" s="70">
        <v>16</v>
      </c>
      <c r="C24" s="70">
        <v>16</v>
      </c>
      <c r="D24" s="70">
        <v>1</v>
      </c>
      <c r="E24" s="70">
        <v>2019</v>
      </c>
      <c r="F24" s="70" t="s">
        <v>158</v>
      </c>
      <c r="G24" s="1073" t="s">
        <v>2170</v>
      </c>
      <c r="H24" s="70" t="s">
        <v>2171</v>
      </c>
      <c r="I24" s="1066"/>
      <c r="J24" s="73">
        <v>0</v>
      </c>
      <c r="K24" s="73">
        <v>0</v>
      </c>
      <c r="L24" s="73">
        <v>0</v>
      </c>
      <c r="M24" s="73">
        <v>0</v>
      </c>
      <c r="N24" s="73">
        <v>0</v>
      </c>
      <c r="O24" s="73">
        <v>0</v>
      </c>
      <c r="P24" s="73">
        <v>0</v>
      </c>
      <c r="Q24" s="73">
        <v>0</v>
      </c>
      <c r="R24" s="73">
        <v>60.475000000000001</v>
      </c>
      <c r="S24" s="73">
        <v>31.946000000000002</v>
      </c>
      <c r="T24" s="73">
        <v>0</v>
      </c>
      <c r="U24" s="73">
        <v>0</v>
      </c>
      <c r="V24" s="73">
        <v>0</v>
      </c>
      <c r="W24" s="73">
        <v>8.7309999999999999</v>
      </c>
      <c r="X24" s="73">
        <v>0</v>
      </c>
      <c r="Y24" s="73">
        <v>6.7030000000000003</v>
      </c>
      <c r="Z24" s="73">
        <v>0</v>
      </c>
      <c r="AA24" s="73">
        <v>0</v>
      </c>
      <c r="AB24" s="73">
        <v>0</v>
      </c>
      <c r="AC24" s="73">
        <v>0</v>
      </c>
      <c r="AD24" s="73">
        <v>0</v>
      </c>
      <c r="AE24" s="73">
        <v>0</v>
      </c>
      <c r="AF24" s="73">
        <v>0</v>
      </c>
      <c r="AG24" s="73">
        <v>19.375</v>
      </c>
      <c r="AH24" s="73">
        <v>0</v>
      </c>
      <c r="AI24" s="73">
        <v>5.4640000000000004</v>
      </c>
      <c r="AJ24" s="73">
        <v>16.245000000000001</v>
      </c>
      <c r="AK24" s="73">
        <v>0</v>
      </c>
      <c r="AL24" s="73">
        <v>0</v>
      </c>
      <c r="AM24" s="73">
        <v>0</v>
      </c>
      <c r="AN24" s="73">
        <v>31.617000000000001</v>
      </c>
      <c r="AO24" s="73">
        <v>0</v>
      </c>
      <c r="AP24" s="73">
        <v>0</v>
      </c>
      <c r="AQ24" s="73">
        <v>0</v>
      </c>
      <c r="AR24" s="73">
        <v>0</v>
      </c>
      <c r="AS24" s="73">
        <v>0</v>
      </c>
      <c r="AT24" s="73">
        <v>0</v>
      </c>
      <c r="AU24" s="73">
        <v>0</v>
      </c>
      <c r="AV24" s="73">
        <v>46.121000000000002</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4.149</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60.475000000000001</v>
      </c>
      <c r="DT24" s="73">
        <v>31.946000000000002</v>
      </c>
      <c r="DU24" s="73">
        <v>0</v>
      </c>
      <c r="DV24" s="73">
        <v>0</v>
      </c>
      <c r="DW24" s="73">
        <v>0</v>
      </c>
      <c r="DX24" s="73">
        <v>8.7309999999999999</v>
      </c>
      <c r="DY24" s="73">
        <v>0</v>
      </c>
      <c r="DZ24" s="73">
        <v>6.7030000000000003</v>
      </c>
      <c r="EA24" s="73">
        <v>0</v>
      </c>
      <c r="EB24" s="73">
        <v>0</v>
      </c>
      <c r="EC24" s="73">
        <v>0</v>
      </c>
      <c r="ED24" s="73">
        <v>0</v>
      </c>
      <c r="EE24" s="73">
        <v>0</v>
      </c>
      <c r="EF24" s="73">
        <v>0</v>
      </c>
      <c r="EG24" s="73">
        <v>0</v>
      </c>
      <c r="EH24" s="73">
        <v>19.375</v>
      </c>
      <c r="EI24" s="73">
        <v>0</v>
      </c>
      <c r="EJ24" s="73">
        <v>5.4640000000000004</v>
      </c>
      <c r="EK24" s="73">
        <v>16.245000000000001</v>
      </c>
      <c r="EL24" s="73">
        <v>0</v>
      </c>
      <c r="EM24" s="73">
        <v>0</v>
      </c>
      <c r="EN24" s="73">
        <v>0</v>
      </c>
      <c r="EO24" s="73">
        <v>31.617000000000001</v>
      </c>
      <c r="EP24" s="73">
        <v>0</v>
      </c>
      <c r="EQ24" s="73">
        <v>0</v>
      </c>
      <c r="ER24" s="73">
        <v>0</v>
      </c>
      <c r="ES24" s="73">
        <v>0</v>
      </c>
      <c r="ET24" s="73">
        <v>0</v>
      </c>
      <c r="EU24" s="73">
        <v>0</v>
      </c>
      <c r="EV24" s="73">
        <v>0</v>
      </c>
      <c r="EW24" s="73">
        <v>46.121000000000002</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4.149</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180.55600000000001</v>
      </c>
      <c r="HL24" s="73">
        <v>0</v>
      </c>
      <c r="HM24" s="73">
        <v>46.121000000000002</v>
      </c>
      <c r="HN24" s="73">
        <v>0</v>
      </c>
      <c r="HO24" s="73">
        <v>0</v>
      </c>
      <c r="HP24" s="73">
        <v>0</v>
      </c>
      <c r="HQ24" s="73">
        <v>0</v>
      </c>
      <c r="HR24" s="73">
        <v>0</v>
      </c>
      <c r="HS24" s="73">
        <v>0</v>
      </c>
      <c r="HT24" s="73">
        <v>0</v>
      </c>
      <c r="HU24" s="73">
        <v>0</v>
      </c>
      <c r="HV24" s="73">
        <v>4.149</v>
      </c>
      <c r="HW24" s="73">
        <v>0</v>
      </c>
      <c r="HX24" s="73">
        <v>0</v>
      </c>
      <c r="HY24" s="73">
        <v>0</v>
      </c>
      <c r="HZ24" s="73">
        <v>0</v>
      </c>
      <c r="IA24" s="73">
        <v>0</v>
      </c>
      <c r="IB24" s="73">
        <v>0</v>
      </c>
      <c r="IC24" s="73">
        <v>0</v>
      </c>
      <c r="ID24" s="73">
        <v>0</v>
      </c>
      <c r="IE24" s="73">
        <v>0</v>
      </c>
      <c r="IF24" s="73">
        <v>180.55600000000001</v>
      </c>
      <c r="IG24" s="73">
        <v>0</v>
      </c>
      <c r="IH24" s="73">
        <v>46.121000000000002</v>
      </c>
      <c r="II24" s="73">
        <v>0</v>
      </c>
      <c r="IJ24" s="73">
        <v>0</v>
      </c>
      <c r="IK24" s="73">
        <v>0</v>
      </c>
      <c r="IL24" s="73">
        <v>0</v>
      </c>
      <c r="IM24" s="73">
        <v>0</v>
      </c>
      <c r="IN24" s="73">
        <v>0</v>
      </c>
      <c r="IO24" s="73">
        <v>0</v>
      </c>
      <c r="IP24" s="73">
        <v>0</v>
      </c>
      <c r="IQ24" s="73">
        <v>4.149</v>
      </c>
      <c r="IR24" s="73">
        <v>0</v>
      </c>
      <c r="IS24" s="73">
        <v>0</v>
      </c>
      <c r="IT24" s="73">
        <v>0</v>
      </c>
      <c r="IU24" s="73">
        <v>0</v>
      </c>
      <c r="IV24" s="74">
        <v>0</v>
      </c>
      <c r="IW24" s="71">
        <v>0</v>
      </c>
      <c r="IX24" s="71">
        <v>0</v>
      </c>
      <c r="IY24" s="71">
        <v>0</v>
      </c>
      <c r="IZ24" s="71">
        <v>0</v>
      </c>
      <c r="JA24" s="71">
        <v>0</v>
      </c>
      <c r="JB24" s="71">
        <v>0</v>
      </c>
      <c r="JC24" s="71">
        <v>0</v>
      </c>
      <c r="JD24" s="71">
        <v>0</v>
      </c>
      <c r="JE24" s="71">
        <v>5</v>
      </c>
      <c r="JF24" s="71">
        <v>1</v>
      </c>
      <c r="JG24" s="71">
        <v>0</v>
      </c>
      <c r="JH24" s="71">
        <v>0</v>
      </c>
      <c r="JI24" s="71">
        <v>0</v>
      </c>
      <c r="JJ24" s="71">
        <v>1</v>
      </c>
      <c r="JK24" s="71">
        <v>0</v>
      </c>
      <c r="JL24" s="71">
        <v>2</v>
      </c>
      <c r="JM24" s="71">
        <v>0</v>
      </c>
      <c r="JN24" s="71">
        <v>0</v>
      </c>
      <c r="JO24" s="71">
        <v>0</v>
      </c>
      <c r="JP24" s="71">
        <v>0</v>
      </c>
      <c r="JQ24" s="71">
        <v>0</v>
      </c>
      <c r="JR24" s="71">
        <v>0</v>
      </c>
      <c r="JS24" s="71">
        <v>0</v>
      </c>
      <c r="JT24" s="71">
        <v>1</v>
      </c>
      <c r="JU24" s="71">
        <v>0</v>
      </c>
      <c r="JV24" s="71">
        <v>1</v>
      </c>
      <c r="JW24" s="71">
        <v>2</v>
      </c>
      <c r="JX24" s="71">
        <v>0</v>
      </c>
      <c r="JY24" s="71">
        <v>0</v>
      </c>
      <c r="JZ24" s="71">
        <v>0</v>
      </c>
      <c r="KA24" s="71">
        <v>3</v>
      </c>
      <c r="KB24" s="71">
        <v>0</v>
      </c>
      <c r="KC24" s="71">
        <v>0</v>
      </c>
      <c r="KD24" s="71">
        <v>0</v>
      </c>
      <c r="KE24" s="71">
        <v>0</v>
      </c>
      <c r="KF24" s="71">
        <v>0</v>
      </c>
      <c r="KG24" s="71">
        <v>0</v>
      </c>
      <c r="KH24" s="71">
        <v>0</v>
      </c>
      <c r="KI24" s="71">
        <v>1</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5</v>
      </c>
      <c r="NG24" s="71">
        <v>1</v>
      </c>
      <c r="NH24" s="71">
        <v>0</v>
      </c>
      <c r="NI24" s="71">
        <v>0</v>
      </c>
      <c r="NJ24" s="71">
        <v>0</v>
      </c>
      <c r="NK24" s="71">
        <v>1</v>
      </c>
      <c r="NL24" s="71">
        <v>0</v>
      </c>
      <c r="NM24" s="71">
        <v>2</v>
      </c>
      <c r="NN24" s="71">
        <v>0</v>
      </c>
      <c r="NO24" s="71">
        <v>0</v>
      </c>
      <c r="NP24" s="71">
        <v>0</v>
      </c>
      <c r="NQ24" s="71">
        <v>0</v>
      </c>
      <c r="NR24" s="71">
        <v>0</v>
      </c>
      <c r="NS24" s="71">
        <v>0</v>
      </c>
      <c r="NT24" s="71">
        <v>0</v>
      </c>
      <c r="NU24" s="71">
        <v>1</v>
      </c>
      <c r="NV24" s="71">
        <v>0</v>
      </c>
      <c r="NW24" s="71">
        <v>1</v>
      </c>
      <c r="NX24" s="71">
        <v>2</v>
      </c>
      <c r="NY24" s="71">
        <v>0</v>
      </c>
      <c r="NZ24" s="71">
        <v>0</v>
      </c>
      <c r="OA24" s="71">
        <v>0</v>
      </c>
      <c r="OB24" s="71">
        <v>3</v>
      </c>
      <c r="OC24" s="71">
        <v>0</v>
      </c>
      <c r="OD24" s="71">
        <v>0</v>
      </c>
      <c r="OE24" s="71">
        <v>0</v>
      </c>
      <c r="OF24" s="71">
        <v>0</v>
      </c>
      <c r="OG24" s="71">
        <v>0</v>
      </c>
      <c r="OH24" s="71">
        <v>0</v>
      </c>
      <c r="OI24" s="71">
        <v>0</v>
      </c>
      <c r="OJ24" s="71">
        <v>1</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16</v>
      </c>
      <c r="QY24" s="71">
        <v>0</v>
      </c>
      <c r="QZ24" s="71">
        <v>1</v>
      </c>
      <c r="RA24" s="71">
        <v>0</v>
      </c>
      <c r="RB24" s="71">
        <v>0</v>
      </c>
      <c r="RC24" s="71">
        <v>0</v>
      </c>
      <c r="RD24" s="71">
        <v>0</v>
      </c>
      <c r="RE24" s="71">
        <v>0</v>
      </c>
      <c r="RF24" s="71">
        <v>0</v>
      </c>
      <c r="RG24" s="71">
        <v>0</v>
      </c>
      <c r="RH24" s="71">
        <v>0</v>
      </c>
      <c r="RI24" s="71">
        <v>1</v>
      </c>
      <c r="RJ24" s="71">
        <v>0</v>
      </c>
      <c r="RK24" s="71">
        <v>0</v>
      </c>
      <c r="RL24" s="71">
        <v>0</v>
      </c>
      <c r="RM24" s="71">
        <v>0</v>
      </c>
      <c r="RN24" s="71">
        <v>0</v>
      </c>
      <c r="RO24" s="71">
        <v>0</v>
      </c>
      <c r="RP24" s="71">
        <v>0</v>
      </c>
      <c r="RQ24" s="71">
        <v>0</v>
      </c>
      <c r="RR24" s="71">
        <v>0</v>
      </c>
      <c r="RS24" s="71">
        <v>16</v>
      </c>
      <c r="RT24" s="71">
        <v>0</v>
      </c>
      <c r="RU24" s="71">
        <v>1</v>
      </c>
      <c r="RV24" s="71">
        <v>0</v>
      </c>
      <c r="RW24" s="71">
        <v>0</v>
      </c>
      <c r="RX24" s="71">
        <v>0</v>
      </c>
      <c r="RY24" s="71">
        <v>0</v>
      </c>
      <c r="RZ24" s="71">
        <v>0</v>
      </c>
      <c r="SA24" s="71">
        <v>0</v>
      </c>
      <c r="SB24" s="71">
        <v>0</v>
      </c>
      <c r="SC24" s="71">
        <v>0</v>
      </c>
      <c r="SD24" s="71">
        <v>1</v>
      </c>
      <c r="SE24" s="71">
        <v>0</v>
      </c>
      <c r="SF24" s="71">
        <v>0</v>
      </c>
      <c r="SG24" s="71">
        <v>0</v>
      </c>
      <c r="SH24" s="71">
        <v>0</v>
      </c>
    </row>
    <row r="25" spans="1:502">
      <c r="A25" s="16" t="s">
        <v>2187</v>
      </c>
      <c r="B25" s="70">
        <v>17</v>
      </c>
      <c r="C25" s="70">
        <v>17</v>
      </c>
      <c r="D25" s="70">
        <v>1</v>
      </c>
      <c r="E25" s="70">
        <v>2020</v>
      </c>
      <c r="F25" s="70" t="s">
        <v>159</v>
      </c>
      <c r="G25" s="1073" t="s">
        <v>2170</v>
      </c>
      <c r="H25" s="70" t="s">
        <v>2171</v>
      </c>
      <c r="I25" s="1066"/>
      <c r="J25" s="73">
        <v>0</v>
      </c>
      <c r="K25" s="73">
        <v>0</v>
      </c>
      <c r="L25" s="73">
        <v>0</v>
      </c>
      <c r="M25" s="73">
        <v>0</v>
      </c>
      <c r="N25" s="73">
        <v>0</v>
      </c>
      <c r="O25" s="73">
        <v>0</v>
      </c>
      <c r="P25" s="73">
        <v>0</v>
      </c>
      <c r="Q25" s="73">
        <v>0</v>
      </c>
      <c r="R25" s="73">
        <v>59.234000000000002</v>
      </c>
      <c r="S25" s="73">
        <v>36.639000000000003</v>
      </c>
      <c r="T25" s="73">
        <v>0</v>
      </c>
      <c r="U25" s="73">
        <v>0</v>
      </c>
      <c r="V25" s="73">
        <v>0</v>
      </c>
      <c r="W25" s="73">
        <v>7.8159999999999998</v>
      </c>
      <c r="X25" s="73">
        <v>0</v>
      </c>
      <c r="Y25" s="73">
        <v>6.2460000000000004</v>
      </c>
      <c r="Z25" s="73">
        <v>0</v>
      </c>
      <c r="AA25" s="73">
        <v>0</v>
      </c>
      <c r="AB25" s="73">
        <v>0</v>
      </c>
      <c r="AC25" s="73">
        <v>0</v>
      </c>
      <c r="AD25" s="73">
        <v>0</v>
      </c>
      <c r="AE25" s="73">
        <v>0</v>
      </c>
      <c r="AF25" s="73">
        <v>0</v>
      </c>
      <c r="AG25" s="73">
        <v>17.815999999999999</v>
      </c>
      <c r="AH25" s="73">
        <v>0</v>
      </c>
      <c r="AI25" s="73">
        <v>5.1950000000000003</v>
      </c>
      <c r="AJ25" s="73">
        <v>15.14</v>
      </c>
      <c r="AK25" s="73">
        <v>0</v>
      </c>
      <c r="AL25" s="73">
        <v>0</v>
      </c>
      <c r="AM25" s="73">
        <v>0</v>
      </c>
      <c r="AN25" s="73">
        <v>27.698</v>
      </c>
      <c r="AO25" s="73">
        <v>0</v>
      </c>
      <c r="AP25" s="73">
        <v>0</v>
      </c>
      <c r="AQ25" s="73">
        <v>0</v>
      </c>
      <c r="AR25" s="73">
        <v>0</v>
      </c>
      <c r="AS25" s="73">
        <v>0</v>
      </c>
      <c r="AT25" s="73">
        <v>0</v>
      </c>
      <c r="AU25" s="73">
        <v>0</v>
      </c>
      <c r="AV25" s="73">
        <v>42.866999999999997</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4.3600000000000003</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59.234000000000002</v>
      </c>
      <c r="DT25" s="73">
        <v>36.639000000000003</v>
      </c>
      <c r="DU25" s="73">
        <v>0</v>
      </c>
      <c r="DV25" s="73">
        <v>0</v>
      </c>
      <c r="DW25" s="73">
        <v>0</v>
      </c>
      <c r="DX25" s="73">
        <v>7.8159999999999998</v>
      </c>
      <c r="DY25" s="73">
        <v>0</v>
      </c>
      <c r="DZ25" s="73">
        <v>6.2460000000000004</v>
      </c>
      <c r="EA25" s="73">
        <v>0</v>
      </c>
      <c r="EB25" s="73">
        <v>0</v>
      </c>
      <c r="EC25" s="73">
        <v>0</v>
      </c>
      <c r="ED25" s="73">
        <v>0</v>
      </c>
      <c r="EE25" s="73">
        <v>0</v>
      </c>
      <c r="EF25" s="73">
        <v>0</v>
      </c>
      <c r="EG25" s="73">
        <v>0</v>
      </c>
      <c r="EH25" s="73">
        <v>17.815999999999999</v>
      </c>
      <c r="EI25" s="73">
        <v>0</v>
      </c>
      <c r="EJ25" s="73">
        <v>5.1950000000000003</v>
      </c>
      <c r="EK25" s="73">
        <v>15.14</v>
      </c>
      <c r="EL25" s="73">
        <v>0</v>
      </c>
      <c r="EM25" s="73">
        <v>0</v>
      </c>
      <c r="EN25" s="73">
        <v>0</v>
      </c>
      <c r="EO25" s="73">
        <v>27.698</v>
      </c>
      <c r="EP25" s="73">
        <v>0</v>
      </c>
      <c r="EQ25" s="73">
        <v>0</v>
      </c>
      <c r="ER25" s="73">
        <v>0</v>
      </c>
      <c r="ES25" s="73">
        <v>0</v>
      </c>
      <c r="ET25" s="73">
        <v>0</v>
      </c>
      <c r="EU25" s="73">
        <v>0</v>
      </c>
      <c r="EV25" s="73">
        <v>0</v>
      </c>
      <c r="EW25" s="73">
        <v>42.866999999999997</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4.3600000000000003</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175.78399999999999</v>
      </c>
      <c r="HL25" s="73">
        <v>0</v>
      </c>
      <c r="HM25" s="73">
        <v>42.866999999999997</v>
      </c>
      <c r="HN25" s="73">
        <v>0</v>
      </c>
      <c r="HO25" s="73">
        <v>0</v>
      </c>
      <c r="HP25" s="73">
        <v>0</v>
      </c>
      <c r="HQ25" s="73">
        <v>0</v>
      </c>
      <c r="HR25" s="73">
        <v>0</v>
      </c>
      <c r="HS25" s="73">
        <v>0</v>
      </c>
      <c r="HT25" s="73">
        <v>0</v>
      </c>
      <c r="HU25" s="73">
        <v>0</v>
      </c>
      <c r="HV25" s="73">
        <v>4.3600000000000003</v>
      </c>
      <c r="HW25" s="73">
        <v>0</v>
      </c>
      <c r="HX25" s="73">
        <v>0</v>
      </c>
      <c r="HY25" s="73">
        <v>0</v>
      </c>
      <c r="HZ25" s="73">
        <v>0</v>
      </c>
      <c r="IA25" s="73">
        <v>0</v>
      </c>
      <c r="IB25" s="73">
        <v>0</v>
      </c>
      <c r="IC25" s="73">
        <v>0</v>
      </c>
      <c r="ID25" s="73">
        <v>0</v>
      </c>
      <c r="IE25" s="73">
        <v>0</v>
      </c>
      <c r="IF25" s="73">
        <v>175.78399999999999</v>
      </c>
      <c r="IG25" s="73">
        <v>0</v>
      </c>
      <c r="IH25" s="73">
        <v>42.866999999999997</v>
      </c>
      <c r="II25" s="73">
        <v>0</v>
      </c>
      <c r="IJ25" s="73">
        <v>0</v>
      </c>
      <c r="IK25" s="73">
        <v>0</v>
      </c>
      <c r="IL25" s="73">
        <v>0</v>
      </c>
      <c r="IM25" s="73">
        <v>0</v>
      </c>
      <c r="IN25" s="73">
        <v>0</v>
      </c>
      <c r="IO25" s="73">
        <v>0</v>
      </c>
      <c r="IP25" s="73">
        <v>0</v>
      </c>
      <c r="IQ25" s="73">
        <v>4.3600000000000003</v>
      </c>
      <c r="IR25" s="73">
        <v>0</v>
      </c>
      <c r="IS25" s="73">
        <v>0</v>
      </c>
      <c r="IT25" s="73">
        <v>0</v>
      </c>
      <c r="IU25" s="73">
        <v>0</v>
      </c>
      <c r="IV25" s="74">
        <v>0</v>
      </c>
      <c r="IW25" s="71">
        <v>0</v>
      </c>
      <c r="IX25" s="71">
        <v>0</v>
      </c>
      <c r="IY25" s="71">
        <v>0</v>
      </c>
      <c r="IZ25" s="71">
        <v>0</v>
      </c>
      <c r="JA25" s="71">
        <v>0</v>
      </c>
      <c r="JB25" s="71">
        <v>0</v>
      </c>
      <c r="JC25" s="71">
        <v>0</v>
      </c>
      <c r="JD25" s="71">
        <v>0</v>
      </c>
      <c r="JE25" s="71">
        <v>5</v>
      </c>
      <c r="JF25" s="71">
        <v>1</v>
      </c>
      <c r="JG25" s="71">
        <v>0</v>
      </c>
      <c r="JH25" s="71">
        <v>0</v>
      </c>
      <c r="JI25" s="71">
        <v>0</v>
      </c>
      <c r="JJ25" s="71">
        <v>1</v>
      </c>
      <c r="JK25" s="71">
        <v>0</v>
      </c>
      <c r="JL25" s="71">
        <v>2</v>
      </c>
      <c r="JM25" s="71">
        <v>0</v>
      </c>
      <c r="JN25" s="71">
        <v>0</v>
      </c>
      <c r="JO25" s="71">
        <v>0</v>
      </c>
      <c r="JP25" s="71">
        <v>0</v>
      </c>
      <c r="JQ25" s="71">
        <v>0</v>
      </c>
      <c r="JR25" s="71">
        <v>0</v>
      </c>
      <c r="JS25" s="71">
        <v>0</v>
      </c>
      <c r="JT25" s="71">
        <v>1</v>
      </c>
      <c r="JU25" s="71">
        <v>0</v>
      </c>
      <c r="JV25" s="71">
        <v>1</v>
      </c>
      <c r="JW25" s="71">
        <v>2</v>
      </c>
      <c r="JX25" s="71">
        <v>0</v>
      </c>
      <c r="JY25" s="71">
        <v>0</v>
      </c>
      <c r="JZ25" s="71">
        <v>0</v>
      </c>
      <c r="KA25" s="71">
        <v>3</v>
      </c>
      <c r="KB25" s="71">
        <v>0</v>
      </c>
      <c r="KC25" s="71">
        <v>0</v>
      </c>
      <c r="KD25" s="71">
        <v>0</v>
      </c>
      <c r="KE25" s="71">
        <v>0</v>
      </c>
      <c r="KF25" s="71">
        <v>0</v>
      </c>
      <c r="KG25" s="71">
        <v>0</v>
      </c>
      <c r="KH25" s="71">
        <v>0</v>
      </c>
      <c r="KI25" s="71">
        <v>1</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5</v>
      </c>
      <c r="NG25" s="71">
        <v>1</v>
      </c>
      <c r="NH25" s="71">
        <v>0</v>
      </c>
      <c r="NI25" s="71">
        <v>0</v>
      </c>
      <c r="NJ25" s="71">
        <v>0</v>
      </c>
      <c r="NK25" s="71">
        <v>1</v>
      </c>
      <c r="NL25" s="71">
        <v>0</v>
      </c>
      <c r="NM25" s="71">
        <v>2</v>
      </c>
      <c r="NN25" s="71">
        <v>0</v>
      </c>
      <c r="NO25" s="71">
        <v>0</v>
      </c>
      <c r="NP25" s="71">
        <v>0</v>
      </c>
      <c r="NQ25" s="71">
        <v>0</v>
      </c>
      <c r="NR25" s="71">
        <v>0</v>
      </c>
      <c r="NS25" s="71">
        <v>0</v>
      </c>
      <c r="NT25" s="71">
        <v>0</v>
      </c>
      <c r="NU25" s="71">
        <v>1</v>
      </c>
      <c r="NV25" s="71">
        <v>0</v>
      </c>
      <c r="NW25" s="71">
        <v>1</v>
      </c>
      <c r="NX25" s="71">
        <v>2</v>
      </c>
      <c r="NY25" s="71">
        <v>0</v>
      </c>
      <c r="NZ25" s="71">
        <v>0</v>
      </c>
      <c r="OA25" s="71">
        <v>0</v>
      </c>
      <c r="OB25" s="71">
        <v>3</v>
      </c>
      <c r="OC25" s="71">
        <v>0</v>
      </c>
      <c r="OD25" s="71">
        <v>0</v>
      </c>
      <c r="OE25" s="71">
        <v>0</v>
      </c>
      <c r="OF25" s="71">
        <v>0</v>
      </c>
      <c r="OG25" s="71">
        <v>0</v>
      </c>
      <c r="OH25" s="71">
        <v>0</v>
      </c>
      <c r="OI25" s="71">
        <v>0</v>
      </c>
      <c r="OJ25" s="71">
        <v>1</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16</v>
      </c>
      <c r="QY25" s="71">
        <v>0</v>
      </c>
      <c r="QZ25" s="71">
        <v>1</v>
      </c>
      <c r="RA25" s="71">
        <v>0</v>
      </c>
      <c r="RB25" s="71">
        <v>0</v>
      </c>
      <c r="RC25" s="71">
        <v>0</v>
      </c>
      <c r="RD25" s="71">
        <v>0</v>
      </c>
      <c r="RE25" s="71">
        <v>0</v>
      </c>
      <c r="RF25" s="71">
        <v>0</v>
      </c>
      <c r="RG25" s="71">
        <v>0</v>
      </c>
      <c r="RH25" s="71">
        <v>0</v>
      </c>
      <c r="RI25" s="71">
        <v>1</v>
      </c>
      <c r="RJ25" s="71">
        <v>0</v>
      </c>
      <c r="RK25" s="71">
        <v>0</v>
      </c>
      <c r="RL25" s="71">
        <v>0</v>
      </c>
      <c r="RM25" s="71">
        <v>0</v>
      </c>
      <c r="RN25" s="71">
        <v>0</v>
      </c>
      <c r="RO25" s="71">
        <v>0</v>
      </c>
      <c r="RP25" s="71">
        <v>0</v>
      </c>
      <c r="RQ25" s="71">
        <v>0</v>
      </c>
      <c r="RR25" s="71">
        <v>0</v>
      </c>
      <c r="RS25" s="71">
        <v>16</v>
      </c>
      <c r="RT25" s="71">
        <v>0</v>
      </c>
      <c r="RU25" s="71">
        <v>1</v>
      </c>
      <c r="RV25" s="71">
        <v>0</v>
      </c>
      <c r="RW25" s="71">
        <v>0</v>
      </c>
      <c r="RX25" s="71">
        <v>0</v>
      </c>
      <c r="RY25" s="71">
        <v>0</v>
      </c>
      <c r="RZ25" s="71">
        <v>0</v>
      </c>
      <c r="SA25" s="71">
        <v>0</v>
      </c>
      <c r="SB25" s="71">
        <v>0</v>
      </c>
      <c r="SC25" s="71">
        <v>0</v>
      </c>
      <c r="SD25" s="71">
        <v>1</v>
      </c>
      <c r="SE25" s="71">
        <v>0</v>
      </c>
      <c r="SF25" s="71">
        <v>0</v>
      </c>
      <c r="SG25" s="71">
        <v>0</v>
      </c>
      <c r="SH25" s="71">
        <v>0</v>
      </c>
    </row>
    <row r="26" spans="1:502">
      <c r="A26" s="16" t="s">
        <v>2188</v>
      </c>
      <c r="B26" s="70">
        <v>18</v>
      </c>
      <c r="C26" s="70">
        <v>18</v>
      </c>
      <c r="D26" s="70">
        <v>1</v>
      </c>
      <c r="E26" s="70">
        <v>2021</v>
      </c>
      <c r="F26" s="70" t="s">
        <v>160</v>
      </c>
      <c r="G26" s="1073" t="s">
        <v>2170</v>
      </c>
      <c r="H26" s="70" t="s">
        <v>2171</v>
      </c>
      <c r="I26" s="1066"/>
      <c r="J26" s="73">
        <v>0</v>
      </c>
      <c r="K26" s="73">
        <v>0</v>
      </c>
      <c r="L26" s="73">
        <v>0</v>
      </c>
      <c r="M26" s="73">
        <v>0</v>
      </c>
      <c r="N26" s="73">
        <v>0</v>
      </c>
      <c r="O26" s="73">
        <v>0</v>
      </c>
      <c r="P26" s="73">
        <v>0</v>
      </c>
      <c r="Q26" s="73">
        <v>0</v>
      </c>
      <c r="R26" s="73">
        <v>60.683</v>
      </c>
      <c r="S26" s="73">
        <v>39.886000000000003</v>
      </c>
      <c r="T26" s="73">
        <v>0</v>
      </c>
      <c r="U26" s="73">
        <v>0</v>
      </c>
      <c r="V26" s="73">
        <v>0</v>
      </c>
      <c r="W26" s="73">
        <v>8.4009999999999998</v>
      </c>
      <c r="X26" s="73">
        <v>0</v>
      </c>
      <c r="Y26" s="73">
        <v>5.7190000000000003</v>
      </c>
      <c r="Z26" s="73">
        <v>0</v>
      </c>
      <c r="AA26" s="73">
        <v>3</v>
      </c>
      <c r="AB26" s="73">
        <v>0</v>
      </c>
      <c r="AC26" s="73">
        <v>0</v>
      </c>
      <c r="AD26" s="73">
        <v>0</v>
      </c>
      <c r="AE26" s="73">
        <v>0</v>
      </c>
      <c r="AF26" s="73">
        <v>0</v>
      </c>
      <c r="AG26" s="73">
        <v>15.714</v>
      </c>
      <c r="AH26" s="73">
        <v>0</v>
      </c>
      <c r="AI26" s="73">
        <v>5.3259999999999996</v>
      </c>
      <c r="AJ26" s="73">
        <v>15.039</v>
      </c>
      <c r="AK26" s="73">
        <v>0</v>
      </c>
      <c r="AL26" s="73">
        <v>0</v>
      </c>
      <c r="AM26" s="73">
        <v>0</v>
      </c>
      <c r="AN26" s="73">
        <v>27.321000000000002</v>
      </c>
      <c r="AO26" s="73">
        <v>0</v>
      </c>
      <c r="AP26" s="73">
        <v>0</v>
      </c>
      <c r="AQ26" s="73">
        <v>0</v>
      </c>
      <c r="AR26" s="73">
        <v>0</v>
      </c>
      <c r="AS26" s="73">
        <v>0</v>
      </c>
      <c r="AT26" s="73">
        <v>0</v>
      </c>
      <c r="AU26" s="73">
        <v>0</v>
      </c>
      <c r="AV26" s="73">
        <v>39.360999999999997</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4.3339999999999996</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60.683</v>
      </c>
      <c r="DT26" s="73">
        <v>39.886000000000003</v>
      </c>
      <c r="DU26" s="73">
        <v>0</v>
      </c>
      <c r="DV26" s="73">
        <v>0</v>
      </c>
      <c r="DW26" s="73">
        <v>0</v>
      </c>
      <c r="DX26" s="73">
        <v>8.4009999999999998</v>
      </c>
      <c r="DY26" s="73">
        <v>0</v>
      </c>
      <c r="DZ26" s="73">
        <v>5.7190000000000003</v>
      </c>
      <c r="EA26" s="73">
        <v>0</v>
      </c>
      <c r="EB26" s="73">
        <v>3</v>
      </c>
      <c r="EC26" s="73">
        <v>0</v>
      </c>
      <c r="ED26" s="73">
        <v>0</v>
      </c>
      <c r="EE26" s="73">
        <v>0</v>
      </c>
      <c r="EF26" s="73">
        <v>0</v>
      </c>
      <c r="EG26" s="73">
        <v>0</v>
      </c>
      <c r="EH26" s="73">
        <v>15.714</v>
      </c>
      <c r="EI26" s="73">
        <v>0</v>
      </c>
      <c r="EJ26" s="73">
        <v>5.3259999999999996</v>
      </c>
      <c r="EK26" s="73">
        <v>15.039</v>
      </c>
      <c r="EL26" s="73">
        <v>0</v>
      </c>
      <c r="EM26" s="73">
        <v>0</v>
      </c>
      <c r="EN26" s="73">
        <v>0</v>
      </c>
      <c r="EO26" s="73">
        <v>27.321000000000002</v>
      </c>
      <c r="EP26" s="73">
        <v>0</v>
      </c>
      <c r="EQ26" s="73">
        <v>0</v>
      </c>
      <c r="ER26" s="73">
        <v>0</v>
      </c>
      <c r="ES26" s="73">
        <v>0</v>
      </c>
      <c r="ET26" s="73">
        <v>0</v>
      </c>
      <c r="EU26" s="73">
        <v>0</v>
      </c>
      <c r="EV26" s="73">
        <v>0</v>
      </c>
      <c r="EW26" s="73">
        <v>39.360999999999997</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4.3339999999999996</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181.089</v>
      </c>
      <c r="HL26" s="73">
        <v>0</v>
      </c>
      <c r="HM26" s="73">
        <v>39.360999999999997</v>
      </c>
      <c r="HN26" s="73">
        <v>0</v>
      </c>
      <c r="HO26" s="73">
        <v>0</v>
      </c>
      <c r="HP26" s="73">
        <v>0</v>
      </c>
      <c r="HQ26" s="73">
        <v>0</v>
      </c>
      <c r="HR26" s="73">
        <v>0</v>
      </c>
      <c r="HS26" s="73">
        <v>0</v>
      </c>
      <c r="HT26" s="73">
        <v>0</v>
      </c>
      <c r="HU26" s="73">
        <v>0</v>
      </c>
      <c r="HV26" s="73">
        <v>4.3339999999999996</v>
      </c>
      <c r="HW26" s="73">
        <v>0</v>
      </c>
      <c r="HX26" s="73">
        <v>0</v>
      </c>
      <c r="HY26" s="73">
        <v>0</v>
      </c>
      <c r="HZ26" s="73">
        <v>0</v>
      </c>
      <c r="IA26" s="73">
        <v>0</v>
      </c>
      <c r="IB26" s="73">
        <v>0</v>
      </c>
      <c r="IC26" s="73">
        <v>0</v>
      </c>
      <c r="ID26" s="73">
        <v>0</v>
      </c>
      <c r="IE26" s="73">
        <v>0</v>
      </c>
      <c r="IF26" s="73">
        <v>181.089</v>
      </c>
      <c r="IG26" s="73">
        <v>0</v>
      </c>
      <c r="IH26" s="73">
        <v>39.360999999999997</v>
      </c>
      <c r="II26" s="73">
        <v>0</v>
      </c>
      <c r="IJ26" s="73">
        <v>0</v>
      </c>
      <c r="IK26" s="73">
        <v>0</v>
      </c>
      <c r="IL26" s="73">
        <v>0</v>
      </c>
      <c r="IM26" s="73">
        <v>0</v>
      </c>
      <c r="IN26" s="73">
        <v>0</v>
      </c>
      <c r="IO26" s="73">
        <v>0</v>
      </c>
      <c r="IP26" s="73">
        <v>0</v>
      </c>
      <c r="IQ26" s="73">
        <v>4.3339999999999996</v>
      </c>
      <c r="IR26" s="73">
        <v>0</v>
      </c>
      <c r="IS26" s="73">
        <v>0</v>
      </c>
      <c r="IT26" s="73">
        <v>0</v>
      </c>
      <c r="IU26" s="73">
        <v>0</v>
      </c>
      <c r="IV26" s="74">
        <v>0</v>
      </c>
      <c r="IW26" s="71">
        <v>0</v>
      </c>
      <c r="IX26" s="71">
        <v>0</v>
      </c>
      <c r="IY26" s="71">
        <v>0</v>
      </c>
      <c r="IZ26" s="71">
        <v>0</v>
      </c>
      <c r="JA26" s="71">
        <v>0</v>
      </c>
      <c r="JB26" s="71">
        <v>0</v>
      </c>
      <c r="JC26" s="71">
        <v>0</v>
      </c>
      <c r="JD26" s="71">
        <v>0</v>
      </c>
      <c r="JE26" s="71">
        <v>5</v>
      </c>
      <c r="JF26" s="71">
        <v>1</v>
      </c>
      <c r="JG26" s="71">
        <v>0</v>
      </c>
      <c r="JH26" s="71">
        <v>0</v>
      </c>
      <c r="JI26" s="71">
        <v>0</v>
      </c>
      <c r="JJ26" s="71">
        <v>1</v>
      </c>
      <c r="JK26" s="71">
        <v>0</v>
      </c>
      <c r="JL26" s="71">
        <v>2</v>
      </c>
      <c r="JM26" s="71">
        <v>0</v>
      </c>
      <c r="JN26" s="71">
        <v>1</v>
      </c>
      <c r="JO26" s="71">
        <v>0</v>
      </c>
      <c r="JP26" s="71">
        <v>0</v>
      </c>
      <c r="JQ26" s="71">
        <v>0</v>
      </c>
      <c r="JR26" s="71">
        <v>0</v>
      </c>
      <c r="JS26" s="71">
        <v>0</v>
      </c>
      <c r="JT26" s="71">
        <v>1</v>
      </c>
      <c r="JU26" s="71">
        <v>0</v>
      </c>
      <c r="JV26" s="71">
        <v>1</v>
      </c>
      <c r="JW26" s="71">
        <v>2</v>
      </c>
      <c r="JX26" s="71">
        <v>0</v>
      </c>
      <c r="JY26" s="71">
        <v>0</v>
      </c>
      <c r="JZ26" s="71">
        <v>0</v>
      </c>
      <c r="KA26" s="71">
        <v>3</v>
      </c>
      <c r="KB26" s="71">
        <v>0</v>
      </c>
      <c r="KC26" s="71">
        <v>0</v>
      </c>
      <c r="KD26" s="71">
        <v>0</v>
      </c>
      <c r="KE26" s="71">
        <v>0</v>
      </c>
      <c r="KF26" s="71">
        <v>0</v>
      </c>
      <c r="KG26" s="71">
        <v>0</v>
      </c>
      <c r="KH26" s="71">
        <v>0</v>
      </c>
      <c r="KI26" s="71">
        <v>1</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5</v>
      </c>
      <c r="NG26" s="71">
        <v>1</v>
      </c>
      <c r="NH26" s="71">
        <v>0</v>
      </c>
      <c r="NI26" s="71">
        <v>0</v>
      </c>
      <c r="NJ26" s="71">
        <v>0</v>
      </c>
      <c r="NK26" s="71">
        <v>1</v>
      </c>
      <c r="NL26" s="71">
        <v>0</v>
      </c>
      <c r="NM26" s="71">
        <v>2</v>
      </c>
      <c r="NN26" s="71">
        <v>0</v>
      </c>
      <c r="NO26" s="71">
        <v>1</v>
      </c>
      <c r="NP26" s="71">
        <v>0</v>
      </c>
      <c r="NQ26" s="71">
        <v>0</v>
      </c>
      <c r="NR26" s="71">
        <v>0</v>
      </c>
      <c r="NS26" s="71">
        <v>0</v>
      </c>
      <c r="NT26" s="71">
        <v>0</v>
      </c>
      <c r="NU26" s="71">
        <v>1</v>
      </c>
      <c r="NV26" s="71">
        <v>0</v>
      </c>
      <c r="NW26" s="71">
        <v>1</v>
      </c>
      <c r="NX26" s="71">
        <v>2</v>
      </c>
      <c r="NY26" s="71">
        <v>0</v>
      </c>
      <c r="NZ26" s="71">
        <v>0</v>
      </c>
      <c r="OA26" s="71">
        <v>0</v>
      </c>
      <c r="OB26" s="71">
        <v>3</v>
      </c>
      <c r="OC26" s="71">
        <v>0</v>
      </c>
      <c r="OD26" s="71">
        <v>0</v>
      </c>
      <c r="OE26" s="71">
        <v>0</v>
      </c>
      <c r="OF26" s="71">
        <v>0</v>
      </c>
      <c r="OG26" s="71">
        <v>0</v>
      </c>
      <c r="OH26" s="71">
        <v>0</v>
      </c>
      <c r="OI26" s="71">
        <v>0</v>
      </c>
      <c r="OJ26" s="71">
        <v>1</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17</v>
      </c>
      <c r="QY26" s="71">
        <v>0</v>
      </c>
      <c r="QZ26" s="71">
        <v>1</v>
      </c>
      <c r="RA26" s="71">
        <v>0</v>
      </c>
      <c r="RB26" s="71">
        <v>0</v>
      </c>
      <c r="RC26" s="71">
        <v>0</v>
      </c>
      <c r="RD26" s="71">
        <v>0</v>
      </c>
      <c r="RE26" s="71">
        <v>0</v>
      </c>
      <c r="RF26" s="71">
        <v>0</v>
      </c>
      <c r="RG26" s="71">
        <v>0</v>
      </c>
      <c r="RH26" s="71">
        <v>0</v>
      </c>
      <c r="RI26" s="71">
        <v>1</v>
      </c>
      <c r="RJ26" s="71">
        <v>0</v>
      </c>
      <c r="RK26" s="71">
        <v>0</v>
      </c>
      <c r="RL26" s="71">
        <v>0</v>
      </c>
      <c r="RM26" s="71">
        <v>0</v>
      </c>
      <c r="RN26" s="71">
        <v>0</v>
      </c>
      <c r="RO26" s="71">
        <v>0</v>
      </c>
      <c r="RP26" s="71">
        <v>0</v>
      </c>
      <c r="RQ26" s="71">
        <v>0</v>
      </c>
      <c r="RR26" s="71">
        <v>0</v>
      </c>
      <c r="RS26" s="71">
        <v>17</v>
      </c>
      <c r="RT26" s="71">
        <v>0</v>
      </c>
      <c r="RU26" s="71">
        <v>1</v>
      </c>
      <c r="RV26" s="71">
        <v>0</v>
      </c>
      <c r="RW26" s="71">
        <v>0</v>
      </c>
      <c r="RX26" s="71">
        <v>0</v>
      </c>
      <c r="RY26" s="71">
        <v>0</v>
      </c>
      <c r="RZ26" s="71">
        <v>0</v>
      </c>
      <c r="SA26" s="71">
        <v>0</v>
      </c>
      <c r="SB26" s="71">
        <v>0</v>
      </c>
      <c r="SC26" s="71">
        <v>0</v>
      </c>
      <c r="SD26" s="71">
        <v>1</v>
      </c>
      <c r="SE26" s="71">
        <v>0</v>
      </c>
      <c r="SF26" s="71">
        <v>0</v>
      </c>
      <c r="SG26" s="71">
        <v>0</v>
      </c>
      <c r="SH26" s="71">
        <v>0</v>
      </c>
    </row>
    <row r="27" spans="1:502">
      <c r="A27" s="16" t="s">
        <v>2189</v>
      </c>
      <c r="B27" s="70">
        <v>19</v>
      </c>
      <c r="C27" s="70">
        <v>19</v>
      </c>
      <c r="D27" s="70">
        <v>1</v>
      </c>
      <c r="E27" s="70">
        <v>2022</v>
      </c>
      <c r="F27" s="70" t="s">
        <v>161</v>
      </c>
      <c r="G27" s="1073" t="s">
        <v>2170</v>
      </c>
      <c r="H27" s="70" t="s">
        <v>2171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2190</v>
      </c>
      <c r="B28" s="70">
        <v>20</v>
      </c>
      <c r="C28" s="70">
        <v>20</v>
      </c>
      <c r="D28" s="70">
        <v>1</v>
      </c>
      <c r="E28" s="70">
        <v>2023</v>
      </c>
      <c r="F28" s="70" t="s">
        <v>1539</v>
      </c>
      <c r="G28" s="1073" t="s">
        <v>2170</v>
      </c>
      <c r="H28" s="70" t="s">
        <v>2171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2191</v>
      </c>
      <c r="B29" s="70">
        <v>21</v>
      </c>
      <c r="C29" s="70">
        <v>21</v>
      </c>
      <c r="D29" s="70">
        <v>1</v>
      </c>
      <c r="E29" s="70">
        <v>2024</v>
      </c>
      <c r="F29" s="70" t="s">
        <v>1554</v>
      </c>
      <c r="G29" s="1073" t="s">
        <v>2170</v>
      </c>
      <c r="H29" s="70" t="s">
        <v>2171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2454</v>
      </c>
      <c r="B30" s="70">
        <v>22</v>
      </c>
      <c r="C30" s="70">
        <v>22</v>
      </c>
      <c r="D30" s="70">
        <v>1</v>
      </c>
      <c r="E30" s="70">
        <v>2025</v>
      </c>
      <c r="F30" s="70" t="s">
        <v>1556</v>
      </c>
      <c r="G30" s="1073" t="s">
        <v>2170</v>
      </c>
      <c r="H30" s="70" t="s">
        <v>2171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2455</v>
      </c>
      <c r="B31" s="70">
        <v>23</v>
      </c>
      <c r="C31" s="70">
        <v>23</v>
      </c>
      <c r="D31" s="70">
        <v>1</v>
      </c>
      <c r="E31" s="70">
        <v>2026</v>
      </c>
      <c r="F31" s="70" t="s">
        <v>1557</v>
      </c>
      <c r="G31" s="1073" t="s">
        <v>2170</v>
      </c>
      <c r="H31" s="70" t="s">
        <v>2171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2456</v>
      </c>
      <c r="B32" s="70">
        <v>24</v>
      </c>
      <c r="C32" s="70">
        <v>24</v>
      </c>
      <c r="D32" s="70">
        <v>1</v>
      </c>
      <c r="E32" s="70">
        <v>2027</v>
      </c>
      <c r="F32" s="70" t="s">
        <v>1558</v>
      </c>
      <c r="G32" s="1073" t="s">
        <v>2170</v>
      </c>
      <c r="H32" s="70" t="s">
        <v>2171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2457</v>
      </c>
      <c r="B33" s="70">
        <v>25</v>
      </c>
      <c r="C33" s="70">
        <v>25</v>
      </c>
      <c r="D33" s="70">
        <v>1</v>
      </c>
      <c r="E33" s="70">
        <v>2028</v>
      </c>
      <c r="F33" s="70" t="s">
        <v>1559</v>
      </c>
      <c r="G33" s="1073" t="s">
        <v>2170</v>
      </c>
      <c r="H33" s="70" t="s">
        <v>2171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2458</v>
      </c>
      <c r="B34" s="70">
        <v>26</v>
      </c>
      <c r="C34" s="70">
        <v>26</v>
      </c>
      <c r="D34" s="70">
        <v>1</v>
      </c>
      <c r="E34" s="70">
        <v>2029</v>
      </c>
      <c r="F34" s="70" t="s">
        <v>1560</v>
      </c>
      <c r="G34" s="1073" t="s">
        <v>2170</v>
      </c>
      <c r="H34" s="70" t="s">
        <v>2171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2459</v>
      </c>
      <c r="B35" s="70">
        <v>27</v>
      </c>
      <c r="C35" s="70">
        <v>27</v>
      </c>
      <c r="D35" s="70">
        <v>1</v>
      </c>
      <c r="E35" s="70">
        <v>2030</v>
      </c>
      <c r="F35" s="70" t="s">
        <v>1561</v>
      </c>
      <c r="G35" s="1073" t="s">
        <v>2170</v>
      </c>
      <c r="H35" s="70" t="s">
        <v>2171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2336</v>
      </c>
      <c r="B10" s="70">
        <v>2</v>
      </c>
      <c r="C10" s="70">
        <v>18</v>
      </c>
      <c r="D10" s="70">
        <v>2</v>
      </c>
      <c r="E10" s="70">
        <v>2024</v>
      </c>
      <c r="F10" s="70" t="s">
        <v>1554</v>
      </c>
      <c r="G10" s="1073" t="s">
        <v>2333</v>
      </c>
      <c r="H10" s="70" t="s">
        <v>2334</v>
      </c>
      <c r="I10" s="1066"/>
      <c r="J10" s="73">
        <v>380108</v>
      </c>
      <c r="K10" s="71">
        <v>542523769</v>
      </c>
      <c r="L10" s="71">
        <v>877939</v>
      </c>
      <c r="M10" s="71">
        <v>1244729419</v>
      </c>
      <c r="N10" s="71">
        <v>21100</v>
      </c>
      <c r="O10" s="71">
        <v>36709285</v>
      </c>
      <c r="P10" s="71">
        <v>22668</v>
      </c>
      <c r="Q10" s="71">
        <v>155309365</v>
      </c>
      <c r="R10" s="71">
        <v>0</v>
      </c>
      <c r="S10" s="71">
        <v>0</v>
      </c>
      <c r="T10" s="71">
        <v>0</v>
      </c>
      <c r="U10" s="71">
        <v>0</v>
      </c>
      <c r="V10" s="71">
        <v>4</v>
      </c>
      <c r="W10" s="71">
        <v>0</v>
      </c>
      <c r="X10" s="71">
        <v>0</v>
      </c>
      <c r="Y10" s="71">
        <v>25754.000000000004</v>
      </c>
      <c r="Z10" s="71">
        <v>1979297592.0000002</v>
      </c>
      <c r="AA10" s="71">
        <v>822076706</v>
      </c>
      <c r="AB10" s="71">
        <v>4084481722.9999995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2410</v>
      </c>
      <c r="B11" s="70">
        <v>3</v>
      </c>
      <c r="C11" s="70">
        <v>18</v>
      </c>
      <c r="D11" s="70">
        <v>3</v>
      </c>
      <c r="E11" s="70">
        <v>2024</v>
      </c>
      <c r="F11" s="70" t="s">
        <v>1554</v>
      </c>
      <c r="G11" s="1073" t="s">
        <v>2407</v>
      </c>
      <c r="H11" s="70" t="s">
        <v>2408</v>
      </c>
      <c r="I11" s="1066"/>
      <c r="J11" s="73">
        <v>986930</v>
      </c>
      <c r="K11" s="71">
        <v>1406006635.9999998</v>
      </c>
      <c r="L11" s="71">
        <v>1233839</v>
      </c>
      <c r="M11" s="71">
        <v>1745203060</v>
      </c>
      <c r="N11" s="71">
        <v>0</v>
      </c>
      <c r="O11" s="71">
        <v>0</v>
      </c>
      <c r="P11" s="71">
        <v>0</v>
      </c>
      <c r="Q11" s="71">
        <v>0</v>
      </c>
      <c r="R11" s="71">
        <v>0</v>
      </c>
      <c r="S11" s="71">
        <v>0</v>
      </c>
      <c r="T11" s="71">
        <v>0</v>
      </c>
      <c r="U11" s="71">
        <v>0</v>
      </c>
      <c r="V11" s="71">
        <v>0</v>
      </c>
      <c r="W11" s="71">
        <v>0</v>
      </c>
      <c r="X11" s="71">
        <v>0</v>
      </c>
      <c r="Y11" s="71">
        <v>0</v>
      </c>
      <c r="Z11" s="71">
        <v>3151209696</v>
      </c>
      <c r="AA11" s="71">
        <v>2268087837</v>
      </c>
      <c r="AB11" s="71">
        <v>10754182593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2360</v>
      </c>
      <c r="B12" s="70">
        <v>4</v>
      </c>
      <c r="C12" s="70">
        <v>18</v>
      </c>
      <c r="D12" s="70">
        <v>4</v>
      </c>
      <c r="E12" s="70">
        <v>2024</v>
      </c>
      <c r="F12" s="70" t="s">
        <v>1554</v>
      </c>
      <c r="G12" s="1073" t="s">
        <v>2357</v>
      </c>
      <c r="H12" s="70" t="s">
        <v>2358</v>
      </c>
      <c r="I12" s="1066"/>
      <c r="J12" s="73">
        <v>105901</v>
      </c>
      <c r="K12" s="71">
        <v>151386695</v>
      </c>
      <c r="L12" s="71">
        <v>267524</v>
      </c>
      <c r="M12" s="71">
        <v>380049916.00000006</v>
      </c>
      <c r="N12" s="71">
        <v>0</v>
      </c>
      <c r="O12" s="71">
        <v>0</v>
      </c>
      <c r="P12" s="71">
        <v>0</v>
      </c>
      <c r="Q12" s="71">
        <v>0</v>
      </c>
      <c r="R12" s="71">
        <v>0</v>
      </c>
      <c r="S12" s="71">
        <v>0</v>
      </c>
      <c r="T12" s="71">
        <v>0</v>
      </c>
      <c r="U12" s="71">
        <v>0</v>
      </c>
      <c r="V12" s="71">
        <v>0</v>
      </c>
      <c r="W12" s="71">
        <v>0</v>
      </c>
      <c r="X12" s="71">
        <v>0</v>
      </c>
      <c r="Y12" s="71">
        <v>0</v>
      </c>
      <c r="Z12" s="71">
        <v>531436611.00000006</v>
      </c>
      <c r="AA12" s="71">
        <v>217611184.99999997</v>
      </c>
      <c r="AB12" s="71">
        <v>1406735509</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2376</v>
      </c>
      <c r="B13" s="70">
        <v>5</v>
      </c>
      <c r="C13" s="70">
        <v>18</v>
      </c>
      <c r="D13" s="70">
        <v>5</v>
      </c>
      <c r="E13" s="70">
        <v>2024</v>
      </c>
      <c r="F13" s="70" t="s">
        <v>1554</v>
      </c>
      <c r="G13" s="1073" t="s">
        <v>2373</v>
      </c>
      <c r="H13" s="70" t="s">
        <v>2374</v>
      </c>
      <c r="I13" s="1066"/>
      <c r="J13" s="73">
        <v>13172</v>
      </c>
      <c r="K13" s="71">
        <v>18325899</v>
      </c>
      <c r="L13" s="71">
        <v>12319</v>
      </c>
      <c r="M13" s="71">
        <v>17035389</v>
      </c>
      <c r="N13" s="71">
        <v>100</v>
      </c>
      <c r="O13" s="71">
        <v>161796</v>
      </c>
      <c r="P13" s="71">
        <v>3448</v>
      </c>
      <c r="Q13" s="71">
        <v>18824825</v>
      </c>
      <c r="R13" s="71">
        <v>0</v>
      </c>
      <c r="S13" s="71">
        <v>0</v>
      </c>
      <c r="T13" s="71">
        <v>0</v>
      </c>
      <c r="U13" s="71">
        <v>0</v>
      </c>
      <c r="V13" s="71">
        <v>0</v>
      </c>
      <c r="W13" s="71">
        <v>0</v>
      </c>
      <c r="X13" s="71">
        <v>0</v>
      </c>
      <c r="Y13" s="71">
        <v>0</v>
      </c>
      <c r="Z13" s="71">
        <v>54347909</v>
      </c>
      <c r="AA13" s="71">
        <v>5632270</v>
      </c>
      <c r="AB13" s="71">
        <v>66639971.999999993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2315</v>
      </c>
      <c r="B14" s="70">
        <v>6</v>
      </c>
      <c r="C14" s="70">
        <v>18</v>
      </c>
      <c r="D14" s="70">
        <v>6</v>
      </c>
      <c r="E14" s="70">
        <v>2024</v>
      </c>
      <c r="F14" s="70" t="s">
        <v>1554</v>
      </c>
      <c r="G14" s="1073" t="s">
        <v>2312</v>
      </c>
      <c r="H14" s="70" t="s">
        <v>2313</v>
      </c>
      <c r="I14" s="1066"/>
      <c r="J14" s="73">
        <v>155400</v>
      </c>
      <c r="K14" s="71">
        <v>222005513</v>
      </c>
      <c r="L14" s="71">
        <v>202254</v>
      </c>
      <c r="M14" s="71">
        <v>287076874.00000006</v>
      </c>
      <c r="N14" s="71">
        <v>0</v>
      </c>
      <c r="O14" s="71">
        <v>0</v>
      </c>
      <c r="P14" s="71">
        <v>0</v>
      </c>
      <c r="Q14" s="71">
        <v>0</v>
      </c>
      <c r="R14" s="71">
        <v>0</v>
      </c>
      <c r="S14" s="71">
        <v>0</v>
      </c>
      <c r="T14" s="71">
        <v>0</v>
      </c>
      <c r="U14" s="71">
        <v>0</v>
      </c>
      <c r="V14" s="71">
        <v>0</v>
      </c>
      <c r="W14" s="71">
        <v>0</v>
      </c>
      <c r="X14" s="71">
        <v>0</v>
      </c>
      <c r="Y14" s="71">
        <v>0</v>
      </c>
      <c r="Z14" s="71">
        <v>509082387.00000006</v>
      </c>
      <c r="AA14" s="71">
        <v>335509891</v>
      </c>
      <c r="AB14" s="71">
        <v>1966798027</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2430</v>
      </c>
      <c r="B15" s="70">
        <v>7</v>
      </c>
      <c r="C15" s="70">
        <v>18</v>
      </c>
      <c r="D15" s="70">
        <v>7</v>
      </c>
      <c r="E15" s="70">
        <v>2024</v>
      </c>
      <c r="F15" s="70" t="s">
        <v>1554</v>
      </c>
      <c r="G15" s="1073" t="s">
        <v>2427</v>
      </c>
      <c r="H15" s="70" t="s">
        <v>2428</v>
      </c>
      <c r="I15" s="1066"/>
      <c r="J15" s="73">
        <v>188689</v>
      </c>
      <c r="K15" s="71">
        <v>268251374</v>
      </c>
      <c r="L15" s="71">
        <v>40753</v>
      </c>
      <c r="M15" s="71">
        <v>57568810</v>
      </c>
      <c r="N15" s="71">
        <v>0</v>
      </c>
      <c r="O15" s="71">
        <v>0</v>
      </c>
      <c r="P15" s="71">
        <v>0</v>
      </c>
      <c r="Q15" s="71">
        <v>0</v>
      </c>
      <c r="R15" s="71">
        <v>0</v>
      </c>
      <c r="S15" s="71">
        <v>0</v>
      </c>
      <c r="T15" s="71">
        <v>0</v>
      </c>
      <c r="U15" s="71">
        <v>0</v>
      </c>
      <c r="V15" s="71">
        <v>0</v>
      </c>
      <c r="W15" s="71">
        <v>0</v>
      </c>
      <c r="X15" s="71">
        <v>0</v>
      </c>
      <c r="Y15" s="71">
        <v>0</v>
      </c>
      <c r="Z15" s="71">
        <v>325820184</v>
      </c>
      <c r="AA15" s="71">
        <v>357308403</v>
      </c>
      <c r="AB15" s="71">
        <v>2191724638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2406</v>
      </c>
      <c r="B16" s="70">
        <v>8</v>
      </c>
      <c r="C16" s="70">
        <v>18</v>
      </c>
      <c r="D16" s="70">
        <v>8</v>
      </c>
      <c r="E16" s="70">
        <v>2024</v>
      </c>
      <c r="F16" s="70" t="s">
        <v>1554</v>
      </c>
      <c r="G16" s="1073" t="s">
        <v>2403</v>
      </c>
      <c r="H16" s="70" t="s">
        <v>2404</v>
      </c>
      <c r="I16" s="1066"/>
      <c r="J16" s="73">
        <v>1132939</v>
      </c>
      <c r="K16" s="71">
        <v>1596427197</v>
      </c>
      <c r="L16" s="71">
        <v>1580191</v>
      </c>
      <c r="M16" s="71">
        <v>2212757247</v>
      </c>
      <c r="N16" s="71">
        <v>0</v>
      </c>
      <c r="O16" s="71">
        <v>0</v>
      </c>
      <c r="P16" s="71">
        <v>0</v>
      </c>
      <c r="Q16" s="71">
        <v>0</v>
      </c>
      <c r="R16" s="71">
        <v>0</v>
      </c>
      <c r="S16" s="71">
        <v>0</v>
      </c>
      <c r="T16" s="71">
        <v>0</v>
      </c>
      <c r="U16" s="71">
        <v>0</v>
      </c>
      <c r="V16" s="71">
        <v>0</v>
      </c>
      <c r="W16" s="71">
        <v>0</v>
      </c>
      <c r="X16" s="71">
        <v>0</v>
      </c>
      <c r="Y16" s="71">
        <v>0</v>
      </c>
      <c r="Z16" s="71">
        <v>3809184444</v>
      </c>
      <c r="AA16" s="71">
        <v>2490403633</v>
      </c>
      <c r="AB16" s="71">
        <v>12804448205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2356</v>
      </c>
      <c r="B17" s="70">
        <v>9</v>
      </c>
      <c r="C17" s="70">
        <v>18</v>
      </c>
      <c r="D17" s="70">
        <v>9</v>
      </c>
      <c r="E17" s="70">
        <v>2024</v>
      </c>
      <c r="F17" s="70" t="s">
        <v>1554</v>
      </c>
      <c r="G17" s="1073" t="s">
        <v>2353</v>
      </c>
      <c r="H17" s="70" t="s">
        <v>2354</v>
      </c>
      <c r="I17" s="1066"/>
      <c r="J17" s="73">
        <v>52012</v>
      </c>
      <c r="K17" s="71">
        <v>71848097</v>
      </c>
      <c r="L17" s="71">
        <v>174996</v>
      </c>
      <c r="M17" s="71">
        <v>240932297</v>
      </c>
      <c r="N17" s="71">
        <v>14600</v>
      </c>
      <c r="O17" s="71">
        <v>28786444</v>
      </c>
      <c r="P17" s="71">
        <v>28486</v>
      </c>
      <c r="Q17" s="71">
        <v>165497317</v>
      </c>
      <c r="R17" s="71">
        <v>0</v>
      </c>
      <c r="S17" s="71">
        <v>0</v>
      </c>
      <c r="T17" s="71">
        <v>0</v>
      </c>
      <c r="U17" s="71">
        <v>0</v>
      </c>
      <c r="V17" s="71">
        <v>665</v>
      </c>
      <c r="W17" s="71">
        <v>0</v>
      </c>
      <c r="X17" s="71">
        <v>0</v>
      </c>
      <c r="Y17" s="71">
        <v>4077535</v>
      </c>
      <c r="Z17" s="71">
        <v>511141690.00000006</v>
      </c>
      <c r="AA17" s="71">
        <v>15856602</v>
      </c>
      <c r="AB17" s="71">
        <v>249657220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2351</v>
      </c>
      <c r="B18" s="70">
        <v>10</v>
      </c>
      <c r="C18" s="70">
        <v>18</v>
      </c>
      <c r="D18" s="70">
        <v>10</v>
      </c>
      <c r="E18" s="70">
        <v>2024</v>
      </c>
      <c r="F18" s="70" t="s">
        <v>1554</v>
      </c>
      <c r="G18" s="1073" t="s">
        <v>2348</v>
      </c>
      <c r="H18" s="70" t="s">
        <v>2349</v>
      </c>
      <c r="I18" s="1066"/>
      <c r="J18" s="73">
        <v>31444</v>
      </c>
      <c r="K18" s="71">
        <v>44416949</v>
      </c>
      <c r="L18" s="71">
        <v>121455</v>
      </c>
      <c r="M18" s="71">
        <v>170914073</v>
      </c>
      <c r="N18" s="71">
        <v>33200</v>
      </c>
      <c r="O18" s="71">
        <v>63767900.000000007</v>
      </c>
      <c r="P18" s="71">
        <v>14816</v>
      </c>
      <c r="Q18" s="71">
        <v>86077970.000000015</v>
      </c>
      <c r="R18" s="71">
        <v>0</v>
      </c>
      <c r="S18" s="71">
        <v>0</v>
      </c>
      <c r="T18" s="71">
        <v>0</v>
      </c>
      <c r="U18" s="71">
        <v>0</v>
      </c>
      <c r="V18" s="71">
        <v>111</v>
      </c>
      <c r="W18" s="71">
        <v>0</v>
      </c>
      <c r="X18" s="71">
        <v>0</v>
      </c>
      <c r="Y18" s="71">
        <v>677954</v>
      </c>
      <c r="Z18" s="71">
        <v>365854846</v>
      </c>
      <c r="AA18" s="71">
        <v>34036598</v>
      </c>
      <c r="AB18" s="71">
        <v>253139265.99999997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2384</v>
      </c>
      <c r="B19" s="70">
        <v>11</v>
      </c>
      <c r="C19" s="70">
        <v>18</v>
      </c>
      <c r="D19" s="70">
        <v>11</v>
      </c>
      <c r="E19" s="70">
        <v>2024</v>
      </c>
      <c r="F19" s="70" t="s">
        <v>1554</v>
      </c>
      <c r="G19" s="1073" t="s">
        <v>2381</v>
      </c>
      <c r="H19" s="70" t="s">
        <v>2382</v>
      </c>
      <c r="I19" s="1066"/>
      <c r="J19" s="73">
        <v>23601</v>
      </c>
      <c r="K19" s="71">
        <v>31406978</v>
      </c>
      <c r="L19" s="71">
        <v>11461</v>
      </c>
      <c r="M19" s="71">
        <v>15159559</v>
      </c>
      <c r="N19" s="71">
        <v>0</v>
      </c>
      <c r="O19" s="71">
        <v>0</v>
      </c>
      <c r="P19" s="71">
        <v>2047.0000000000002</v>
      </c>
      <c r="Q19" s="71">
        <v>11175717</v>
      </c>
      <c r="R19" s="71">
        <v>0</v>
      </c>
      <c r="S19" s="71">
        <v>0</v>
      </c>
      <c r="T19" s="71">
        <v>0</v>
      </c>
      <c r="U19" s="71">
        <v>0</v>
      </c>
      <c r="V19" s="71">
        <v>0</v>
      </c>
      <c r="W19" s="71">
        <v>0</v>
      </c>
      <c r="X19" s="71">
        <v>0</v>
      </c>
      <c r="Y19" s="71">
        <v>0</v>
      </c>
      <c r="Z19" s="71">
        <v>57742253.999999993</v>
      </c>
      <c r="AA19" s="71">
        <v>8594961</v>
      </c>
      <c r="AB19" s="71">
        <v>116820926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2414</v>
      </c>
      <c r="B20" s="70">
        <v>12</v>
      </c>
      <c r="C20" s="70">
        <v>18</v>
      </c>
      <c r="D20" s="70">
        <v>12</v>
      </c>
      <c r="E20" s="70">
        <v>2024</v>
      </c>
      <c r="F20" s="70" t="s">
        <v>1554</v>
      </c>
      <c r="G20" s="1073" t="s">
        <v>2411</v>
      </c>
      <c r="H20" s="70" t="s">
        <v>2412</v>
      </c>
      <c r="I20" s="1066"/>
      <c r="J20" s="73">
        <v>89709</v>
      </c>
      <c r="K20" s="71">
        <v>126094510</v>
      </c>
      <c r="L20" s="71">
        <v>238930</v>
      </c>
      <c r="M20" s="71">
        <v>333880439</v>
      </c>
      <c r="N20" s="71">
        <v>0</v>
      </c>
      <c r="O20" s="71">
        <v>0</v>
      </c>
      <c r="P20" s="71">
        <v>788</v>
      </c>
      <c r="Q20" s="71">
        <v>4808745</v>
      </c>
      <c r="R20" s="71">
        <v>4</v>
      </c>
      <c r="S20" s="71">
        <v>35734</v>
      </c>
      <c r="T20" s="71">
        <v>0</v>
      </c>
      <c r="U20" s="71">
        <v>0</v>
      </c>
      <c r="V20" s="71">
        <v>0</v>
      </c>
      <c r="W20" s="71">
        <v>0</v>
      </c>
      <c r="X20" s="71">
        <v>0</v>
      </c>
      <c r="Y20" s="71">
        <v>0</v>
      </c>
      <c r="Z20" s="71">
        <v>464819428.39255005</v>
      </c>
      <c r="AA20" s="71">
        <v>213155565</v>
      </c>
      <c r="AB20" s="71">
        <v>1412370574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1639</v>
      </c>
      <c r="B21" s="70">
        <v>13</v>
      </c>
      <c r="C21" s="70">
        <v>18</v>
      </c>
      <c r="D21" s="70">
        <v>13</v>
      </c>
      <c r="E21" s="70">
        <v>2024</v>
      </c>
      <c r="F21" s="70" t="s">
        <v>1554</v>
      </c>
      <c r="G21" s="1073" t="s">
        <v>1636</v>
      </c>
      <c r="H21" s="70" t="s">
        <v>1637</v>
      </c>
      <c r="I21" s="1066"/>
      <c r="J21" s="73">
        <v>539240</v>
      </c>
      <c r="K21" s="71">
        <v>769722487</v>
      </c>
      <c r="L21" s="71">
        <v>406314</v>
      </c>
      <c r="M21" s="71">
        <v>575480091</v>
      </c>
      <c r="N21" s="71">
        <v>44000</v>
      </c>
      <c r="O21" s="71">
        <v>89604149</v>
      </c>
      <c r="P21" s="71">
        <v>16050</v>
      </c>
      <c r="Q21" s="71">
        <v>95283089</v>
      </c>
      <c r="R21" s="71">
        <v>0</v>
      </c>
      <c r="S21" s="71">
        <v>0</v>
      </c>
      <c r="T21" s="71">
        <v>5233</v>
      </c>
      <c r="U21" s="71">
        <v>1660</v>
      </c>
      <c r="V21" s="71">
        <v>1124</v>
      </c>
      <c r="W21" s="71">
        <v>35983034</v>
      </c>
      <c r="X21" s="71">
        <v>10177403</v>
      </c>
      <c r="Y21" s="71">
        <v>6892859.0000000009</v>
      </c>
      <c r="Z21" s="71">
        <v>1583143112</v>
      </c>
      <c r="AA21" s="71">
        <v>1220998397</v>
      </c>
      <c r="AB21" s="71">
        <v>6862569231.000001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2344</v>
      </c>
      <c r="B22" s="70">
        <v>14</v>
      </c>
      <c r="C22" s="70">
        <v>18</v>
      </c>
      <c r="D22" s="70">
        <v>14</v>
      </c>
      <c r="E22" s="70">
        <v>2024</v>
      </c>
      <c r="F22" s="70" t="s">
        <v>1554</v>
      </c>
      <c r="G22" s="1073" t="s">
        <v>2341</v>
      </c>
      <c r="H22" s="70" t="s">
        <v>2342</v>
      </c>
      <c r="I22" s="1066"/>
      <c r="J22" s="73">
        <v>42333</v>
      </c>
      <c r="K22" s="71">
        <v>58042301</v>
      </c>
      <c r="L22" s="71">
        <v>31918</v>
      </c>
      <c r="M22" s="71">
        <v>43533201.999999993</v>
      </c>
      <c r="N22" s="71">
        <v>0</v>
      </c>
      <c r="O22" s="71">
        <v>0</v>
      </c>
      <c r="P22" s="71">
        <v>4594</v>
      </c>
      <c r="Q22" s="71">
        <v>40459739</v>
      </c>
      <c r="R22" s="71">
        <v>0</v>
      </c>
      <c r="S22" s="71">
        <v>0</v>
      </c>
      <c r="T22" s="71">
        <v>186685</v>
      </c>
      <c r="U22" s="71">
        <v>6680</v>
      </c>
      <c r="V22" s="71">
        <v>3734</v>
      </c>
      <c r="W22" s="71">
        <v>1306787054</v>
      </c>
      <c r="X22" s="71">
        <v>40960043</v>
      </c>
      <c r="Y22" s="71">
        <v>22894925.999999996</v>
      </c>
      <c r="Z22" s="71">
        <v>1512677265</v>
      </c>
      <c r="AA22" s="71">
        <v>144988467</v>
      </c>
      <c r="AB22" s="71">
        <v>540966235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2332</v>
      </c>
      <c r="B23" s="70">
        <v>15</v>
      </c>
      <c r="C23" s="70">
        <v>18</v>
      </c>
      <c r="D23" s="70">
        <v>15</v>
      </c>
      <c r="E23" s="70">
        <v>2024</v>
      </c>
      <c r="F23" s="70" t="s">
        <v>1554</v>
      </c>
      <c r="G23" s="1073" t="s">
        <v>2329</v>
      </c>
      <c r="H23" s="70" t="s">
        <v>2330</v>
      </c>
      <c r="I23" s="1066"/>
      <c r="J23" s="73">
        <v>464891</v>
      </c>
      <c r="K23" s="71">
        <v>666124650</v>
      </c>
      <c r="L23" s="71">
        <v>865101</v>
      </c>
      <c r="M23" s="71">
        <v>1231057198.0000002</v>
      </c>
      <c r="N23" s="71">
        <v>71600</v>
      </c>
      <c r="O23" s="71">
        <v>139286652</v>
      </c>
      <c r="P23" s="71">
        <v>18380</v>
      </c>
      <c r="Q23" s="71">
        <v>108034966</v>
      </c>
      <c r="R23" s="71">
        <v>0</v>
      </c>
      <c r="S23" s="71">
        <v>0</v>
      </c>
      <c r="T23" s="71">
        <v>0</v>
      </c>
      <c r="U23" s="71">
        <v>92</v>
      </c>
      <c r="V23" s="71">
        <v>4796</v>
      </c>
      <c r="W23" s="71">
        <v>0</v>
      </c>
      <c r="X23" s="71">
        <v>561201.00000000012</v>
      </c>
      <c r="Y23" s="71">
        <v>29406374</v>
      </c>
      <c r="Z23" s="71">
        <v>2174471041</v>
      </c>
      <c r="AA23" s="71">
        <v>1141723622</v>
      </c>
      <c r="AB23" s="71">
        <v>5373857266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2340</v>
      </c>
      <c r="B24" s="70">
        <v>16</v>
      </c>
      <c r="C24" s="70">
        <v>18</v>
      </c>
      <c r="D24" s="70">
        <v>16</v>
      </c>
      <c r="E24" s="70">
        <v>2024</v>
      </c>
      <c r="F24" s="70" t="s">
        <v>1554</v>
      </c>
      <c r="G24" s="1073" t="s">
        <v>2337</v>
      </c>
      <c r="H24" s="70" t="s">
        <v>2338</v>
      </c>
      <c r="I24" s="1066"/>
      <c r="J24" s="73">
        <v>70896</v>
      </c>
      <c r="K24" s="71">
        <v>97833188</v>
      </c>
      <c r="L24" s="71">
        <v>120036</v>
      </c>
      <c r="M24" s="71">
        <v>164605950</v>
      </c>
      <c r="N24" s="71">
        <v>22400</v>
      </c>
      <c r="O24" s="71">
        <v>38493726</v>
      </c>
      <c r="P24" s="71">
        <v>9249</v>
      </c>
      <c r="Q24" s="71">
        <v>53685235</v>
      </c>
      <c r="R24" s="71">
        <v>426</v>
      </c>
      <c r="S24" s="71">
        <v>3544563</v>
      </c>
      <c r="T24" s="71">
        <v>0</v>
      </c>
      <c r="U24" s="71">
        <v>0</v>
      </c>
      <c r="V24" s="71">
        <v>0</v>
      </c>
      <c r="W24" s="71">
        <v>0</v>
      </c>
      <c r="X24" s="71">
        <v>0</v>
      </c>
      <c r="Y24" s="71">
        <v>0</v>
      </c>
      <c r="Z24" s="71">
        <v>358162662.20094997</v>
      </c>
      <c r="AA24" s="71">
        <v>93725234</v>
      </c>
      <c r="AB24" s="71">
        <v>628439835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2372</v>
      </c>
      <c r="B25" s="70">
        <v>17</v>
      </c>
      <c r="C25" s="70">
        <v>18</v>
      </c>
      <c r="D25" s="70">
        <v>17</v>
      </c>
      <c r="E25" s="70">
        <v>2024</v>
      </c>
      <c r="F25" s="70" t="s">
        <v>1554</v>
      </c>
      <c r="G25" s="1073" t="s">
        <v>2369</v>
      </c>
      <c r="H25" s="70" t="s">
        <v>2370</v>
      </c>
      <c r="I25" s="1066"/>
      <c r="J25" s="73">
        <v>73814</v>
      </c>
      <c r="K25" s="71">
        <v>90575295</v>
      </c>
      <c r="L25" s="71">
        <v>734508</v>
      </c>
      <c r="M25" s="71">
        <v>901642438</v>
      </c>
      <c r="N25" s="71">
        <v>0</v>
      </c>
      <c r="O25" s="71">
        <v>0</v>
      </c>
      <c r="P25" s="71">
        <v>3343</v>
      </c>
      <c r="Q25" s="71">
        <v>19421392</v>
      </c>
      <c r="R25" s="71">
        <v>0</v>
      </c>
      <c r="S25" s="71">
        <v>0</v>
      </c>
      <c r="T25" s="71">
        <v>0</v>
      </c>
      <c r="U25" s="71">
        <v>0</v>
      </c>
      <c r="V25" s="71">
        <v>1261</v>
      </c>
      <c r="W25" s="71">
        <v>0</v>
      </c>
      <c r="X25" s="71">
        <v>0</v>
      </c>
      <c r="Y25" s="71">
        <v>7731471</v>
      </c>
      <c r="Z25" s="71">
        <v>1019370596</v>
      </c>
      <c r="AA25" s="71">
        <v>54990741</v>
      </c>
      <c r="AB25" s="71">
        <v>462129537.00000006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2364</v>
      </c>
      <c r="B26" s="70">
        <v>18</v>
      </c>
      <c r="C26" s="70">
        <v>18</v>
      </c>
      <c r="D26" s="70">
        <v>18</v>
      </c>
      <c r="E26" s="70">
        <v>2024</v>
      </c>
      <c r="F26" s="70" t="s">
        <v>1554</v>
      </c>
      <c r="G26" s="1073" t="s">
        <v>2361</v>
      </c>
      <c r="H26" s="70" t="s">
        <v>2362</v>
      </c>
      <c r="I26" s="1066"/>
      <c r="J26" s="73">
        <v>72490</v>
      </c>
      <c r="K26" s="71">
        <v>103124968</v>
      </c>
      <c r="L26" s="71">
        <v>165059</v>
      </c>
      <c r="M26" s="71">
        <v>232924959</v>
      </c>
      <c r="N26" s="71">
        <v>9700</v>
      </c>
      <c r="O26" s="71">
        <v>17561039</v>
      </c>
      <c r="P26" s="71">
        <v>147</v>
      </c>
      <c r="Q26" s="71">
        <v>1007828.9999999999</v>
      </c>
      <c r="R26" s="71">
        <v>0</v>
      </c>
      <c r="S26" s="71">
        <v>0</v>
      </c>
      <c r="T26" s="71">
        <v>0</v>
      </c>
      <c r="U26" s="71">
        <v>0</v>
      </c>
      <c r="V26" s="71">
        <v>1935</v>
      </c>
      <c r="W26" s="71">
        <v>0</v>
      </c>
      <c r="X26" s="71">
        <v>0</v>
      </c>
      <c r="Y26" s="71">
        <v>11865420</v>
      </c>
      <c r="Z26" s="71">
        <v>366484215.00000006</v>
      </c>
      <c r="AA26" s="71">
        <v>180823356</v>
      </c>
      <c r="AB26" s="71">
        <v>1507045917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1643</v>
      </c>
      <c r="B27" s="70">
        <v>19</v>
      </c>
      <c r="C27" s="70">
        <v>18</v>
      </c>
      <c r="D27" s="70">
        <v>19</v>
      </c>
      <c r="E27" s="70">
        <v>2024</v>
      </c>
      <c r="F27" s="70" t="s">
        <v>1554</v>
      </c>
      <c r="G27" s="1073" t="s">
        <v>1640</v>
      </c>
      <c r="H27" s="70" t="s">
        <v>1641</v>
      </c>
      <c r="I27" s="1066"/>
      <c r="J27" s="73">
        <v>1489959</v>
      </c>
      <c r="K27" s="71">
        <v>2102440760</v>
      </c>
      <c r="L27" s="71">
        <v>1633673</v>
      </c>
      <c r="M27" s="71">
        <v>2286940660</v>
      </c>
      <c r="N27" s="71">
        <v>46800</v>
      </c>
      <c r="O27" s="71">
        <v>81924365.999999985</v>
      </c>
      <c r="P27" s="71">
        <v>28901</v>
      </c>
      <c r="Q27" s="71">
        <v>186117877.00000003</v>
      </c>
      <c r="R27" s="71">
        <v>1730</v>
      </c>
      <c r="S27" s="71">
        <v>14404414.000000002</v>
      </c>
      <c r="T27" s="71">
        <v>0</v>
      </c>
      <c r="U27" s="71">
        <v>0</v>
      </c>
      <c r="V27" s="71">
        <v>4121</v>
      </c>
      <c r="W27" s="71">
        <v>0</v>
      </c>
      <c r="X27" s="71">
        <v>0</v>
      </c>
      <c r="Y27" s="71">
        <v>25272915</v>
      </c>
      <c r="Z27" s="71">
        <v>4697100991.8359299</v>
      </c>
      <c r="AA27" s="71">
        <v>3592089247</v>
      </c>
      <c r="AB27" s="71">
        <v>17859192871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2347</v>
      </c>
      <c r="B28" s="70">
        <v>20</v>
      </c>
      <c r="C28" s="70">
        <v>18</v>
      </c>
      <c r="D28" s="70">
        <v>20</v>
      </c>
      <c r="E28" s="70">
        <v>2024</v>
      </c>
      <c r="F28" s="70" t="s">
        <v>1554</v>
      </c>
      <c r="G28" s="1073" t="s">
        <v>2345</v>
      </c>
      <c r="H28" s="70" t="s">
        <v>2307</v>
      </c>
      <c r="I28" s="1066"/>
      <c r="J28" s="73">
        <v>34514</v>
      </c>
      <c r="K28" s="71">
        <v>50002753</v>
      </c>
      <c r="L28" s="71">
        <v>117281</v>
      </c>
      <c r="M28" s="71">
        <v>168892349</v>
      </c>
      <c r="N28" s="71">
        <v>126400</v>
      </c>
      <c r="O28" s="71">
        <v>252643560.99999997</v>
      </c>
      <c r="P28" s="71">
        <v>886</v>
      </c>
      <c r="Q28" s="71">
        <v>5418782</v>
      </c>
      <c r="R28" s="71">
        <v>0</v>
      </c>
      <c r="S28" s="71">
        <v>0</v>
      </c>
      <c r="T28" s="71">
        <v>0</v>
      </c>
      <c r="U28" s="71">
        <v>0</v>
      </c>
      <c r="V28" s="71">
        <v>87</v>
      </c>
      <c r="W28" s="71">
        <v>0</v>
      </c>
      <c r="X28" s="71">
        <v>0</v>
      </c>
      <c r="Y28" s="71">
        <v>534710</v>
      </c>
      <c r="Z28" s="71">
        <v>477492155</v>
      </c>
      <c r="AA28" s="71">
        <v>12524769.999999998</v>
      </c>
      <c r="AB28" s="71">
        <v>195263931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2191</v>
      </c>
      <c r="B29" s="70">
        <v>21</v>
      </c>
      <c r="C29" s="70">
        <v>18</v>
      </c>
      <c r="D29" s="70">
        <v>21</v>
      </c>
      <c r="E29" s="70">
        <v>2024</v>
      </c>
      <c r="F29" s="70" t="s">
        <v>1554</v>
      </c>
      <c r="G29" s="1073" t="s">
        <v>2170</v>
      </c>
      <c r="H29" s="70" t="s">
        <v>2171</v>
      </c>
      <c r="I29" s="1066"/>
      <c r="J29" s="73">
        <v>369858</v>
      </c>
      <c r="K29" s="71">
        <v>524319420.00000006</v>
      </c>
      <c r="L29" s="71">
        <v>313200</v>
      </c>
      <c r="M29" s="71">
        <v>440556150</v>
      </c>
      <c r="N29" s="71">
        <v>0</v>
      </c>
      <c r="O29" s="71">
        <v>0</v>
      </c>
      <c r="P29" s="71">
        <v>0</v>
      </c>
      <c r="Q29" s="71">
        <v>0</v>
      </c>
      <c r="R29" s="71">
        <v>0</v>
      </c>
      <c r="S29" s="71">
        <v>0</v>
      </c>
      <c r="T29" s="71">
        <v>0</v>
      </c>
      <c r="U29" s="71">
        <v>0</v>
      </c>
      <c r="V29" s="71">
        <v>0</v>
      </c>
      <c r="W29" s="71">
        <v>0</v>
      </c>
      <c r="X29" s="71">
        <v>0</v>
      </c>
      <c r="Y29" s="71">
        <v>0</v>
      </c>
      <c r="Z29" s="71">
        <v>964875570.00000012</v>
      </c>
      <c r="AA29" s="71">
        <v>771234996</v>
      </c>
      <c r="AB29" s="71">
        <v>4142232775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2320</v>
      </c>
      <c r="B30" s="70">
        <v>22</v>
      </c>
      <c r="C30" s="70">
        <v>18</v>
      </c>
      <c r="D30" s="70">
        <v>22</v>
      </c>
      <c r="E30" s="70">
        <v>2024</v>
      </c>
      <c r="F30" s="70" t="s">
        <v>1554</v>
      </c>
      <c r="G30" s="1073" t="s">
        <v>2317</v>
      </c>
      <c r="H30" s="70" t="s">
        <v>2318</v>
      </c>
      <c r="I30" s="1066"/>
      <c r="J30" s="73">
        <v>164471</v>
      </c>
      <c r="K30" s="71">
        <v>236876794</v>
      </c>
      <c r="L30" s="71">
        <v>231312</v>
      </c>
      <c r="M30" s="71">
        <v>330415465.00000006</v>
      </c>
      <c r="N30" s="71">
        <v>0</v>
      </c>
      <c r="O30" s="71">
        <v>0</v>
      </c>
      <c r="P30" s="71">
        <v>0</v>
      </c>
      <c r="Q30" s="71">
        <v>0</v>
      </c>
      <c r="R30" s="71">
        <v>0</v>
      </c>
      <c r="S30" s="71">
        <v>0</v>
      </c>
      <c r="T30" s="71">
        <v>0</v>
      </c>
      <c r="U30" s="71">
        <v>0</v>
      </c>
      <c r="V30" s="71">
        <v>0</v>
      </c>
      <c r="W30" s="71">
        <v>0</v>
      </c>
      <c r="X30" s="71">
        <v>0</v>
      </c>
      <c r="Y30" s="71">
        <v>0</v>
      </c>
      <c r="Z30" s="71">
        <v>567292259.00000012</v>
      </c>
      <c r="AA30" s="71">
        <v>349870185</v>
      </c>
      <c r="AB30" s="71">
        <v>1800104923</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2391</v>
      </c>
      <c r="B31" s="70">
        <v>23</v>
      </c>
      <c r="C31" s="70">
        <v>18</v>
      </c>
      <c r="D31" s="70">
        <v>23</v>
      </c>
      <c r="E31" s="70">
        <v>2024</v>
      </c>
      <c r="F31" s="70" t="s">
        <v>1554</v>
      </c>
      <c r="G31" s="1073" t="s">
        <v>2388</v>
      </c>
      <c r="H31" s="70" t="s">
        <v>2389</v>
      </c>
      <c r="I31" s="1066"/>
      <c r="J31" s="73">
        <v>93133</v>
      </c>
      <c r="K31" s="71">
        <v>133377890.00000001</v>
      </c>
      <c r="L31" s="71">
        <v>116457</v>
      </c>
      <c r="M31" s="71">
        <v>165937638</v>
      </c>
      <c r="N31" s="71">
        <v>0</v>
      </c>
      <c r="O31" s="71">
        <v>0</v>
      </c>
      <c r="P31" s="71">
        <v>0</v>
      </c>
      <c r="Q31" s="71">
        <v>0</v>
      </c>
      <c r="R31" s="71">
        <v>0</v>
      </c>
      <c r="S31" s="71">
        <v>0</v>
      </c>
      <c r="T31" s="71">
        <v>0</v>
      </c>
      <c r="U31" s="71">
        <v>0</v>
      </c>
      <c r="V31" s="71">
        <v>0</v>
      </c>
      <c r="W31" s="71">
        <v>0</v>
      </c>
      <c r="X31" s="71">
        <v>0</v>
      </c>
      <c r="Y31" s="71">
        <v>0</v>
      </c>
      <c r="Z31" s="71">
        <v>299315528</v>
      </c>
      <c r="AA31" s="71">
        <v>171716677</v>
      </c>
      <c r="AB31" s="71">
        <v>976208236.00000012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2398</v>
      </c>
      <c r="B32" s="70">
        <v>24</v>
      </c>
      <c r="C32" s="70">
        <v>18</v>
      </c>
      <c r="D32" s="70">
        <v>24</v>
      </c>
      <c r="E32" s="70">
        <v>2024</v>
      </c>
      <c r="F32" s="70" t="s">
        <v>1554</v>
      </c>
      <c r="G32" s="1073" t="s">
        <v>2395</v>
      </c>
      <c r="H32" s="70" t="s">
        <v>2396</v>
      </c>
      <c r="I32" s="1066"/>
      <c r="J32" s="73">
        <v>133447</v>
      </c>
      <c r="K32" s="71">
        <v>194486239.99999997</v>
      </c>
      <c r="L32" s="71">
        <v>1337836</v>
      </c>
      <c r="M32" s="71">
        <v>1937026235</v>
      </c>
      <c r="N32" s="71">
        <v>200</v>
      </c>
      <c r="O32" s="71">
        <v>330737</v>
      </c>
      <c r="P32" s="71">
        <v>29289</v>
      </c>
      <c r="Q32" s="71">
        <v>257940029.99999997</v>
      </c>
      <c r="R32" s="71">
        <v>0</v>
      </c>
      <c r="S32" s="71">
        <v>0</v>
      </c>
      <c r="T32" s="71">
        <v>557379</v>
      </c>
      <c r="U32" s="71">
        <v>37082</v>
      </c>
      <c r="V32" s="71">
        <v>27852</v>
      </c>
      <c r="W32" s="71">
        <v>3895546178</v>
      </c>
      <c r="X32" s="71">
        <v>227387560</v>
      </c>
      <c r="Y32" s="71">
        <v>170785766</v>
      </c>
      <c r="Z32" s="71">
        <v>6683502746</v>
      </c>
      <c r="AA32" s="71">
        <v>310770823</v>
      </c>
      <c r="AB32" s="71">
        <v>1013292433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2324</v>
      </c>
      <c r="B33" s="70">
        <v>25</v>
      </c>
      <c r="C33" s="70">
        <v>18</v>
      </c>
      <c r="D33" s="70">
        <v>25</v>
      </c>
      <c r="E33" s="70">
        <v>2024</v>
      </c>
      <c r="F33" s="70" t="s">
        <v>1554</v>
      </c>
      <c r="G33" s="1073" t="s">
        <v>2321</v>
      </c>
      <c r="H33" s="70" t="s">
        <v>2322</v>
      </c>
      <c r="I33" s="1066"/>
      <c r="J33" s="73">
        <v>298038</v>
      </c>
      <c r="K33" s="71">
        <v>419716213</v>
      </c>
      <c r="L33" s="71">
        <v>504892</v>
      </c>
      <c r="M33" s="71">
        <v>706713002</v>
      </c>
      <c r="N33" s="71">
        <v>0</v>
      </c>
      <c r="O33" s="71">
        <v>0</v>
      </c>
      <c r="P33" s="71">
        <v>741</v>
      </c>
      <c r="Q33" s="71">
        <v>4524321</v>
      </c>
      <c r="R33" s="71">
        <v>253</v>
      </c>
      <c r="S33" s="71">
        <v>2104779</v>
      </c>
      <c r="T33" s="71">
        <v>0</v>
      </c>
      <c r="U33" s="71">
        <v>0</v>
      </c>
      <c r="V33" s="71">
        <v>0</v>
      </c>
      <c r="W33" s="71">
        <v>0</v>
      </c>
      <c r="X33" s="71">
        <v>0</v>
      </c>
      <c r="Y33" s="71">
        <v>0</v>
      </c>
      <c r="Z33" s="71">
        <v>1133058314.5134897</v>
      </c>
      <c r="AA33" s="71">
        <v>698331421</v>
      </c>
      <c r="AB33" s="71">
        <v>3243835391.9999995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2368</v>
      </c>
      <c r="B34" s="70">
        <v>26</v>
      </c>
      <c r="C34" s="70">
        <v>18</v>
      </c>
      <c r="D34" s="70">
        <v>26</v>
      </c>
      <c r="E34" s="70">
        <v>2024</v>
      </c>
      <c r="F34" s="70" t="s">
        <v>1554</v>
      </c>
      <c r="G34" s="1073" t="s">
        <v>2365</v>
      </c>
      <c r="H34" s="70" t="s">
        <v>2366</v>
      </c>
      <c r="I34" s="1066"/>
      <c r="J34" s="73">
        <v>121497</v>
      </c>
      <c r="K34" s="71">
        <v>174259570</v>
      </c>
      <c r="L34" s="71">
        <v>272004</v>
      </c>
      <c r="M34" s="71">
        <v>387561251.99999994</v>
      </c>
      <c r="N34" s="71">
        <v>6900</v>
      </c>
      <c r="O34" s="71">
        <v>12166233</v>
      </c>
      <c r="P34" s="71">
        <v>26041</v>
      </c>
      <c r="Q34" s="71">
        <v>197728240</v>
      </c>
      <c r="R34" s="71">
        <v>0</v>
      </c>
      <c r="S34" s="71">
        <v>0</v>
      </c>
      <c r="T34" s="71">
        <v>26003</v>
      </c>
      <c r="U34" s="71">
        <v>3078</v>
      </c>
      <c r="V34" s="71">
        <v>3573</v>
      </c>
      <c r="W34" s="71">
        <v>181774133</v>
      </c>
      <c r="X34" s="71">
        <v>18876994</v>
      </c>
      <c r="Y34" s="71">
        <v>21911598</v>
      </c>
      <c r="Z34" s="71">
        <v>994278020</v>
      </c>
      <c r="AA34" s="71">
        <v>182128956</v>
      </c>
      <c r="AB34" s="71">
        <v>1036289249</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2380</v>
      </c>
      <c r="B35" s="70">
        <v>27</v>
      </c>
      <c r="C35" s="70">
        <v>18</v>
      </c>
      <c r="D35" s="70">
        <v>27</v>
      </c>
      <c r="E35" s="70">
        <v>2024</v>
      </c>
      <c r="F35" s="70" t="s">
        <v>1554</v>
      </c>
      <c r="G35" s="1073" t="s">
        <v>2377</v>
      </c>
      <c r="H35" s="70" t="s">
        <v>2378</v>
      </c>
      <c r="I35" s="1066"/>
      <c r="J35" s="73">
        <v>74611</v>
      </c>
      <c r="K35" s="71">
        <v>107894202</v>
      </c>
      <c r="L35" s="71">
        <v>379541</v>
      </c>
      <c r="M35" s="71">
        <v>545723982</v>
      </c>
      <c r="N35" s="71">
        <v>0</v>
      </c>
      <c r="O35" s="71">
        <v>0</v>
      </c>
      <c r="P35" s="71">
        <v>6516</v>
      </c>
      <c r="Q35" s="71">
        <v>57385186.999999993</v>
      </c>
      <c r="R35" s="71">
        <v>0</v>
      </c>
      <c r="S35" s="71">
        <v>0</v>
      </c>
      <c r="T35" s="71">
        <v>73274</v>
      </c>
      <c r="U35" s="71">
        <v>6706</v>
      </c>
      <c r="V35" s="71">
        <v>7691</v>
      </c>
      <c r="W35" s="71">
        <v>512459873</v>
      </c>
      <c r="X35" s="71">
        <v>41118249.000000007</v>
      </c>
      <c r="Y35" s="71">
        <v>47160231</v>
      </c>
      <c r="Z35" s="71">
        <v>1311741724.0000002</v>
      </c>
      <c r="AA35" s="71">
        <v>23137526</v>
      </c>
      <c r="AB35" s="71">
        <v>325313583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2387</v>
      </c>
      <c r="B36" s="70">
        <v>28</v>
      </c>
      <c r="C36" s="70">
        <v>18</v>
      </c>
      <c r="D36" s="70">
        <v>28</v>
      </c>
      <c r="E36" s="70">
        <v>2024</v>
      </c>
      <c r="F36" s="70" t="s">
        <v>1554</v>
      </c>
      <c r="G36" s="1073" t="s">
        <v>2385</v>
      </c>
      <c r="H36" s="70" t="s">
        <v>2352</v>
      </c>
      <c r="I36" s="1066"/>
      <c r="J36" s="73">
        <v>23220</v>
      </c>
      <c r="K36" s="71">
        <v>32279857</v>
      </c>
      <c r="L36" s="71">
        <v>14087</v>
      </c>
      <c r="M36" s="71">
        <v>19422149</v>
      </c>
      <c r="N36" s="71">
        <v>4600</v>
      </c>
      <c r="O36" s="71">
        <v>8246945.9999999991</v>
      </c>
      <c r="P36" s="71">
        <v>6461</v>
      </c>
      <c r="Q36" s="71">
        <v>39438910.000000007</v>
      </c>
      <c r="R36" s="71">
        <v>0</v>
      </c>
      <c r="S36" s="71">
        <v>0</v>
      </c>
      <c r="T36" s="71">
        <v>0</v>
      </c>
      <c r="U36" s="71">
        <v>0</v>
      </c>
      <c r="V36" s="71">
        <v>0</v>
      </c>
      <c r="W36" s="71">
        <v>0</v>
      </c>
      <c r="X36" s="71">
        <v>0</v>
      </c>
      <c r="Y36" s="71">
        <v>0</v>
      </c>
      <c r="Z36" s="71">
        <v>99387862.000000015</v>
      </c>
      <c r="AA36" s="71">
        <v>9240201</v>
      </c>
      <c r="AB36" s="71">
        <v>122239081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2328</v>
      </c>
      <c r="B37" s="70">
        <v>29</v>
      </c>
      <c r="C37" s="70">
        <v>18</v>
      </c>
      <c r="D37" s="70">
        <v>29</v>
      </c>
      <c r="E37" s="70">
        <v>2024</v>
      </c>
      <c r="F37" s="70" t="s">
        <v>1554</v>
      </c>
      <c r="G37" s="1073" t="s">
        <v>2325</v>
      </c>
      <c r="H37" s="70" t="s">
        <v>2326</v>
      </c>
      <c r="I37" s="1066"/>
      <c r="J37" s="73">
        <v>309243</v>
      </c>
      <c r="K37" s="71">
        <v>445829678</v>
      </c>
      <c r="L37" s="71">
        <v>954525</v>
      </c>
      <c r="M37" s="71">
        <v>1367974884</v>
      </c>
      <c r="N37" s="71">
        <v>128500</v>
      </c>
      <c r="O37" s="71">
        <v>252816315</v>
      </c>
      <c r="P37" s="71">
        <v>60641</v>
      </c>
      <c r="Q37" s="71">
        <v>352303573</v>
      </c>
      <c r="R37" s="71">
        <v>0</v>
      </c>
      <c r="S37" s="71">
        <v>0</v>
      </c>
      <c r="T37" s="71">
        <v>0</v>
      </c>
      <c r="U37" s="71">
        <v>34</v>
      </c>
      <c r="V37" s="71">
        <v>1116</v>
      </c>
      <c r="W37" s="71">
        <v>0</v>
      </c>
      <c r="X37" s="71">
        <v>209224</v>
      </c>
      <c r="Y37" s="71">
        <v>6840859</v>
      </c>
      <c r="Z37" s="71">
        <v>2425974533.0000005</v>
      </c>
      <c r="AA37" s="71">
        <v>678543752</v>
      </c>
      <c r="AB37" s="71">
        <v>3426499102.9999995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2418</v>
      </c>
      <c r="B38" s="70">
        <v>30</v>
      </c>
      <c r="C38" s="70">
        <v>18</v>
      </c>
      <c r="D38" s="70">
        <v>30</v>
      </c>
      <c r="E38" s="70">
        <v>2024</v>
      </c>
      <c r="F38" s="70" t="s">
        <v>1554</v>
      </c>
      <c r="G38" s="1073" t="s">
        <v>2415</v>
      </c>
      <c r="H38" s="70" t="s">
        <v>2416</v>
      </c>
      <c r="I38" s="1066"/>
      <c r="J38" s="73">
        <v>125577</v>
      </c>
      <c r="K38" s="71">
        <v>178625940</v>
      </c>
      <c r="L38" s="71">
        <v>391186</v>
      </c>
      <c r="M38" s="71">
        <v>553161941</v>
      </c>
      <c r="N38" s="71">
        <v>21900</v>
      </c>
      <c r="O38" s="71">
        <v>37288410.000000007</v>
      </c>
      <c r="P38" s="71">
        <v>18379</v>
      </c>
      <c r="Q38" s="71">
        <v>115394780</v>
      </c>
      <c r="R38" s="71">
        <v>0</v>
      </c>
      <c r="S38" s="71">
        <v>0</v>
      </c>
      <c r="T38" s="71">
        <v>0</v>
      </c>
      <c r="U38" s="71">
        <v>0</v>
      </c>
      <c r="V38" s="71">
        <v>908</v>
      </c>
      <c r="W38" s="71">
        <v>0</v>
      </c>
      <c r="X38" s="71">
        <v>0</v>
      </c>
      <c r="Y38" s="71">
        <v>5567856</v>
      </c>
      <c r="Z38" s="71">
        <v>890038926.99999988</v>
      </c>
      <c r="AA38" s="71">
        <v>168110340</v>
      </c>
      <c r="AB38" s="71">
        <v>1171824517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2422</v>
      </c>
      <c r="B39" s="70">
        <v>31</v>
      </c>
      <c r="C39" s="70">
        <v>18</v>
      </c>
      <c r="D39" s="70">
        <v>31</v>
      </c>
      <c r="E39" s="70">
        <v>2024</v>
      </c>
      <c r="F39" s="70" t="s">
        <v>1554</v>
      </c>
      <c r="G39" s="1073" t="s">
        <v>2419</v>
      </c>
      <c r="H39" s="70" t="s">
        <v>2420</v>
      </c>
      <c r="I39" s="1066"/>
      <c r="J39" s="73">
        <v>348905</v>
      </c>
      <c r="K39" s="71">
        <v>495274262.99999994</v>
      </c>
      <c r="L39" s="71">
        <v>455253</v>
      </c>
      <c r="M39" s="71">
        <v>641702246</v>
      </c>
      <c r="N39" s="71">
        <v>0</v>
      </c>
      <c r="O39" s="71">
        <v>0</v>
      </c>
      <c r="P39" s="71">
        <v>1229</v>
      </c>
      <c r="Q39" s="71">
        <v>6711278</v>
      </c>
      <c r="R39" s="71">
        <v>0</v>
      </c>
      <c r="S39" s="71">
        <v>0</v>
      </c>
      <c r="T39" s="71">
        <v>0</v>
      </c>
      <c r="U39" s="71">
        <v>0</v>
      </c>
      <c r="V39" s="71">
        <v>0</v>
      </c>
      <c r="W39" s="71">
        <v>0</v>
      </c>
      <c r="X39" s="71">
        <v>0</v>
      </c>
      <c r="Y39" s="71">
        <v>0</v>
      </c>
      <c r="Z39" s="71">
        <v>1143687787</v>
      </c>
      <c r="AA39" s="71">
        <v>804408085</v>
      </c>
      <c r="AB39" s="71">
        <v>4163793085.9999995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1647</v>
      </c>
      <c r="B40" s="70">
        <v>32</v>
      </c>
      <c r="C40" s="70">
        <v>18</v>
      </c>
      <c r="D40" s="70">
        <v>32</v>
      </c>
      <c r="E40" s="70">
        <v>2024</v>
      </c>
      <c r="F40" s="70" t="s">
        <v>1554</v>
      </c>
      <c r="G40" s="1073" t="s">
        <v>1644</v>
      </c>
      <c r="H40" s="70" t="s">
        <v>1645</v>
      </c>
      <c r="I40" s="1066"/>
      <c r="J40" s="73">
        <v>1470069</v>
      </c>
      <c r="K40" s="71">
        <v>2088865466.0000002</v>
      </c>
      <c r="L40" s="71">
        <v>2540758</v>
      </c>
      <c r="M40" s="71">
        <v>3581818280</v>
      </c>
      <c r="N40" s="71">
        <v>1100</v>
      </c>
      <c r="O40" s="71">
        <v>2167324.0000000005</v>
      </c>
      <c r="P40" s="71">
        <v>16764</v>
      </c>
      <c r="Q40" s="71">
        <v>100323307</v>
      </c>
      <c r="R40" s="71">
        <v>0</v>
      </c>
      <c r="S40" s="71">
        <v>0</v>
      </c>
      <c r="T40" s="71">
        <v>25895</v>
      </c>
      <c r="U40" s="71">
        <v>5401</v>
      </c>
      <c r="V40" s="71">
        <v>7919</v>
      </c>
      <c r="W40" s="71">
        <v>179034829</v>
      </c>
      <c r="X40" s="71">
        <v>33120649</v>
      </c>
      <c r="Y40" s="71">
        <v>48561516.000000007</v>
      </c>
      <c r="Z40" s="71">
        <v>6033891371</v>
      </c>
      <c r="AA40" s="71">
        <v>3642046105</v>
      </c>
      <c r="AB40" s="71">
        <v>17539750606</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2426</v>
      </c>
      <c r="B41" s="70">
        <v>33</v>
      </c>
      <c r="C41" s="70">
        <v>18</v>
      </c>
      <c r="D41" s="70">
        <v>33</v>
      </c>
      <c r="E41" s="70">
        <v>2024</v>
      </c>
      <c r="F41" s="70" t="s">
        <v>1554</v>
      </c>
      <c r="G41" s="1073" t="s">
        <v>2423</v>
      </c>
      <c r="H41" s="70" t="s">
        <v>2424</v>
      </c>
      <c r="I41" s="1066"/>
      <c r="J41" s="73">
        <v>252872</v>
      </c>
      <c r="K41" s="71">
        <v>361008731</v>
      </c>
      <c r="L41" s="71">
        <v>259557.00000000003</v>
      </c>
      <c r="M41" s="71">
        <v>367668281.00000006</v>
      </c>
      <c r="N41" s="71">
        <v>11400</v>
      </c>
      <c r="O41" s="71">
        <v>19296076</v>
      </c>
      <c r="P41" s="71">
        <v>13629</v>
      </c>
      <c r="Q41" s="71">
        <v>81548221</v>
      </c>
      <c r="R41" s="71">
        <v>0</v>
      </c>
      <c r="S41" s="71">
        <v>0</v>
      </c>
      <c r="T41" s="71">
        <v>0</v>
      </c>
      <c r="U41" s="71">
        <v>0</v>
      </c>
      <c r="V41" s="71">
        <v>14</v>
      </c>
      <c r="W41" s="71">
        <v>0</v>
      </c>
      <c r="X41" s="71">
        <v>0</v>
      </c>
      <c r="Y41" s="71">
        <v>86339</v>
      </c>
      <c r="Z41" s="71">
        <v>829607648</v>
      </c>
      <c r="AA41" s="71">
        <v>561984808</v>
      </c>
      <c r="AB41" s="71">
        <v>3358605098.0000005</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2311</v>
      </c>
      <c r="B42" s="70">
        <v>34</v>
      </c>
      <c r="C42" s="70">
        <v>18</v>
      </c>
      <c r="D42" s="70">
        <v>34</v>
      </c>
      <c r="E42" s="70">
        <v>2024</v>
      </c>
      <c r="F42" s="70" t="s">
        <v>1554</v>
      </c>
      <c r="G42" s="1073" t="s">
        <v>2308</v>
      </c>
      <c r="H42" s="70" t="s">
        <v>2309</v>
      </c>
      <c r="I42" s="1066"/>
      <c r="J42" s="73">
        <v>166411</v>
      </c>
      <c r="K42" s="71">
        <v>236887469</v>
      </c>
      <c r="L42" s="71">
        <v>389671</v>
      </c>
      <c r="M42" s="71">
        <v>552026054</v>
      </c>
      <c r="N42" s="71">
        <v>315300</v>
      </c>
      <c r="O42" s="71">
        <v>733235164</v>
      </c>
      <c r="P42" s="71">
        <v>53621</v>
      </c>
      <c r="Q42" s="71">
        <v>310987259</v>
      </c>
      <c r="R42" s="71">
        <v>0</v>
      </c>
      <c r="S42" s="71">
        <v>0</v>
      </c>
      <c r="T42" s="71">
        <v>0</v>
      </c>
      <c r="U42" s="71">
        <v>0</v>
      </c>
      <c r="V42" s="71">
        <v>426</v>
      </c>
      <c r="W42" s="71">
        <v>0</v>
      </c>
      <c r="X42" s="71">
        <v>0</v>
      </c>
      <c r="Y42" s="71">
        <v>2614440</v>
      </c>
      <c r="Z42" s="71">
        <v>1835750386</v>
      </c>
      <c r="AA42" s="71">
        <v>335624581</v>
      </c>
      <c r="AB42" s="71">
        <v>1632247050.9999998</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2394</v>
      </c>
      <c r="B43" s="70">
        <v>35</v>
      </c>
      <c r="C43" s="70">
        <v>18</v>
      </c>
      <c r="D43" s="70">
        <v>35</v>
      </c>
      <c r="E43" s="70">
        <v>2024</v>
      </c>
      <c r="F43" s="70" t="s">
        <v>1554</v>
      </c>
      <c r="G43" s="1073" t="s">
        <v>2392</v>
      </c>
      <c r="H43" s="70" t="s">
        <v>2316</v>
      </c>
      <c r="I43" s="1066"/>
      <c r="J43" s="73">
        <v>77732</v>
      </c>
      <c r="K43" s="71">
        <v>110631892.99999999</v>
      </c>
      <c r="L43" s="71">
        <v>92952</v>
      </c>
      <c r="M43" s="71">
        <v>131473953.99999999</v>
      </c>
      <c r="N43" s="71">
        <v>0</v>
      </c>
      <c r="O43" s="71">
        <v>0</v>
      </c>
      <c r="P43" s="71">
        <v>0</v>
      </c>
      <c r="Q43" s="71">
        <v>0</v>
      </c>
      <c r="R43" s="71">
        <v>0</v>
      </c>
      <c r="S43" s="71">
        <v>0</v>
      </c>
      <c r="T43" s="71">
        <v>0</v>
      </c>
      <c r="U43" s="71">
        <v>0</v>
      </c>
      <c r="V43" s="71">
        <v>0</v>
      </c>
      <c r="W43" s="71">
        <v>0</v>
      </c>
      <c r="X43" s="71">
        <v>0</v>
      </c>
      <c r="Y43" s="71">
        <v>0</v>
      </c>
      <c r="Z43" s="71">
        <v>242105846.99999997</v>
      </c>
      <c r="AA43" s="71">
        <v>152316671</v>
      </c>
      <c r="AB43" s="71">
        <v>691406207</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2402</v>
      </c>
      <c r="B44" s="70">
        <v>36</v>
      </c>
      <c r="C44" s="70">
        <v>18</v>
      </c>
      <c r="D44" s="70">
        <v>36</v>
      </c>
      <c r="E44" s="70">
        <v>2024</v>
      </c>
      <c r="F44" s="70" t="s">
        <v>1554</v>
      </c>
      <c r="G44" s="1073" t="s">
        <v>2399</v>
      </c>
      <c r="H44" s="70" t="s">
        <v>2400</v>
      </c>
      <c r="I44" s="1066"/>
      <c r="J44" s="73">
        <v>90916</v>
      </c>
      <c r="K44" s="71">
        <v>129956814.00000001</v>
      </c>
      <c r="L44" s="71">
        <v>147381</v>
      </c>
      <c r="M44" s="71">
        <v>208956680</v>
      </c>
      <c r="N44" s="71">
        <v>5700</v>
      </c>
      <c r="O44" s="71">
        <v>10132496.999999998</v>
      </c>
      <c r="P44" s="71">
        <v>1881</v>
      </c>
      <c r="Q44" s="71">
        <v>12884763.000000002</v>
      </c>
      <c r="R44" s="71">
        <v>0</v>
      </c>
      <c r="S44" s="71">
        <v>0</v>
      </c>
      <c r="T44" s="71">
        <v>0</v>
      </c>
      <c r="U44" s="71">
        <v>0</v>
      </c>
      <c r="V44" s="71">
        <v>767</v>
      </c>
      <c r="W44" s="71">
        <v>0</v>
      </c>
      <c r="X44" s="71">
        <v>0</v>
      </c>
      <c r="Y44" s="71">
        <v>4704470.0000000009</v>
      </c>
      <c r="Z44" s="71">
        <v>366635224.00000006</v>
      </c>
      <c r="AA44" s="71">
        <v>206904762</v>
      </c>
      <c r="AB44" s="71">
        <v>1569785668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2335</v>
      </c>
      <c r="B190" s="70">
        <v>182</v>
      </c>
      <c r="C190" s="70">
        <v>16</v>
      </c>
      <c r="D190" s="70">
        <v>2</v>
      </c>
      <c r="E190" s="70">
        <v>2022</v>
      </c>
      <c r="F190" s="70" t="s">
        <v>161</v>
      </c>
      <c r="G190" s="1073" t="s">
        <v>2333</v>
      </c>
      <c r="H190" s="70" t="s">
        <v>2334</v>
      </c>
      <c r="I190" s="1066"/>
      <c r="J190" s="73"/>
      <c r="K190" s="71"/>
      <c r="L190" s="71"/>
      <c r="M190" s="71"/>
      <c r="N190" s="71"/>
      <c r="O190" s="71"/>
      <c r="P190" s="71"/>
      <c r="Q190" s="71"/>
      <c r="R190" s="71"/>
      <c r="S190" s="71"/>
      <c r="T190" s="71"/>
      <c r="U190" s="71"/>
      <c r="V190" s="71"/>
      <c r="W190" s="71"/>
      <c r="X190" s="71"/>
      <c r="Y190" s="71"/>
      <c r="Z190" s="71"/>
      <c r="AA190" s="71"/>
      <c r="AB190" s="71"/>
      <c r="AC190" s="72"/>
      <c r="AD190" s="71">
        <v>252498746.10339701</v>
      </c>
      <c r="AE190" s="71">
        <v>2085940.321471151</v>
      </c>
      <c r="AF190" s="71">
        <v>1686213.042769925</v>
      </c>
      <c r="AG190" s="71">
        <v>84958753.513066038</v>
      </c>
      <c r="AH190" s="71">
        <v>120705764.47879836</v>
      </c>
      <c r="AI190" s="71">
        <v>0</v>
      </c>
      <c r="AJ190" s="71">
        <v>0</v>
      </c>
      <c r="AK190" s="71">
        <v>7133637.3795210989</v>
      </c>
      <c r="AL190" s="71">
        <v>0</v>
      </c>
      <c r="AM190" s="71">
        <v>0</v>
      </c>
      <c r="AN190" s="71">
        <v>469069054.83902353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2409</v>
      </c>
      <c r="B191" s="70">
        <v>183</v>
      </c>
      <c r="C191" s="70">
        <v>16</v>
      </c>
      <c r="D191" s="70">
        <v>3</v>
      </c>
      <c r="E191" s="70">
        <v>2022</v>
      </c>
      <c r="F191" s="70" t="s">
        <v>161</v>
      </c>
      <c r="G191" s="1073" t="s">
        <v>2407</v>
      </c>
      <c r="H191" s="70" t="s">
        <v>2408</v>
      </c>
      <c r="I191" s="1066"/>
      <c r="J191" s="73"/>
      <c r="K191" s="71"/>
      <c r="L191" s="71"/>
      <c r="M191" s="71"/>
      <c r="N191" s="71"/>
      <c r="O191" s="71"/>
      <c r="P191" s="71"/>
      <c r="Q191" s="71"/>
      <c r="R191" s="71"/>
      <c r="S191" s="71"/>
      <c r="T191" s="71"/>
      <c r="U191" s="71"/>
      <c r="V191" s="71"/>
      <c r="W191" s="71"/>
      <c r="X191" s="71"/>
      <c r="Y191" s="71"/>
      <c r="Z191" s="71"/>
      <c r="AA191" s="71"/>
      <c r="AB191" s="71"/>
      <c r="AC191" s="72"/>
      <c r="AD191" s="71">
        <v>729374901.36497974</v>
      </c>
      <c r="AE191" s="71">
        <v>7307017.8126758086</v>
      </c>
      <c r="AF191" s="71">
        <v>2279950.0296607437</v>
      </c>
      <c r="AG191" s="71">
        <v>382036671.39568931</v>
      </c>
      <c r="AH191" s="71">
        <v>456801546.85577565</v>
      </c>
      <c r="AI191" s="71">
        <v>0</v>
      </c>
      <c r="AJ191" s="71">
        <v>0</v>
      </c>
      <c r="AK191" s="71">
        <v>27391514.70799261</v>
      </c>
      <c r="AL191" s="71">
        <v>0</v>
      </c>
      <c r="AM191" s="71">
        <v>0</v>
      </c>
      <c r="AN191" s="71">
        <v>1605191602.1667738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2359</v>
      </c>
      <c r="B192" s="70">
        <v>184</v>
      </c>
      <c r="C192" s="70">
        <v>16</v>
      </c>
      <c r="D192" s="70">
        <v>4</v>
      </c>
      <c r="E192" s="70">
        <v>2022</v>
      </c>
      <c r="F192" s="70" t="s">
        <v>161</v>
      </c>
      <c r="G192" s="1073" t="s">
        <v>2357</v>
      </c>
      <c r="H192" s="70" t="s">
        <v>2358</v>
      </c>
      <c r="I192" s="1066"/>
      <c r="J192" s="73"/>
      <c r="K192" s="71"/>
      <c r="L192" s="71"/>
      <c r="M192" s="71"/>
      <c r="N192" s="71"/>
      <c r="O192" s="71"/>
      <c r="P192" s="71"/>
      <c r="Q192" s="71"/>
      <c r="R192" s="71"/>
      <c r="S192" s="71"/>
      <c r="T192" s="71"/>
      <c r="U192" s="71"/>
      <c r="V192" s="71"/>
      <c r="W192" s="71"/>
      <c r="X192" s="71"/>
      <c r="Y192" s="71"/>
      <c r="Z192" s="71"/>
      <c r="AA192" s="71"/>
      <c r="AB192" s="71"/>
      <c r="AC192" s="72"/>
      <c r="AD192" s="71">
        <v>42993023.68454317</v>
      </c>
      <c r="AE192" s="71">
        <v>586865.29939897312</v>
      </c>
      <c r="AF192" s="71">
        <v>351492.2962393646</v>
      </c>
      <c r="AG192" s="71">
        <v>20750025.202523667</v>
      </c>
      <c r="AH192" s="71">
        <v>28575023.826930746</v>
      </c>
      <c r="AI192" s="71">
        <v>0</v>
      </c>
      <c r="AJ192" s="71">
        <v>0</v>
      </c>
      <c r="AK192" s="71">
        <v>1792286.8463707641</v>
      </c>
      <c r="AL192" s="71">
        <v>0</v>
      </c>
      <c r="AM192" s="71">
        <v>0</v>
      </c>
      <c r="AN192" s="71">
        <v>95048717.156006694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2375</v>
      </c>
      <c r="B193" s="70">
        <v>185</v>
      </c>
      <c r="C193" s="70">
        <v>16</v>
      </c>
      <c r="D193" s="70">
        <v>5</v>
      </c>
      <c r="E193" s="70">
        <v>2022</v>
      </c>
      <c r="F193" s="70" t="s">
        <v>161</v>
      </c>
      <c r="G193" s="1073" t="s">
        <v>2373</v>
      </c>
      <c r="H193" s="70" t="s">
        <v>2374</v>
      </c>
      <c r="I193" s="1066"/>
      <c r="J193" s="73"/>
      <c r="K193" s="71"/>
      <c r="L193" s="71"/>
      <c r="M193" s="71"/>
      <c r="N193" s="71"/>
      <c r="O193" s="71"/>
      <c r="P193" s="71"/>
      <c r="Q193" s="71"/>
      <c r="R193" s="71"/>
      <c r="S193" s="71"/>
      <c r="T193" s="71"/>
      <c r="U193" s="71"/>
      <c r="V193" s="71"/>
      <c r="W193" s="71"/>
      <c r="X193" s="71"/>
      <c r="Y193" s="71"/>
      <c r="Z193" s="71"/>
      <c r="AA193" s="71"/>
      <c r="AB193" s="71"/>
      <c r="AC193" s="72"/>
      <c r="AD193" s="71">
        <v>234580.37791335149</v>
      </c>
      <c r="AE193" s="71">
        <v>57596.859622710886</v>
      </c>
      <c r="AF193" s="71">
        <v>569987.50741518592</v>
      </c>
      <c r="AG193" s="71">
        <v>2660259.6413491881</v>
      </c>
      <c r="AH193" s="71">
        <v>2709155.4504851787</v>
      </c>
      <c r="AI193" s="71">
        <v>0</v>
      </c>
      <c r="AJ193" s="71">
        <v>0</v>
      </c>
      <c r="AK193" s="71">
        <v>138811.84148764922</v>
      </c>
      <c r="AL193" s="71">
        <v>0</v>
      </c>
      <c r="AM193" s="71">
        <v>0</v>
      </c>
      <c r="AN193" s="71">
        <v>6370391.6782732634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2314</v>
      </c>
      <c r="B194" s="70">
        <v>186</v>
      </c>
      <c r="C194" s="70">
        <v>16</v>
      </c>
      <c r="D194" s="70">
        <v>6</v>
      </c>
      <c r="E194" s="70">
        <v>2022</v>
      </c>
      <c r="F194" s="70" t="s">
        <v>161</v>
      </c>
      <c r="G194" s="1073" t="s">
        <v>2312</v>
      </c>
      <c r="H194" s="70" t="s">
        <v>2313</v>
      </c>
      <c r="I194" s="1066"/>
      <c r="J194" s="73"/>
      <c r="K194" s="71"/>
      <c r="L194" s="71"/>
      <c r="M194" s="71"/>
      <c r="N194" s="71"/>
      <c r="O194" s="71"/>
      <c r="P194" s="71"/>
      <c r="Q194" s="71"/>
      <c r="R194" s="71"/>
      <c r="S194" s="71"/>
      <c r="T194" s="71"/>
      <c r="U194" s="71"/>
      <c r="V194" s="71"/>
      <c r="W194" s="71"/>
      <c r="X194" s="71"/>
      <c r="Y194" s="71"/>
      <c r="Z194" s="71"/>
      <c r="AA194" s="71"/>
      <c r="AB194" s="71"/>
      <c r="AC194" s="72"/>
      <c r="AD194" s="71">
        <v>166206006.23023134</v>
      </c>
      <c r="AE194" s="71">
        <v>834376.12858846039</v>
      </c>
      <c r="AF194" s="71">
        <v>332492.71265885845</v>
      </c>
      <c r="AG194" s="71">
        <v>35384376.592187442</v>
      </c>
      <c r="AH194" s="71">
        <v>51863060.266648941</v>
      </c>
      <c r="AI194" s="71">
        <v>0</v>
      </c>
      <c r="AJ194" s="71">
        <v>0</v>
      </c>
      <c r="AK194" s="71">
        <v>3332775.4686476523</v>
      </c>
      <c r="AL194" s="71">
        <v>0</v>
      </c>
      <c r="AM194" s="71">
        <v>0</v>
      </c>
      <c r="AN194" s="71">
        <v>257953087.39896271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2429</v>
      </c>
      <c r="B195" s="70">
        <v>187</v>
      </c>
      <c r="C195" s="70">
        <v>16</v>
      </c>
      <c r="D195" s="70">
        <v>7</v>
      </c>
      <c r="E195" s="70">
        <v>2022</v>
      </c>
      <c r="F195" s="70" t="s">
        <v>161</v>
      </c>
      <c r="G195" s="1073" t="s">
        <v>2427</v>
      </c>
      <c r="H195" s="70" t="s">
        <v>2428</v>
      </c>
      <c r="I195" s="1066"/>
      <c r="J195" s="73"/>
      <c r="K195" s="71"/>
      <c r="L195" s="71"/>
      <c r="M195" s="71"/>
      <c r="N195" s="71"/>
      <c r="O195" s="71"/>
      <c r="P195" s="71"/>
      <c r="Q195" s="71"/>
      <c r="R195" s="71"/>
      <c r="S195" s="71"/>
      <c r="T195" s="71"/>
      <c r="U195" s="71"/>
      <c r="V195" s="71"/>
      <c r="W195" s="71"/>
      <c r="X195" s="71"/>
      <c r="Y195" s="71"/>
      <c r="Z195" s="71"/>
      <c r="AA195" s="71"/>
      <c r="AB195" s="71"/>
      <c r="AC195" s="72"/>
      <c r="AD195" s="71">
        <v>380653852.89998668</v>
      </c>
      <c r="AE195" s="71">
        <v>717625.73746134376</v>
      </c>
      <c r="AF195" s="71">
        <v>289743.64960271947</v>
      </c>
      <c r="AG195" s="71">
        <v>65489160.973081879</v>
      </c>
      <c r="AH195" s="71">
        <v>97943022.094111398</v>
      </c>
      <c r="AI195" s="71">
        <v>0</v>
      </c>
      <c r="AJ195" s="71">
        <v>0</v>
      </c>
      <c r="AK195" s="71">
        <v>5388352.8683145251</v>
      </c>
      <c r="AL195" s="71">
        <v>0</v>
      </c>
      <c r="AM195" s="71">
        <v>0</v>
      </c>
      <c r="AN195" s="71">
        <v>550481758.2225585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2405</v>
      </c>
      <c r="B196" s="70">
        <v>188</v>
      </c>
      <c r="C196" s="70">
        <v>16</v>
      </c>
      <c r="D196" s="70">
        <v>8</v>
      </c>
      <c r="E196" s="70">
        <v>2022</v>
      </c>
      <c r="F196" s="70" t="s">
        <v>161</v>
      </c>
      <c r="G196" s="1073" t="s">
        <v>2403</v>
      </c>
      <c r="H196" s="70" t="s">
        <v>2404</v>
      </c>
      <c r="I196" s="1066"/>
      <c r="J196" s="73"/>
      <c r="K196" s="71"/>
      <c r="L196" s="71"/>
      <c r="M196" s="71"/>
      <c r="N196" s="71"/>
      <c r="O196" s="71"/>
      <c r="P196" s="71"/>
      <c r="Q196" s="71"/>
      <c r="R196" s="71"/>
      <c r="S196" s="71"/>
      <c r="T196" s="71"/>
      <c r="U196" s="71"/>
      <c r="V196" s="71"/>
      <c r="W196" s="71"/>
      <c r="X196" s="71"/>
      <c r="Y196" s="71"/>
      <c r="Z196" s="71"/>
      <c r="AA196" s="71"/>
      <c r="AB196" s="71"/>
      <c r="AC196" s="72"/>
      <c r="AD196" s="71">
        <v>1729059736.5473666</v>
      </c>
      <c r="AE196" s="71">
        <v>9069170.3827544227</v>
      </c>
      <c r="AF196" s="71">
        <v>2978184.7262443462</v>
      </c>
      <c r="AG196" s="71">
        <v>456763657.05741233</v>
      </c>
      <c r="AH196" s="71">
        <v>484943689.47068989</v>
      </c>
      <c r="AI196" s="71">
        <v>0</v>
      </c>
      <c r="AJ196" s="71">
        <v>0</v>
      </c>
      <c r="AK196" s="71">
        <v>28718297.658025723</v>
      </c>
      <c r="AL196" s="71">
        <v>0</v>
      </c>
      <c r="AM196" s="71">
        <v>0</v>
      </c>
      <c r="AN196" s="71">
        <v>2711532735.8424931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2355</v>
      </c>
      <c r="B197" s="70">
        <v>189</v>
      </c>
      <c r="C197" s="70">
        <v>16</v>
      </c>
      <c r="D197" s="70">
        <v>9</v>
      </c>
      <c r="E197" s="70">
        <v>2022</v>
      </c>
      <c r="F197" s="70" t="s">
        <v>161</v>
      </c>
      <c r="G197" s="1073" t="s">
        <v>2353</v>
      </c>
      <c r="H197" s="70" t="s">
        <v>2354</v>
      </c>
      <c r="I197" s="1066"/>
      <c r="J197" s="73"/>
      <c r="K197" s="71"/>
      <c r="L197" s="71"/>
      <c r="M197" s="71"/>
      <c r="N197" s="71"/>
      <c r="O197" s="71"/>
      <c r="P197" s="71"/>
      <c r="Q197" s="71"/>
      <c r="R197" s="71"/>
      <c r="S197" s="71"/>
      <c r="T197" s="71"/>
      <c r="U197" s="71"/>
      <c r="V197" s="71"/>
      <c r="W197" s="71"/>
      <c r="X197" s="71"/>
      <c r="Y197" s="71"/>
      <c r="Z197" s="71"/>
      <c r="AA197" s="71"/>
      <c r="AB197" s="71"/>
      <c r="AC197" s="72"/>
      <c r="AD197" s="71">
        <v>1821300.8780603798</v>
      </c>
      <c r="AE197" s="71">
        <v>314447.72010236757</v>
      </c>
      <c r="AF197" s="71">
        <v>166246.35632942923</v>
      </c>
      <c r="AG197" s="71">
        <v>9600321.6068030037</v>
      </c>
      <c r="AH197" s="71">
        <v>8268517.5328991087</v>
      </c>
      <c r="AI197" s="71">
        <v>0</v>
      </c>
      <c r="AJ197" s="71">
        <v>0</v>
      </c>
      <c r="AK197" s="71">
        <v>527872.37953628844</v>
      </c>
      <c r="AL197" s="71">
        <v>0</v>
      </c>
      <c r="AM197" s="71">
        <v>0</v>
      </c>
      <c r="AN197" s="71">
        <v>20698706.473730579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2350</v>
      </c>
      <c r="B198" s="70">
        <v>190</v>
      </c>
      <c r="C198" s="70">
        <v>16</v>
      </c>
      <c r="D198" s="70">
        <v>10</v>
      </c>
      <c r="E198" s="70">
        <v>2022</v>
      </c>
      <c r="F198" s="70" t="s">
        <v>161</v>
      </c>
      <c r="G198" s="1073" t="s">
        <v>2348</v>
      </c>
      <c r="H198" s="70" t="s">
        <v>2349</v>
      </c>
      <c r="I198" s="1066"/>
      <c r="J198" s="73"/>
      <c r="K198" s="71"/>
      <c r="L198" s="71"/>
      <c r="M198" s="71"/>
      <c r="N198" s="71"/>
      <c r="O198" s="71"/>
      <c r="P198" s="71"/>
      <c r="Q198" s="71"/>
      <c r="R198" s="71"/>
      <c r="S198" s="71"/>
      <c r="T198" s="71"/>
      <c r="U198" s="71"/>
      <c r="V198" s="71"/>
      <c r="W198" s="71"/>
      <c r="X198" s="71"/>
      <c r="Y198" s="71"/>
      <c r="Z198" s="71"/>
      <c r="AA198" s="71"/>
      <c r="AB198" s="71"/>
      <c r="AC198" s="72"/>
      <c r="AD198" s="71">
        <v>1610316.8781988309</v>
      </c>
      <c r="AE198" s="71">
        <v>129203.76618067578</v>
      </c>
      <c r="AF198" s="71">
        <v>517738.6525687938</v>
      </c>
      <c r="AG198" s="71">
        <v>7992472.3730205279</v>
      </c>
      <c r="AH198" s="71">
        <v>5447493.9040276492</v>
      </c>
      <c r="AI198" s="71">
        <v>0</v>
      </c>
      <c r="AJ198" s="71">
        <v>0</v>
      </c>
      <c r="AK198" s="71">
        <v>400940.24913409381</v>
      </c>
      <c r="AL198" s="71">
        <v>0</v>
      </c>
      <c r="AM198" s="71">
        <v>0</v>
      </c>
      <c r="AN198" s="71">
        <v>16098165.82313057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2383</v>
      </c>
      <c r="B199" s="70">
        <v>191</v>
      </c>
      <c r="C199" s="70">
        <v>16</v>
      </c>
      <c r="D199" s="70">
        <v>11</v>
      </c>
      <c r="E199" s="70">
        <v>2022</v>
      </c>
      <c r="F199" s="70" t="s">
        <v>161</v>
      </c>
      <c r="G199" s="1073" t="s">
        <v>2381</v>
      </c>
      <c r="H199" s="70" t="s">
        <v>2382</v>
      </c>
      <c r="I199" s="1066"/>
      <c r="J199" s="73"/>
      <c r="K199" s="71"/>
      <c r="L199" s="71"/>
      <c r="M199" s="71"/>
      <c r="N199" s="71"/>
      <c r="O199" s="71"/>
      <c r="P199" s="71"/>
      <c r="Q199" s="71"/>
      <c r="R199" s="71"/>
      <c r="S199" s="71"/>
      <c r="T199" s="71"/>
      <c r="U199" s="71"/>
      <c r="V199" s="71"/>
      <c r="W199" s="71"/>
      <c r="X199" s="71"/>
      <c r="Y199" s="71"/>
      <c r="Z199" s="71"/>
      <c r="AA199" s="71"/>
      <c r="AB199" s="71"/>
      <c r="AC199" s="72"/>
      <c r="AD199" s="71">
        <v>63956.695963757113</v>
      </c>
      <c r="AE199" s="71">
        <v>222604.07908236913</v>
      </c>
      <c r="AF199" s="71">
        <v>175746.1481196823</v>
      </c>
      <c r="AG199" s="71">
        <v>3163077.9471866172</v>
      </c>
      <c r="AH199" s="71">
        <v>4426088.7970224647</v>
      </c>
      <c r="AI199" s="71">
        <v>0</v>
      </c>
      <c r="AJ199" s="71">
        <v>0</v>
      </c>
      <c r="AK199" s="71">
        <v>211897.89012207664</v>
      </c>
      <c r="AL199" s="71">
        <v>0</v>
      </c>
      <c r="AM199" s="71">
        <v>0</v>
      </c>
      <c r="AN199" s="71">
        <v>8263371.5574969668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2413</v>
      </c>
      <c r="B200" s="70">
        <v>192</v>
      </c>
      <c r="C200" s="70">
        <v>16</v>
      </c>
      <c r="D200" s="70">
        <v>12</v>
      </c>
      <c r="E200" s="70">
        <v>2022</v>
      </c>
      <c r="F200" s="70" t="s">
        <v>161</v>
      </c>
      <c r="G200" s="1073" t="s">
        <v>2411</v>
      </c>
      <c r="H200" s="70" t="s">
        <v>2412</v>
      </c>
      <c r="I200" s="1066"/>
      <c r="J200" s="73"/>
      <c r="K200" s="71"/>
      <c r="L200" s="71"/>
      <c r="M200" s="71"/>
      <c r="N200" s="71"/>
      <c r="O200" s="71"/>
      <c r="P200" s="71"/>
      <c r="Q200" s="71"/>
      <c r="R200" s="71"/>
      <c r="S200" s="71"/>
      <c r="T200" s="71"/>
      <c r="U200" s="71"/>
      <c r="V200" s="71"/>
      <c r="W200" s="71"/>
      <c r="X200" s="71"/>
      <c r="Y200" s="71"/>
      <c r="Z200" s="71"/>
      <c r="AA200" s="71"/>
      <c r="AB200" s="71"/>
      <c r="AC200" s="72"/>
      <c r="AD200" s="71">
        <v>30468904.713692266</v>
      </c>
      <c r="AE200" s="71">
        <v>574411.92434541404</v>
      </c>
      <c r="AF200" s="71">
        <v>71248.438426898239</v>
      </c>
      <c r="AG200" s="71">
        <v>12921261.115124628</v>
      </c>
      <c r="AH200" s="71">
        <v>24713139.755682573</v>
      </c>
      <c r="AI200" s="71">
        <v>0</v>
      </c>
      <c r="AJ200" s="71">
        <v>0</v>
      </c>
      <c r="AK200" s="71">
        <v>1627133.0368240632</v>
      </c>
      <c r="AL200" s="71">
        <v>0</v>
      </c>
      <c r="AM200" s="71">
        <v>0</v>
      </c>
      <c r="AN200" s="71">
        <v>70376098.984095842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1638</v>
      </c>
      <c r="B201" s="70">
        <v>193</v>
      </c>
      <c r="C201" s="70">
        <v>16</v>
      </c>
      <c r="D201" s="70">
        <v>13</v>
      </c>
      <c r="E201" s="70">
        <v>2022</v>
      </c>
      <c r="F201" s="70" t="s">
        <v>161</v>
      </c>
      <c r="G201" s="1073" t="s">
        <v>1636</v>
      </c>
      <c r="H201" s="70" t="s">
        <v>1637</v>
      </c>
      <c r="I201" s="1066"/>
      <c r="J201" s="73"/>
      <c r="K201" s="71"/>
      <c r="L201" s="71"/>
      <c r="M201" s="71"/>
      <c r="N201" s="71"/>
      <c r="O201" s="71"/>
      <c r="P201" s="71"/>
      <c r="Q201" s="71"/>
      <c r="R201" s="71"/>
      <c r="S201" s="71"/>
      <c r="T201" s="71"/>
      <c r="U201" s="71"/>
      <c r="V201" s="71"/>
      <c r="W201" s="71"/>
      <c r="X201" s="71"/>
      <c r="Y201" s="71"/>
      <c r="Z201" s="71"/>
      <c r="AA201" s="71"/>
      <c r="AB201" s="71"/>
      <c r="AC201" s="72"/>
      <c r="AD201" s="71">
        <v>157125840.85895297</v>
      </c>
      <c r="AE201" s="71">
        <v>3434018.171018925</v>
      </c>
      <c r="AF201" s="71">
        <v>2294199.7173461234</v>
      </c>
      <c r="AG201" s="71">
        <v>194421129.34897703</v>
      </c>
      <c r="AH201" s="71">
        <v>240458217.52439186</v>
      </c>
      <c r="AI201" s="71">
        <v>0</v>
      </c>
      <c r="AJ201" s="71">
        <v>0</v>
      </c>
      <c r="AK201" s="71">
        <v>13512783.977821423</v>
      </c>
      <c r="AL201" s="71">
        <v>0</v>
      </c>
      <c r="AM201" s="71">
        <v>0</v>
      </c>
      <c r="AN201" s="71">
        <v>611246189.59850836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2343</v>
      </c>
      <c r="B202" s="70">
        <v>194</v>
      </c>
      <c r="C202" s="70">
        <v>16</v>
      </c>
      <c r="D202" s="70">
        <v>14</v>
      </c>
      <c r="E202" s="70">
        <v>2022</v>
      </c>
      <c r="F202" s="70" t="s">
        <v>161</v>
      </c>
      <c r="G202" s="1073" t="s">
        <v>2341</v>
      </c>
      <c r="H202" s="70" t="s">
        <v>2342</v>
      </c>
      <c r="I202" s="1066"/>
      <c r="J202" s="73"/>
      <c r="K202" s="71"/>
      <c r="L202" s="71"/>
      <c r="M202" s="71"/>
      <c r="N202" s="71"/>
      <c r="O202" s="71"/>
      <c r="P202" s="71"/>
      <c r="Q202" s="71"/>
      <c r="R202" s="71"/>
      <c r="S202" s="71"/>
      <c r="T202" s="71"/>
      <c r="U202" s="71"/>
      <c r="V202" s="71"/>
      <c r="W202" s="71"/>
      <c r="X202" s="71"/>
      <c r="Y202" s="71"/>
      <c r="Z202" s="71"/>
      <c r="AA202" s="71"/>
      <c r="AB202" s="71"/>
      <c r="AC202" s="72"/>
      <c r="AD202" s="71">
        <v>55922.086949702425</v>
      </c>
      <c r="AE202" s="71">
        <v>284870.95435016468</v>
      </c>
      <c r="AF202" s="71">
        <v>18999.583580506194</v>
      </c>
      <c r="AG202" s="71">
        <v>23936490.047656212</v>
      </c>
      <c r="AH202" s="71">
        <v>16678086.247241793</v>
      </c>
      <c r="AI202" s="71">
        <v>0</v>
      </c>
      <c r="AJ202" s="71">
        <v>0</v>
      </c>
      <c r="AK202" s="71">
        <v>785352.20458407688</v>
      </c>
      <c r="AL202" s="71">
        <v>0</v>
      </c>
      <c r="AM202" s="71">
        <v>0</v>
      </c>
      <c r="AN202" s="71">
        <v>41759721.124362454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2331</v>
      </c>
      <c r="B203" s="70">
        <v>195</v>
      </c>
      <c r="C203" s="70">
        <v>16</v>
      </c>
      <c r="D203" s="70">
        <v>15</v>
      </c>
      <c r="E203" s="70">
        <v>2022</v>
      </c>
      <c r="F203" s="70" t="s">
        <v>161</v>
      </c>
      <c r="G203" s="1073" t="s">
        <v>2329</v>
      </c>
      <c r="H203" s="70" t="s">
        <v>2330</v>
      </c>
      <c r="I203" s="1066"/>
      <c r="J203" s="73"/>
      <c r="K203" s="71"/>
      <c r="L203" s="71"/>
      <c r="M203" s="71"/>
      <c r="N203" s="71"/>
      <c r="O203" s="71"/>
      <c r="P203" s="71"/>
      <c r="Q203" s="71"/>
      <c r="R203" s="71"/>
      <c r="S203" s="71"/>
      <c r="T203" s="71"/>
      <c r="U203" s="71"/>
      <c r="V203" s="71"/>
      <c r="W203" s="71"/>
      <c r="X203" s="71"/>
      <c r="Y203" s="71"/>
      <c r="Z203" s="71"/>
      <c r="AA203" s="71"/>
      <c r="AB203" s="71"/>
      <c r="AC203" s="72"/>
      <c r="AD203" s="71">
        <v>150326489.54968539</v>
      </c>
      <c r="AE203" s="71">
        <v>4688695.7076650057</v>
      </c>
      <c r="AF203" s="71">
        <v>1847709.5032042274</v>
      </c>
      <c r="AG203" s="71">
        <v>149594292.71112159</v>
      </c>
      <c r="AH203" s="71">
        <v>158774991.96703443</v>
      </c>
      <c r="AI203" s="71">
        <v>0</v>
      </c>
      <c r="AJ203" s="71">
        <v>0</v>
      </c>
      <c r="AK203" s="71">
        <v>9551287.7127055228</v>
      </c>
      <c r="AL203" s="71">
        <v>0</v>
      </c>
      <c r="AM203" s="71">
        <v>0</v>
      </c>
      <c r="AN203" s="71">
        <v>474783467.15141618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2339</v>
      </c>
      <c r="B204" s="70">
        <v>196</v>
      </c>
      <c r="C204" s="70">
        <v>16</v>
      </c>
      <c r="D204" s="70">
        <v>16</v>
      </c>
      <c r="E204" s="70">
        <v>2022</v>
      </c>
      <c r="F204" s="70" t="s">
        <v>161</v>
      </c>
      <c r="G204" s="1073" t="s">
        <v>2337</v>
      </c>
      <c r="H204" s="70" t="s">
        <v>2338</v>
      </c>
      <c r="I204" s="1066"/>
      <c r="J204" s="73"/>
      <c r="K204" s="71"/>
      <c r="L204" s="71"/>
      <c r="M204" s="71"/>
      <c r="N204" s="71"/>
      <c r="O204" s="71"/>
      <c r="P204" s="71"/>
      <c r="Q204" s="71"/>
      <c r="R204" s="71"/>
      <c r="S204" s="71"/>
      <c r="T204" s="71"/>
      <c r="U204" s="71"/>
      <c r="V204" s="71"/>
      <c r="W204" s="71"/>
      <c r="X204" s="71"/>
      <c r="Y204" s="71"/>
      <c r="Z204" s="71"/>
      <c r="AA204" s="71"/>
      <c r="AB204" s="71"/>
      <c r="AC204" s="72"/>
      <c r="AD204" s="71">
        <v>11216024.212768707</v>
      </c>
      <c r="AE204" s="71">
        <v>498135.00214236445</v>
      </c>
      <c r="AF204" s="71">
        <v>332492.71265885845</v>
      </c>
      <c r="AG204" s="71">
        <v>10243461.300315995</v>
      </c>
      <c r="AH204" s="71">
        <v>15539949.128007445</v>
      </c>
      <c r="AI204" s="71">
        <v>0</v>
      </c>
      <c r="AJ204" s="71">
        <v>0</v>
      </c>
      <c r="AK204" s="71">
        <v>845654.65107219981</v>
      </c>
      <c r="AL204" s="71">
        <v>0</v>
      </c>
      <c r="AM204" s="71">
        <v>0</v>
      </c>
      <c r="AN204" s="71">
        <v>38675717.00696557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2371</v>
      </c>
      <c r="B205" s="70">
        <v>197</v>
      </c>
      <c r="C205" s="70">
        <v>16</v>
      </c>
      <c r="D205" s="70">
        <v>17</v>
      </c>
      <c r="E205" s="70">
        <v>2022</v>
      </c>
      <c r="F205" s="70" t="s">
        <v>161</v>
      </c>
      <c r="G205" s="1073" t="s">
        <v>2369</v>
      </c>
      <c r="H205" s="70" t="s">
        <v>2370</v>
      </c>
      <c r="I205" s="1066"/>
      <c r="J205" s="73"/>
      <c r="K205" s="71"/>
      <c r="L205" s="71"/>
      <c r="M205" s="71"/>
      <c r="N205" s="71"/>
      <c r="O205" s="71"/>
      <c r="P205" s="71"/>
      <c r="Q205" s="71"/>
      <c r="R205" s="71"/>
      <c r="S205" s="71"/>
      <c r="T205" s="71"/>
      <c r="U205" s="71"/>
      <c r="V205" s="71"/>
      <c r="W205" s="71"/>
      <c r="X205" s="71"/>
      <c r="Y205" s="71"/>
      <c r="Z205" s="71"/>
      <c r="AA205" s="71"/>
      <c r="AB205" s="71"/>
      <c r="AC205" s="72"/>
      <c r="AD205" s="71">
        <v>28580958.868231099</v>
      </c>
      <c r="AE205" s="71">
        <v>216377.39155558954</v>
      </c>
      <c r="AF205" s="71">
        <v>2199201.7994435923</v>
      </c>
      <c r="AG205" s="71">
        <v>8425129.9850201756</v>
      </c>
      <c r="AH205" s="71">
        <v>13779241.276884221</v>
      </c>
      <c r="AI205" s="71">
        <v>0</v>
      </c>
      <c r="AJ205" s="71">
        <v>0</v>
      </c>
      <c r="AK205" s="71">
        <v>904794.95191065874</v>
      </c>
      <c r="AL205" s="71">
        <v>0</v>
      </c>
      <c r="AM205" s="71">
        <v>0</v>
      </c>
      <c r="AN205" s="71">
        <v>54105704.273045339</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2363</v>
      </c>
      <c r="B206" s="70">
        <v>198</v>
      </c>
      <c r="C206" s="70">
        <v>16</v>
      </c>
      <c r="D206" s="70">
        <v>18</v>
      </c>
      <c r="E206" s="70">
        <v>2022</v>
      </c>
      <c r="F206" s="70" t="s">
        <v>161</v>
      </c>
      <c r="G206" s="1073" t="s">
        <v>2361</v>
      </c>
      <c r="H206" s="70" t="s">
        <v>2362</v>
      </c>
      <c r="I206" s="1066"/>
      <c r="J206" s="73"/>
      <c r="K206" s="71"/>
      <c r="L206" s="71"/>
      <c r="M206" s="71"/>
      <c r="N206" s="71"/>
      <c r="O206" s="71"/>
      <c r="P206" s="71"/>
      <c r="Q206" s="71"/>
      <c r="R206" s="71"/>
      <c r="S206" s="71"/>
      <c r="T206" s="71"/>
      <c r="U206" s="71"/>
      <c r="V206" s="71"/>
      <c r="W206" s="71"/>
      <c r="X206" s="71"/>
      <c r="Y206" s="71"/>
      <c r="Z206" s="71"/>
      <c r="AA206" s="71"/>
      <c r="AB206" s="71"/>
      <c r="AC206" s="72"/>
      <c r="AD206" s="71">
        <v>13199201.318754354</v>
      </c>
      <c r="AE206" s="71">
        <v>733192.4562782927</v>
      </c>
      <c r="AF206" s="71">
        <v>275493.96191733982</v>
      </c>
      <c r="AG206" s="71">
        <v>20153659.304902527</v>
      </c>
      <c r="AH206" s="71">
        <v>29975807.973680712</v>
      </c>
      <c r="AI206" s="71">
        <v>0</v>
      </c>
      <c r="AJ206" s="71">
        <v>0</v>
      </c>
      <c r="AK206" s="71">
        <v>1886549.7712879584</v>
      </c>
      <c r="AL206" s="71">
        <v>0</v>
      </c>
      <c r="AM206" s="71">
        <v>0</v>
      </c>
      <c r="AN206" s="71">
        <v>66223904.786821187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1642</v>
      </c>
      <c r="B207" s="70">
        <v>199</v>
      </c>
      <c r="C207" s="70">
        <v>16</v>
      </c>
      <c r="D207" s="70">
        <v>19</v>
      </c>
      <c r="E207" s="70">
        <v>2022</v>
      </c>
      <c r="F207" s="70" t="s">
        <v>161</v>
      </c>
      <c r="G207" s="1073" t="s">
        <v>1640</v>
      </c>
      <c r="H207" s="70" t="s">
        <v>1641</v>
      </c>
      <c r="I207" s="1066"/>
      <c r="J207" s="73"/>
      <c r="K207" s="71"/>
      <c r="L207" s="71"/>
      <c r="M207" s="71"/>
      <c r="N207" s="71"/>
      <c r="O207" s="71"/>
      <c r="P207" s="71"/>
      <c r="Q207" s="71"/>
      <c r="R207" s="71"/>
      <c r="S207" s="71"/>
      <c r="T207" s="71"/>
      <c r="U207" s="71"/>
      <c r="V207" s="71"/>
      <c r="W207" s="71"/>
      <c r="X207" s="71"/>
      <c r="Y207" s="71"/>
      <c r="Z207" s="71"/>
      <c r="AA207" s="71"/>
      <c r="AB207" s="71"/>
      <c r="AC207" s="72"/>
      <c r="AD207" s="71">
        <v>610326667.46331596</v>
      </c>
      <c r="AE207" s="71">
        <v>19010077.019257985</v>
      </c>
      <c r="AF207" s="71">
        <v>4227407.3466626285</v>
      </c>
      <c r="AG207" s="71">
        <v>843734963.91969228</v>
      </c>
      <c r="AH207" s="71">
        <v>827537553.86175728</v>
      </c>
      <c r="AI207" s="71">
        <v>0</v>
      </c>
      <c r="AJ207" s="71">
        <v>0</v>
      </c>
      <c r="AK207" s="71">
        <v>47688517.606669478</v>
      </c>
      <c r="AL207" s="71">
        <v>0</v>
      </c>
      <c r="AM207" s="71">
        <v>0</v>
      </c>
      <c r="AN207" s="71">
        <v>2352525187.2173557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2346</v>
      </c>
      <c r="B208" s="70">
        <v>200</v>
      </c>
      <c r="C208" s="70">
        <v>16</v>
      </c>
      <c r="D208" s="70">
        <v>20</v>
      </c>
      <c r="E208" s="70">
        <v>2022</v>
      </c>
      <c r="F208" s="70" t="s">
        <v>161</v>
      </c>
      <c r="G208" s="1073" t="s">
        <v>2345</v>
      </c>
      <c r="H208" s="70" t="s">
        <v>2307</v>
      </c>
      <c r="I208" s="1066"/>
      <c r="J208" s="73"/>
      <c r="K208" s="71"/>
      <c r="L208" s="71"/>
      <c r="M208" s="71"/>
      <c r="N208" s="71"/>
      <c r="O208" s="71"/>
      <c r="P208" s="71"/>
      <c r="Q208" s="71"/>
      <c r="R208" s="71"/>
      <c r="S208" s="71"/>
      <c r="T208" s="71"/>
      <c r="U208" s="71"/>
      <c r="V208" s="71"/>
      <c r="W208" s="71"/>
      <c r="X208" s="71"/>
      <c r="Y208" s="71"/>
      <c r="Z208" s="71"/>
      <c r="AA208" s="71"/>
      <c r="AB208" s="71"/>
      <c r="AC208" s="72"/>
      <c r="AD208" s="71">
        <v>6628057.0697235717</v>
      </c>
      <c r="AE208" s="71">
        <v>189913.96956677645</v>
      </c>
      <c r="AF208" s="71">
        <v>1011727.8256619548</v>
      </c>
      <c r="AG208" s="71">
        <v>5197738.0684822593</v>
      </c>
      <c r="AH208" s="71">
        <v>6614814.0263192877</v>
      </c>
      <c r="AI208" s="71">
        <v>0</v>
      </c>
      <c r="AJ208" s="71">
        <v>0</v>
      </c>
      <c r="AK208" s="71">
        <v>430123.01767010189</v>
      </c>
      <c r="AL208" s="71">
        <v>0</v>
      </c>
      <c r="AM208" s="71">
        <v>0</v>
      </c>
      <c r="AN208" s="71">
        <v>20072373.977423951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2189</v>
      </c>
      <c r="B209" s="70">
        <v>201</v>
      </c>
      <c r="C209" s="70">
        <v>16</v>
      </c>
      <c r="D209" s="70">
        <v>21</v>
      </c>
      <c r="E209" s="70">
        <v>2022</v>
      </c>
      <c r="F209" s="70" t="s">
        <v>161</v>
      </c>
      <c r="G209" s="1073" t="s">
        <v>2170</v>
      </c>
      <c r="H209" s="70" t="s">
        <v>2171</v>
      </c>
      <c r="I209" s="1066"/>
      <c r="J209" s="73"/>
      <c r="K209" s="71"/>
      <c r="L209" s="71"/>
      <c r="M209" s="71"/>
      <c r="N209" s="71"/>
      <c r="O209" s="71"/>
      <c r="P209" s="71"/>
      <c r="Q209" s="71"/>
      <c r="R209" s="71"/>
      <c r="S209" s="71"/>
      <c r="T209" s="71"/>
      <c r="U209" s="71"/>
      <c r="V209" s="71"/>
      <c r="W209" s="71"/>
      <c r="X209" s="71"/>
      <c r="Y209" s="71"/>
      <c r="Z209" s="71"/>
      <c r="AA209" s="71"/>
      <c r="AB209" s="71"/>
      <c r="AC209" s="72"/>
      <c r="AD209" s="71">
        <v>200036337.63090891</v>
      </c>
      <c r="AE209" s="71">
        <v>2450201.5417877547</v>
      </c>
      <c r="AF209" s="71">
        <v>1253972.516313409</v>
      </c>
      <c r="AG209" s="71">
        <v>153874095.03522623</v>
      </c>
      <c r="AH209" s="71">
        <v>165827551.03921309</v>
      </c>
      <c r="AI209" s="71">
        <v>0</v>
      </c>
      <c r="AJ209" s="71">
        <v>0</v>
      </c>
      <c r="AK209" s="71">
        <v>9610557.1408383902</v>
      </c>
      <c r="AL209" s="71">
        <v>0</v>
      </c>
      <c r="AM209" s="71">
        <v>0</v>
      </c>
      <c r="AN209" s="71">
        <v>533052714.90428782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2319</v>
      </c>
      <c r="B210" s="70">
        <v>202</v>
      </c>
      <c r="C210" s="70">
        <v>16</v>
      </c>
      <c r="D210" s="70">
        <v>22</v>
      </c>
      <c r="E210" s="70">
        <v>2022</v>
      </c>
      <c r="F210" s="70" t="s">
        <v>161</v>
      </c>
      <c r="G210" s="1073" t="s">
        <v>2317</v>
      </c>
      <c r="H210" s="70" t="s">
        <v>2318</v>
      </c>
      <c r="I210" s="1066"/>
      <c r="J210" s="73"/>
      <c r="K210" s="71"/>
      <c r="L210" s="71"/>
      <c r="M210" s="71"/>
      <c r="N210" s="71"/>
      <c r="O210" s="71"/>
      <c r="P210" s="71"/>
      <c r="Q210" s="71"/>
      <c r="R210" s="71"/>
      <c r="S210" s="71"/>
      <c r="T210" s="71"/>
      <c r="U210" s="71"/>
      <c r="V210" s="71"/>
      <c r="W210" s="71"/>
      <c r="X210" s="71"/>
      <c r="Y210" s="71"/>
      <c r="Z210" s="71"/>
      <c r="AA210" s="71"/>
      <c r="AB210" s="71"/>
      <c r="AC210" s="72"/>
      <c r="AD210" s="71">
        <v>96271814.884512737</v>
      </c>
      <c r="AE210" s="71">
        <v>1128587.1142287944</v>
      </c>
      <c r="AF210" s="71">
        <v>436990.42235164245</v>
      </c>
      <c r="AG210" s="71">
        <v>57005563.74319689</v>
      </c>
      <c r="AH210" s="71">
        <v>78210448.193539813</v>
      </c>
      <c r="AI210" s="71">
        <v>0</v>
      </c>
      <c r="AJ210" s="71">
        <v>0</v>
      </c>
      <c r="AK210" s="71">
        <v>4646000.0527680181</v>
      </c>
      <c r="AL210" s="71">
        <v>0</v>
      </c>
      <c r="AM210" s="71">
        <v>0</v>
      </c>
      <c r="AN210" s="71">
        <v>237699404.41059789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2390</v>
      </c>
      <c r="B211" s="70">
        <v>203</v>
      </c>
      <c r="C211" s="70">
        <v>16</v>
      </c>
      <c r="D211" s="70">
        <v>23</v>
      </c>
      <c r="E211" s="70">
        <v>2022</v>
      </c>
      <c r="F211" s="70" t="s">
        <v>161</v>
      </c>
      <c r="G211" s="1073" t="s">
        <v>2388</v>
      </c>
      <c r="H211" s="70" t="s">
        <v>2389</v>
      </c>
      <c r="I211" s="1066"/>
      <c r="J211" s="73"/>
      <c r="K211" s="71"/>
      <c r="L211" s="71"/>
      <c r="M211" s="71"/>
      <c r="N211" s="71"/>
      <c r="O211" s="71"/>
      <c r="P211" s="71"/>
      <c r="Q211" s="71"/>
      <c r="R211" s="71"/>
      <c r="S211" s="71"/>
      <c r="T211" s="71"/>
      <c r="U211" s="71"/>
      <c r="V211" s="71"/>
      <c r="W211" s="71"/>
      <c r="X211" s="71"/>
      <c r="Y211" s="71"/>
      <c r="Z211" s="71"/>
      <c r="AA211" s="71"/>
      <c r="AB211" s="71"/>
      <c r="AC211" s="72"/>
      <c r="AD211" s="71">
        <v>147665874.08262673</v>
      </c>
      <c r="AE211" s="71">
        <v>664698.89348371758</v>
      </c>
      <c r="AF211" s="71">
        <v>299243.4413929726</v>
      </c>
      <c r="AG211" s="71">
        <v>17201063.439229254</v>
      </c>
      <c r="AH211" s="71">
        <v>22456320.852585405</v>
      </c>
      <c r="AI211" s="71">
        <v>0</v>
      </c>
      <c r="AJ211" s="71">
        <v>0</v>
      </c>
      <c r="AK211" s="71">
        <v>1423111.9116608207</v>
      </c>
      <c r="AL211" s="71">
        <v>0</v>
      </c>
      <c r="AM211" s="71">
        <v>0</v>
      </c>
      <c r="AN211" s="71">
        <v>189710312.62097889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2397</v>
      </c>
      <c r="B212" s="70">
        <v>204</v>
      </c>
      <c r="C212" s="70">
        <v>16</v>
      </c>
      <c r="D212" s="70">
        <v>24</v>
      </c>
      <c r="E212" s="70">
        <v>2022</v>
      </c>
      <c r="F212" s="70" t="s">
        <v>161</v>
      </c>
      <c r="G212" s="1073" t="s">
        <v>2395</v>
      </c>
      <c r="H212" s="70" t="s">
        <v>2396</v>
      </c>
      <c r="I212" s="1066"/>
      <c r="J212" s="73"/>
      <c r="K212" s="71"/>
      <c r="L212" s="71"/>
      <c r="M212" s="71"/>
      <c r="N212" s="71"/>
      <c r="O212" s="71"/>
      <c r="P212" s="71"/>
      <c r="Q212" s="71"/>
      <c r="R212" s="71"/>
      <c r="S212" s="71"/>
      <c r="T212" s="71"/>
      <c r="U212" s="71"/>
      <c r="V212" s="71"/>
      <c r="W212" s="71"/>
      <c r="X212" s="71"/>
      <c r="Y212" s="71"/>
      <c r="Z212" s="71"/>
      <c r="AA212" s="71"/>
      <c r="AB212" s="71"/>
      <c r="AC212" s="72"/>
      <c r="AD212" s="71">
        <v>1746633.3837643526</v>
      </c>
      <c r="AE212" s="71">
        <v>672482.25289219199</v>
      </c>
      <c r="AF212" s="71">
        <v>845481.46933252562</v>
      </c>
      <c r="AG212" s="71">
        <v>18136539.357066333</v>
      </c>
      <c r="AH212" s="71">
        <v>19090547.833311182</v>
      </c>
      <c r="AI212" s="71">
        <v>0</v>
      </c>
      <c r="AJ212" s="71">
        <v>0</v>
      </c>
      <c r="AK212" s="71">
        <v>1184613.7988908782</v>
      </c>
      <c r="AL212" s="71">
        <v>0</v>
      </c>
      <c r="AM212" s="71">
        <v>0</v>
      </c>
      <c r="AN212" s="71">
        <v>41676298.095257469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2323</v>
      </c>
      <c r="B213" s="70">
        <v>205</v>
      </c>
      <c r="C213" s="70">
        <v>16</v>
      </c>
      <c r="D213" s="70">
        <v>25</v>
      </c>
      <c r="E213" s="70">
        <v>2022</v>
      </c>
      <c r="F213" s="70" t="s">
        <v>161</v>
      </c>
      <c r="G213" s="1073" t="s">
        <v>2321</v>
      </c>
      <c r="H213" s="70" t="s">
        <v>2322</v>
      </c>
      <c r="I213" s="1066"/>
      <c r="J213" s="73"/>
      <c r="K213" s="71"/>
      <c r="L213" s="71"/>
      <c r="M213" s="71"/>
      <c r="N213" s="71"/>
      <c r="O213" s="71"/>
      <c r="P213" s="71"/>
      <c r="Q213" s="71"/>
      <c r="R213" s="71"/>
      <c r="S213" s="71"/>
      <c r="T213" s="71"/>
      <c r="U213" s="71"/>
      <c r="V213" s="71"/>
      <c r="W213" s="71"/>
      <c r="X213" s="71"/>
      <c r="Y213" s="71"/>
      <c r="Z213" s="71"/>
      <c r="AA213" s="71"/>
      <c r="AB213" s="71"/>
      <c r="AC213" s="72"/>
      <c r="AD213" s="71">
        <v>240454836.98603201</v>
      </c>
      <c r="AE213" s="71">
        <v>2165330.5874375906</v>
      </c>
      <c r="AF213" s="71">
        <v>1310971.2670549273</v>
      </c>
      <c r="AG213" s="71">
        <v>86221646.002146095</v>
      </c>
      <c r="AH213" s="71">
        <v>99742640.61597766</v>
      </c>
      <c r="AI213" s="71">
        <v>0</v>
      </c>
      <c r="AJ213" s="71">
        <v>0</v>
      </c>
      <c r="AK213" s="71">
        <v>5994992.8974391539</v>
      </c>
      <c r="AL213" s="71">
        <v>0</v>
      </c>
      <c r="AM213" s="71">
        <v>0</v>
      </c>
      <c r="AN213" s="71">
        <v>435890418.35608745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2367</v>
      </c>
      <c r="B214" s="70">
        <v>206</v>
      </c>
      <c r="C214" s="70">
        <v>16</v>
      </c>
      <c r="D214" s="70">
        <v>26</v>
      </c>
      <c r="E214" s="70">
        <v>2022</v>
      </c>
      <c r="F214" s="70" t="s">
        <v>161</v>
      </c>
      <c r="G214" s="1073" t="s">
        <v>2365</v>
      </c>
      <c r="H214" s="70" t="s">
        <v>2366</v>
      </c>
      <c r="I214" s="1066"/>
      <c r="J214" s="73"/>
      <c r="K214" s="71"/>
      <c r="L214" s="71"/>
      <c r="M214" s="71"/>
      <c r="N214" s="71"/>
      <c r="O214" s="71"/>
      <c r="P214" s="71"/>
      <c r="Q214" s="71"/>
      <c r="R214" s="71"/>
      <c r="S214" s="71"/>
      <c r="T214" s="71"/>
      <c r="U214" s="71"/>
      <c r="V214" s="71"/>
      <c r="W214" s="71"/>
      <c r="X214" s="71"/>
      <c r="Y214" s="71"/>
      <c r="Z214" s="71"/>
      <c r="AA214" s="71"/>
      <c r="AB214" s="71"/>
      <c r="AC214" s="72"/>
      <c r="AD214" s="71">
        <v>4978872.0152868256</v>
      </c>
      <c r="AE214" s="71">
        <v>630452.11208643008</v>
      </c>
      <c r="AF214" s="71">
        <v>778982.92680075404</v>
      </c>
      <c r="AG214" s="71">
        <v>32022510.012460444</v>
      </c>
      <c r="AH214" s="71">
        <v>32529320.741193671</v>
      </c>
      <c r="AI214" s="71">
        <v>0</v>
      </c>
      <c r="AJ214" s="71">
        <v>0</v>
      </c>
      <c r="AK214" s="71">
        <v>1928903.5238534922</v>
      </c>
      <c r="AL214" s="71">
        <v>0</v>
      </c>
      <c r="AM214" s="71">
        <v>0</v>
      </c>
      <c r="AN214" s="71">
        <v>72869041.331681624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2379</v>
      </c>
      <c r="B215" s="70">
        <v>207</v>
      </c>
      <c r="C215" s="70">
        <v>16</v>
      </c>
      <c r="D215" s="70">
        <v>27</v>
      </c>
      <c r="E215" s="70">
        <v>2022</v>
      </c>
      <c r="F215" s="70" t="s">
        <v>161</v>
      </c>
      <c r="G215" s="1073" t="s">
        <v>2377</v>
      </c>
      <c r="H215" s="70" t="s">
        <v>2378</v>
      </c>
      <c r="I215" s="1066"/>
      <c r="J215" s="73"/>
      <c r="K215" s="71"/>
      <c r="L215" s="71"/>
      <c r="M215" s="71"/>
      <c r="N215" s="71"/>
      <c r="O215" s="71"/>
      <c r="P215" s="71"/>
      <c r="Q215" s="71"/>
      <c r="R215" s="71"/>
      <c r="S215" s="71"/>
      <c r="T215" s="71"/>
      <c r="U215" s="71"/>
      <c r="V215" s="71"/>
      <c r="W215" s="71"/>
      <c r="X215" s="71"/>
      <c r="Y215" s="71"/>
      <c r="Z215" s="71"/>
      <c r="AA215" s="71"/>
      <c r="AB215" s="71"/>
      <c r="AC215" s="72"/>
      <c r="AD215" s="71">
        <v>1132475.1200013035</v>
      </c>
      <c r="AE215" s="71">
        <v>630452.11208643008</v>
      </c>
      <c r="AF215" s="71">
        <v>878730.74059841153</v>
      </c>
      <c r="AG215" s="71">
        <v>13880123.930907631</v>
      </c>
      <c r="AH215" s="71">
        <v>12378457.130134255</v>
      </c>
      <c r="AI215" s="71">
        <v>0</v>
      </c>
      <c r="AJ215" s="71">
        <v>0</v>
      </c>
      <c r="AK215" s="71">
        <v>687731.9700122975</v>
      </c>
      <c r="AL215" s="71">
        <v>0</v>
      </c>
      <c r="AM215" s="71">
        <v>0</v>
      </c>
      <c r="AN215" s="71">
        <v>29587971.003740329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2386</v>
      </c>
      <c r="B216" s="70">
        <v>208</v>
      </c>
      <c r="C216" s="70">
        <v>16</v>
      </c>
      <c r="D216" s="70">
        <v>28</v>
      </c>
      <c r="E216" s="70">
        <v>2022</v>
      </c>
      <c r="F216" s="70" t="s">
        <v>161</v>
      </c>
      <c r="G216" s="1073" t="s">
        <v>2385</v>
      </c>
      <c r="H216" s="70" t="s">
        <v>2352</v>
      </c>
      <c r="I216" s="1066"/>
      <c r="J216" s="73"/>
      <c r="K216" s="71"/>
      <c r="L216" s="71"/>
      <c r="M216" s="71"/>
      <c r="N216" s="71"/>
      <c r="O216" s="71"/>
      <c r="P216" s="71"/>
      <c r="Q216" s="71"/>
      <c r="R216" s="71"/>
      <c r="S216" s="71"/>
      <c r="T216" s="71"/>
      <c r="U216" s="71"/>
      <c r="V216" s="71"/>
      <c r="W216" s="71"/>
      <c r="X216" s="71"/>
      <c r="Y216" s="71"/>
      <c r="Z216" s="71"/>
      <c r="AA216" s="71"/>
      <c r="AB216" s="71"/>
      <c r="AC216" s="72"/>
      <c r="AD216" s="71">
        <v>1513285.38197045</v>
      </c>
      <c r="AE216" s="71">
        <v>48256.828332541561</v>
      </c>
      <c r="AF216" s="71">
        <v>208995.41938556815</v>
      </c>
      <c r="AG216" s="71">
        <v>2075587.1927010147</v>
      </c>
      <c r="AH216" s="71">
        <v>4460135.6339226374</v>
      </c>
      <c r="AI216" s="71">
        <v>0</v>
      </c>
      <c r="AJ216" s="71">
        <v>0</v>
      </c>
      <c r="AK216" s="71">
        <v>203762.87057442835</v>
      </c>
      <c r="AL216" s="71">
        <v>0</v>
      </c>
      <c r="AM216" s="71">
        <v>0</v>
      </c>
      <c r="AN216" s="71">
        <v>8510023.3268866409</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2327</v>
      </c>
      <c r="B217" s="70">
        <v>209</v>
      </c>
      <c r="C217" s="70">
        <v>16</v>
      </c>
      <c r="D217" s="70">
        <v>29</v>
      </c>
      <c r="E217" s="70">
        <v>2022</v>
      </c>
      <c r="F217" s="70" t="s">
        <v>161</v>
      </c>
      <c r="G217" s="1073" t="s">
        <v>2325</v>
      </c>
      <c r="H217" s="70" t="s">
        <v>2326</v>
      </c>
      <c r="I217" s="1066"/>
      <c r="J217" s="73"/>
      <c r="K217" s="71"/>
      <c r="L217" s="71"/>
      <c r="M217" s="71"/>
      <c r="N217" s="71"/>
      <c r="O217" s="71"/>
      <c r="P217" s="71"/>
      <c r="Q217" s="71"/>
      <c r="R217" s="71"/>
      <c r="S217" s="71"/>
      <c r="T217" s="71"/>
      <c r="U217" s="71"/>
      <c r="V217" s="71"/>
      <c r="W217" s="71"/>
      <c r="X217" s="71"/>
      <c r="Y217" s="71"/>
      <c r="Z217" s="71"/>
      <c r="AA217" s="71"/>
      <c r="AB217" s="71"/>
      <c r="AC217" s="72"/>
      <c r="AD217" s="71">
        <v>61228462.918732814</v>
      </c>
      <c r="AE217" s="71">
        <v>2929656.4813497812</v>
      </c>
      <c r="AF217" s="71">
        <v>1277721.9957890415</v>
      </c>
      <c r="AG217" s="71">
        <v>93991942.844680324</v>
      </c>
      <c r="AH217" s="71">
        <v>100379802.84939519</v>
      </c>
      <c r="AI217" s="71">
        <v>0</v>
      </c>
      <c r="AJ217" s="71">
        <v>0</v>
      </c>
      <c r="AK217" s="71">
        <v>5850112.0731143709</v>
      </c>
      <c r="AL217" s="71">
        <v>0</v>
      </c>
      <c r="AM217" s="71">
        <v>0</v>
      </c>
      <c r="AN217" s="71">
        <v>265657699.1630615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2417</v>
      </c>
      <c r="B218" s="70">
        <v>210</v>
      </c>
      <c r="C218" s="70">
        <v>16</v>
      </c>
      <c r="D218" s="70">
        <v>30</v>
      </c>
      <c r="E218" s="70">
        <v>2022</v>
      </c>
      <c r="F218" s="70" t="s">
        <v>161</v>
      </c>
      <c r="G218" s="1073" t="s">
        <v>2415</v>
      </c>
      <c r="H218" s="70" t="s">
        <v>2416</v>
      </c>
      <c r="I218" s="1066"/>
      <c r="J218" s="73"/>
      <c r="K218" s="71"/>
      <c r="L218" s="71"/>
      <c r="M218" s="71"/>
      <c r="N218" s="71"/>
      <c r="O218" s="71"/>
      <c r="P218" s="71"/>
      <c r="Q218" s="71"/>
      <c r="R218" s="71"/>
      <c r="S218" s="71"/>
      <c r="T218" s="71"/>
      <c r="U218" s="71"/>
      <c r="V218" s="71"/>
      <c r="W218" s="71"/>
      <c r="X218" s="71"/>
      <c r="Y218" s="71"/>
      <c r="Z218" s="71"/>
      <c r="AA218" s="71"/>
      <c r="AB218" s="71"/>
      <c r="AC218" s="72"/>
      <c r="AD218" s="71">
        <v>26271087.310462695</v>
      </c>
      <c r="AE218" s="71">
        <v>793902.65966439329</v>
      </c>
      <c r="AF218" s="71">
        <v>1396469.3931672054</v>
      </c>
      <c r="AG218" s="71">
        <v>22164932.528252244</v>
      </c>
      <c r="AH218" s="71">
        <v>26697583.963578358</v>
      </c>
      <c r="AI218" s="71">
        <v>0</v>
      </c>
      <c r="AJ218" s="71">
        <v>0</v>
      </c>
      <c r="AK218" s="71">
        <v>1634880.67448849</v>
      </c>
      <c r="AL218" s="71">
        <v>0</v>
      </c>
      <c r="AM218" s="71">
        <v>0</v>
      </c>
      <c r="AN218" s="71">
        <v>78958856.529613376</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2421</v>
      </c>
      <c r="B219" s="70">
        <v>211</v>
      </c>
      <c r="C219" s="70">
        <v>16</v>
      </c>
      <c r="D219" s="70">
        <v>31</v>
      </c>
      <c r="E219" s="70">
        <v>2022</v>
      </c>
      <c r="F219" s="70" t="s">
        <v>161</v>
      </c>
      <c r="G219" s="1073" t="s">
        <v>2419</v>
      </c>
      <c r="H219" s="70" t="s">
        <v>2420</v>
      </c>
      <c r="I219" s="1066"/>
      <c r="J219" s="73"/>
      <c r="K219" s="71"/>
      <c r="L219" s="71"/>
      <c r="M219" s="71"/>
      <c r="N219" s="71"/>
      <c r="O219" s="71"/>
      <c r="P219" s="71"/>
      <c r="Q219" s="71"/>
      <c r="R219" s="71"/>
      <c r="S219" s="71"/>
      <c r="T219" s="71"/>
      <c r="U219" s="71"/>
      <c r="V219" s="71"/>
      <c r="W219" s="71"/>
      <c r="X219" s="71"/>
      <c r="Y219" s="71"/>
      <c r="Z219" s="71"/>
      <c r="AA219" s="71"/>
      <c r="AB219" s="71"/>
      <c r="AC219" s="72"/>
      <c r="AD219" s="71">
        <v>162112759.56537268</v>
      </c>
      <c r="AE219" s="71">
        <v>2576291.9642050411</v>
      </c>
      <c r="AF219" s="71">
        <v>1054476.8887180937</v>
      </c>
      <c r="AG219" s="71">
        <v>100902771.18770173</v>
      </c>
      <c r="AH219" s="71">
        <v>135083257.31835702</v>
      </c>
      <c r="AI219" s="71">
        <v>0</v>
      </c>
      <c r="AJ219" s="71">
        <v>0</v>
      </c>
      <c r="AK219" s="71">
        <v>8120040.7814970547</v>
      </c>
      <c r="AL219" s="71">
        <v>0</v>
      </c>
      <c r="AM219" s="71">
        <v>0</v>
      </c>
      <c r="AN219" s="71">
        <v>409849597.70585161</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1646</v>
      </c>
      <c r="B220" s="70">
        <v>212</v>
      </c>
      <c r="C220" s="70">
        <v>16</v>
      </c>
      <c r="D220" s="70">
        <v>32</v>
      </c>
      <c r="E220" s="70">
        <v>2022</v>
      </c>
      <c r="F220" s="70" t="s">
        <v>161</v>
      </c>
      <c r="G220" s="1073" t="s">
        <v>1644</v>
      </c>
      <c r="H220" s="70" t="s">
        <v>1645</v>
      </c>
      <c r="I220" s="1066"/>
      <c r="J220" s="73"/>
      <c r="K220" s="71"/>
      <c r="L220" s="71"/>
      <c r="M220" s="71"/>
      <c r="N220" s="71"/>
      <c r="O220" s="71"/>
      <c r="P220" s="71"/>
      <c r="Q220" s="71"/>
      <c r="R220" s="71"/>
      <c r="S220" s="71"/>
      <c r="T220" s="71"/>
      <c r="U220" s="71"/>
      <c r="V220" s="71"/>
      <c r="W220" s="71"/>
      <c r="X220" s="71"/>
      <c r="Y220" s="71"/>
      <c r="Z220" s="71"/>
      <c r="AA220" s="71"/>
      <c r="AB220" s="71"/>
      <c r="AC220" s="72"/>
      <c r="AD220" s="71">
        <v>328762874.27806139</v>
      </c>
      <c r="AE220" s="71">
        <v>18619352.376952566</v>
      </c>
      <c r="AF220" s="71">
        <v>13271209.130983578</v>
      </c>
      <c r="AG220" s="71">
        <v>827773406.0715971</v>
      </c>
      <c r="AH220" s="71">
        <v>746812503.57144761</v>
      </c>
      <c r="AI220" s="71">
        <v>0</v>
      </c>
      <c r="AJ220" s="71">
        <v>0</v>
      </c>
      <c r="AK220" s="71">
        <v>42840691.592743136</v>
      </c>
      <c r="AL220" s="71">
        <v>0</v>
      </c>
      <c r="AM220" s="71">
        <v>0</v>
      </c>
      <c r="AN220" s="71">
        <v>1978080037.0217853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2425</v>
      </c>
      <c r="B221" s="70">
        <v>213</v>
      </c>
      <c r="C221" s="70">
        <v>16</v>
      </c>
      <c r="D221" s="70">
        <v>33</v>
      </c>
      <c r="E221" s="70">
        <v>2022</v>
      </c>
      <c r="F221" s="70" t="s">
        <v>161</v>
      </c>
      <c r="G221" s="1073" t="s">
        <v>2423</v>
      </c>
      <c r="H221" s="70" t="s">
        <v>2424</v>
      </c>
      <c r="I221" s="1066"/>
      <c r="J221" s="73"/>
      <c r="K221" s="71"/>
      <c r="L221" s="71"/>
      <c r="M221" s="71"/>
      <c r="N221" s="71"/>
      <c r="O221" s="71"/>
      <c r="P221" s="71"/>
      <c r="Q221" s="71"/>
      <c r="R221" s="71"/>
      <c r="S221" s="71"/>
      <c r="T221" s="71"/>
      <c r="U221" s="71"/>
      <c r="V221" s="71"/>
      <c r="W221" s="71"/>
      <c r="X221" s="71"/>
      <c r="Y221" s="71"/>
      <c r="Z221" s="71"/>
      <c r="AA221" s="71"/>
      <c r="AB221" s="71"/>
      <c r="AC221" s="72"/>
      <c r="AD221" s="71">
        <v>67191212.074676797</v>
      </c>
      <c r="AE221" s="71">
        <v>1620495.4288443793</v>
      </c>
      <c r="AF221" s="71">
        <v>736233.86374461511</v>
      </c>
      <c r="AG221" s="71">
        <v>88858518.745549366</v>
      </c>
      <c r="AH221" s="71">
        <v>103424562.83503921</v>
      </c>
      <c r="AI221" s="71">
        <v>0</v>
      </c>
      <c r="AJ221" s="71">
        <v>0</v>
      </c>
      <c r="AK221" s="71">
        <v>6381858.2714828718</v>
      </c>
      <c r="AL221" s="71">
        <v>0</v>
      </c>
      <c r="AM221" s="71">
        <v>0</v>
      </c>
      <c r="AN221" s="71">
        <v>268212881.21933722</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2310</v>
      </c>
      <c r="B222" s="70">
        <v>214</v>
      </c>
      <c r="C222" s="70">
        <v>16</v>
      </c>
      <c r="D222" s="70">
        <v>34</v>
      </c>
      <c r="E222" s="70">
        <v>2022</v>
      </c>
      <c r="F222" s="70" t="s">
        <v>161</v>
      </c>
      <c r="G222" s="1073" t="s">
        <v>2308</v>
      </c>
      <c r="H222" s="70" t="s">
        <v>2309</v>
      </c>
      <c r="I222" s="1066"/>
      <c r="J222" s="73"/>
      <c r="K222" s="71"/>
      <c r="L222" s="71"/>
      <c r="M222" s="71"/>
      <c r="N222" s="71"/>
      <c r="O222" s="71"/>
      <c r="P222" s="71"/>
      <c r="Q222" s="71"/>
      <c r="R222" s="71"/>
      <c r="S222" s="71"/>
      <c r="T222" s="71"/>
      <c r="U222" s="71"/>
      <c r="V222" s="71"/>
      <c r="W222" s="71"/>
      <c r="X222" s="71"/>
      <c r="Y222" s="71"/>
      <c r="Z222" s="71"/>
      <c r="AA222" s="71"/>
      <c r="AB222" s="71"/>
      <c r="AC222" s="72"/>
      <c r="AD222" s="71">
        <v>54672729.412254557</v>
      </c>
      <c r="AE222" s="71">
        <v>988486.64487625449</v>
      </c>
      <c r="AF222" s="71">
        <v>546238.02793955314</v>
      </c>
      <c r="AG222" s="71">
        <v>36208764.74478136</v>
      </c>
      <c r="AH222" s="71">
        <v>38594521.54326731</v>
      </c>
      <c r="AI222" s="71">
        <v>0</v>
      </c>
      <c r="AJ222" s="71">
        <v>0</v>
      </c>
      <c r="AK222" s="71">
        <v>2272898.6361540481</v>
      </c>
      <c r="AL222" s="71">
        <v>0</v>
      </c>
      <c r="AM222" s="71">
        <v>0</v>
      </c>
      <c r="AN222" s="71">
        <v>133283639.00927308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2393</v>
      </c>
      <c r="B223" s="70">
        <v>215</v>
      </c>
      <c r="C223" s="70">
        <v>16</v>
      </c>
      <c r="D223" s="70">
        <v>35</v>
      </c>
      <c r="E223" s="70">
        <v>2022</v>
      </c>
      <c r="F223" s="70" t="s">
        <v>161</v>
      </c>
      <c r="G223" s="1073" t="s">
        <v>2392</v>
      </c>
      <c r="H223" s="70" t="s">
        <v>2316</v>
      </c>
      <c r="I223" s="1066"/>
      <c r="J223" s="73"/>
      <c r="K223" s="71"/>
      <c r="L223" s="71"/>
      <c r="M223" s="71"/>
      <c r="N223" s="71"/>
      <c r="O223" s="71"/>
      <c r="P223" s="71"/>
      <c r="Q223" s="71"/>
      <c r="R223" s="71"/>
      <c r="S223" s="71"/>
      <c r="T223" s="71"/>
      <c r="U223" s="71"/>
      <c r="V223" s="71"/>
      <c r="W223" s="71"/>
      <c r="X223" s="71"/>
      <c r="Y223" s="71"/>
      <c r="Z223" s="71"/>
      <c r="AA223" s="71"/>
      <c r="AB223" s="71"/>
      <c r="AC223" s="72"/>
      <c r="AD223" s="71">
        <v>52504653.600935698</v>
      </c>
      <c r="AE223" s="71">
        <v>395394.65795050177</v>
      </c>
      <c r="AF223" s="71">
        <v>294493.54549784603</v>
      </c>
      <c r="AG223" s="71">
        <v>20136119.131443083</v>
      </c>
      <c r="AH223" s="71">
        <v>20987443.03203509</v>
      </c>
      <c r="AI223" s="71">
        <v>0</v>
      </c>
      <c r="AJ223" s="71">
        <v>0</v>
      </c>
      <c r="AK223" s="71">
        <v>1404259.3266773818</v>
      </c>
      <c r="AL223" s="71">
        <v>0</v>
      </c>
      <c r="AM223" s="71">
        <v>0</v>
      </c>
      <c r="AN223" s="71">
        <v>95722363.294539601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2401</v>
      </c>
      <c r="B224" s="70">
        <v>216</v>
      </c>
      <c r="C224" s="70">
        <v>16</v>
      </c>
      <c r="D224" s="70">
        <v>36</v>
      </c>
      <c r="E224" s="70">
        <v>2022</v>
      </c>
      <c r="F224" s="70" t="s">
        <v>161</v>
      </c>
      <c r="G224" s="1073" t="s">
        <v>2399</v>
      </c>
      <c r="H224" s="70" t="s">
        <v>2400</v>
      </c>
      <c r="I224" s="1066"/>
      <c r="J224" s="73"/>
      <c r="K224" s="71"/>
      <c r="L224" s="71"/>
      <c r="M224" s="71"/>
      <c r="N224" s="71"/>
      <c r="O224" s="71"/>
      <c r="P224" s="71"/>
      <c r="Q224" s="71"/>
      <c r="R224" s="71"/>
      <c r="S224" s="71"/>
      <c r="T224" s="71"/>
      <c r="U224" s="71"/>
      <c r="V224" s="71"/>
      <c r="W224" s="71"/>
      <c r="X224" s="71"/>
      <c r="Y224" s="71"/>
      <c r="Z224" s="71"/>
      <c r="AA224" s="71"/>
      <c r="AB224" s="71"/>
      <c r="AC224" s="72"/>
      <c r="AD224" s="71">
        <v>17692686.292641737</v>
      </c>
      <c r="AE224" s="71">
        <v>703615.69052608975</v>
      </c>
      <c r="AF224" s="71">
        <v>18999.583580506194</v>
      </c>
      <c r="AG224" s="71">
        <v>31367676.86997449</v>
      </c>
      <c r="AH224" s="71">
        <v>42636367.466702111</v>
      </c>
      <c r="AI224" s="71">
        <v>0</v>
      </c>
      <c r="AJ224" s="71">
        <v>0</v>
      </c>
      <c r="AK224" s="71">
        <v>2888706.7031815825</v>
      </c>
      <c r="AL224" s="71">
        <v>0</v>
      </c>
      <c r="AM224" s="71">
        <v>0</v>
      </c>
      <c r="AN224" s="71">
        <v>95308052.606606513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2170</v>
      </c>
      <c r="H6" s="77" t="s">
        <v>2171</v>
      </c>
      <c r="I6" s="77" t="s">
        <v>2432</v>
      </c>
      <c r="J6" s="77" t="s">
        <v>2433</v>
      </c>
      <c r="K6" s="1080">
        <v>13</v>
      </c>
      <c r="L6" s="1081">
        <v>13</v>
      </c>
      <c r="M6" s="1044"/>
      <c r="N6" s="988">
        <v>1</v>
      </c>
      <c r="O6" s="77" t="s">
        <v>1649</v>
      </c>
      <c r="P6" s="77" t="s">
        <v>1650</v>
      </c>
      <c r="Q6" s="77" t="s">
        <v>1501</v>
      </c>
      <c r="R6" s="16"/>
      <c r="S6" s="77">
        <v>1</v>
      </c>
      <c r="T6" s="77" t="s">
        <v>2170</v>
      </c>
      <c r="U6" s="77" t="s">
        <v>2171</v>
      </c>
      <c r="V6" s="77" t="s">
        <v>1501</v>
      </c>
      <c r="W6" s="16"/>
      <c r="X6" s="77">
        <v>1</v>
      </c>
      <c r="Y6" s="692" t="s">
        <v>1649</v>
      </c>
      <c r="Z6" s="77" t="s">
        <v>1650</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1672</v>
      </c>
      <c r="P7" s="77" t="s">
        <v>1673</v>
      </c>
      <c r="Q7" s="77" t="s">
        <v>1501</v>
      </c>
      <c r="R7" s="16"/>
      <c r="S7" s="77">
        <v>2</v>
      </c>
      <c r="T7" s="76" t="s">
        <v>795</v>
      </c>
      <c r="U7" s="77" t="s">
        <v>1503</v>
      </c>
      <c r="V7" s="77" t="s">
        <v>1503</v>
      </c>
      <c r="W7" s="16"/>
      <c r="X7" s="77">
        <v>2</v>
      </c>
      <c r="Y7" s="692" t="s">
        <v>1672</v>
      </c>
      <c r="Z7" s="77" t="s">
        <v>1673</v>
      </c>
      <c r="AA7" s="77" t="s">
        <v>1501</v>
      </c>
      <c r="AB7" s="16"/>
      <c r="AC7" s="77">
        <v>2</v>
      </c>
      <c r="AD7" s="77" t="s">
        <v>2333</v>
      </c>
      <c r="AE7" s="77" t="s">
        <v>2334</v>
      </c>
      <c r="AF7" s="77" t="s">
        <v>1501</v>
      </c>
    </row>
    <row r="8" spans="1:32" ht="12">
      <c r="A8" s="16"/>
      <c r="B8" s="16"/>
      <c r="C8" s="16"/>
      <c r="D8" s="16"/>
      <c r="F8" s="16"/>
      <c r="G8" s="16"/>
      <c r="H8" s="16"/>
      <c r="I8" s="16"/>
      <c r="J8" s="16"/>
      <c r="K8" s="1044"/>
      <c r="L8" s="1044"/>
      <c r="M8" s="1044"/>
      <c r="N8" s="988">
        <v>3</v>
      </c>
      <c r="O8" s="77" t="s">
        <v>1695</v>
      </c>
      <c r="P8" s="77" t="s">
        <v>1696</v>
      </c>
      <c r="Q8" s="77" t="s">
        <v>1501</v>
      </c>
      <c r="R8" s="16"/>
      <c r="S8" s="16"/>
      <c r="T8" s="16"/>
      <c r="U8" s="16"/>
      <c r="V8" s="16"/>
      <c r="W8" s="16"/>
      <c r="X8" s="77">
        <v>3</v>
      </c>
      <c r="Y8" s="692" t="s">
        <v>1695</v>
      </c>
      <c r="Z8" s="77" t="s">
        <v>1696</v>
      </c>
      <c r="AA8" s="77" t="s">
        <v>1501</v>
      </c>
      <c r="AB8" s="16"/>
      <c r="AC8" s="77">
        <v>3</v>
      </c>
      <c r="AD8" s="77" t="s">
        <v>2407</v>
      </c>
      <c r="AE8" s="77" t="s">
        <v>2408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1718</v>
      </c>
      <c r="P9" s="77" t="s">
        <v>1719</v>
      </c>
      <c r="Q9" s="77" t="s">
        <v>1501</v>
      </c>
      <c r="R9" s="16"/>
      <c r="S9" s="16"/>
      <c r="T9" s="16"/>
      <c r="U9" s="16"/>
      <c r="V9" s="16"/>
      <c r="W9" s="16"/>
      <c r="X9" s="77">
        <v>4</v>
      </c>
      <c r="Y9" s="692" t="s">
        <v>1718</v>
      </c>
      <c r="Z9" s="77" t="s">
        <v>1719</v>
      </c>
      <c r="AA9" s="77" t="s">
        <v>1501</v>
      </c>
      <c r="AB9" s="16"/>
      <c r="AC9" s="77">
        <v>4</v>
      </c>
      <c r="AD9" s="77" t="s">
        <v>2357</v>
      </c>
      <c r="AE9" s="77" t="s">
        <v>2358</v>
      </c>
      <c r="AF9" s="77" t="s">
        <v>1501</v>
      </c>
    </row>
    <row r="10" spans="1:32" ht="12">
      <c r="A10" s="16"/>
      <c r="B10" s="16"/>
      <c r="C10" s="16"/>
      <c r="D10" s="16"/>
      <c r="F10" s="75" t="s">
        <v>1501</v>
      </c>
      <c r="G10" s="76" t="s">
        <v>2170</v>
      </c>
      <c r="H10" s="77" t="s">
        <v>2171</v>
      </c>
      <c r="I10" s="77" t="s">
        <v>2432</v>
      </c>
      <c r="J10" s="77" t="s">
        <v>2433</v>
      </c>
      <c r="K10" s="1079">
        <v>13</v>
      </c>
      <c r="L10" s="1045">
        <v>13</v>
      </c>
      <c r="M10" s="1044"/>
      <c r="N10" s="988">
        <v>5</v>
      </c>
      <c r="O10" s="77" t="s">
        <v>1741</v>
      </c>
      <c r="P10" s="77" t="s">
        <v>1742</v>
      </c>
      <c r="Q10" s="77" t="s">
        <v>1501</v>
      </c>
      <c r="R10" s="16"/>
      <c r="S10" s="16"/>
      <c r="T10" s="16"/>
      <c r="U10" s="16"/>
      <c r="V10" s="16"/>
      <c r="W10" s="16"/>
      <c r="X10" s="77">
        <v>5</v>
      </c>
      <c r="Y10" s="692" t="s">
        <v>1741</v>
      </c>
      <c r="Z10" s="77" t="s">
        <v>1742</v>
      </c>
      <c r="AA10" s="77" t="s">
        <v>1501</v>
      </c>
      <c r="AB10" s="16"/>
      <c r="AC10" s="77">
        <v>5</v>
      </c>
      <c r="AD10" s="77" t="s">
        <v>2373</v>
      </c>
      <c r="AE10" s="77" t="s">
        <v>2374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1764</v>
      </c>
      <c r="P11" s="77" t="s">
        <v>1765</v>
      </c>
      <c r="Q11" s="77" t="s">
        <v>1501</v>
      </c>
      <c r="R11" s="16"/>
      <c r="S11" s="16"/>
      <c r="T11" s="16"/>
      <c r="U11" s="16"/>
      <c r="V11" s="16"/>
      <c r="W11" s="16"/>
      <c r="X11" s="77">
        <v>6</v>
      </c>
      <c r="Y11" s="692" t="s">
        <v>1764</v>
      </c>
      <c r="Z11" s="77" t="s">
        <v>1765</v>
      </c>
      <c r="AA11" s="77" t="s">
        <v>1501</v>
      </c>
      <c r="AB11" s="16"/>
      <c r="AC11" s="77">
        <v>6</v>
      </c>
      <c r="AD11" s="77" t="s">
        <v>2312</v>
      </c>
      <c r="AE11" s="77" t="s">
        <v>2313</v>
      </c>
      <c r="AF11" s="77" t="s">
        <v>1501</v>
      </c>
    </row>
    <row r="12" spans="1:32" ht="12">
      <c r="A12" s="16"/>
      <c r="B12" s="16"/>
      <c r="C12" s="16"/>
      <c r="D12" s="16"/>
      <c r="F12" s="75" t="s">
        <v>1505</v>
      </c>
      <c r="G12" s="76" t="s">
        <v>2170</v>
      </c>
      <c r="H12" s="77"/>
      <c r="I12" s="77" t="s">
        <v>2170</v>
      </c>
      <c r="J12" s="77"/>
      <c r="K12" s="1079" t="s">
        <v>1544</v>
      </c>
      <c r="L12" s="1045"/>
      <c r="M12" s="1044"/>
      <c r="N12" s="988">
        <v>7</v>
      </c>
      <c r="O12" s="77" t="s">
        <v>1787</v>
      </c>
      <c r="P12" s="77" t="s">
        <v>1788</v>
      </c>
      <c r="Q12" s="77" t="s">
        <v>1501</v>
      </c>
      <c r="R12" s="16"/>
      <c r="S12" s="16"/>
      <c r="T12" s="16"/>
      <c r="U12" s="16"/>
      <c r="V12" s="16"/>
      <c r="W12" s="16"/>
      <c r="X12" s="77">
        <v>7</v>
      </c>
      <c r="Y12" s="692" t="s">
        <v>1787</v>
      </c>
      <c r="Z12" s="77" t="s">
        <v>1788</v>
      </c>
      <c r="AA12" s="77" t="s">
        <v>1501</v>
      </c>
      <c r="AB12" s="16"/>
      <c r="AC12" s="77">
        <v>7</v>
      </c>
      <c r="AD12" s="77" t="s">
        <v>2427</v>
      </c>
      <c r="AE12" s="77" t="s">
        <v>2428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1633</v>
      </c>
      <c r="P13" s="77" t="s">
        <v>1634</v>
      </c>
      <c r="Q13" s="77" t="s">
        <v>1501</v>
      </c>
      <c r="R13" s="16"/>
      <c r="S13" s="16"/>
      <c r="T13" s="16"/>
      <c r="U13" s="16"/>
      <c r="V13" s="16"/>
      <c r="W13" s="16"/>
      <c r="X13" s="77">
        <v>8</v>
      </c>
      <c r="Y13" s="692" t="s">
        <v>1633</v>
      </c>
      <c r="Z13" s="77" t="s">
        <v>1634</v>
      </c>
      <c r="AA13" s="77" t="s">
        <v>1501</v>
      </c>
      <c r="AB13" s="16"/>
      <c r="AC13" s="77">
        <v>8</v>
      </c>
      <c r="AD13" s="77" t="s">
        <v>2403</v>
      </c>
      <c r="AE13" s="77" t="s">
        <v>2404</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1829</v>
      </c>
      <c r="P14" s="77" t="s">
        <v>1830</v>
      </c>
      <c r="Q14" s="77" t="s">
        <v>1501</v>
      </c>
      <c r="R14" s="16"/>
      <c r="S14" s="16"/>
      <c r="T14" s="16"/>
      <c r="U14" s="16"/>
      <c r="V14" s="16"/>
      <c r="W14" s="16"/>
      <c r="X14" s="77">
        <v>9</v>
      </c>
      <c r="Y14" s="692" t="s">
        <v>1829</v>
      </c>
      <c r="Z14" s="77" t="s">
        <v>1830</v>
      </c>
      <c r="AA14" s="77" t="s">
        <v>1501</v>
      </c>
      <c r="AB14" s="16"/>
      <c r="AC14" s="77">
        <v>9</v>
      </c>
      <c r="AD14" s="77" t="s">
        <v>2353</v>
      </c>
      <c r="AE14" s="77" t="s">
        <v>2354</v>
      </c>
      <c r="AF14" s="77" t="s">
        <v>1501</v>
      </c>
    </row>
    <row r="15" spans="1:32" ht="12">
      <c r="A15" s="16"/>
      <c r="B15" s="16"/>
      <c r="C15" s="16"/>
      <c r="D15" s="16"/>
      <c r="E15" s="16"/>
      <c r="F15" s="16"/>
      <c r="G15" s="16"/>
      <c r="H15" s="16"/>
      <c r="I15" s="16"/>
      <c r="J15" s="16"/>
      <c r="K15" s="1044"/>
      <c r="L15" s="1044"/>
      <c r="M15" s="1044"/>
      <c r="N15" s="988">
        <v>10</v>
      </c>
      <c r="O15" s="77" t="s">
        <v>1852</v>
      </c>
      <c r="P15" s="77" t="s">
        <v>1853</v>
      </c>
      <c r="Q15" s="77" t="s">
        <v>1501</v>
      </c>
      <c r="R15" s="16"/>
      <c r="S15" s="16"/>
      <c r="T15" s="16"/>
      <c r="U15" s="16"/>
      <c r="V15" s="16"/>
      <c r="W15" s="16"/>
      <c r="X15" s="77">
        <v>10</v>
      </c>
      <c r="Y15" s="692" t="s">
        <v>1852</v>
      </c>
      <c r="Z15" s="77" t="s">
        <v>1853</v>
      </c>
      <c r="AA15" s="77" t="s">
        <v>1501</v>
      </c>
      <c r="AB15" s="16"/>
      <c r="AC15" s="77">
        <v>10</v>
      </c>
      <c r="AD15" s="77" t="s">
        <v>2348</v>
      </c>
      <c r="AE15" s="77" t="s">
        <v>2349</v>
      </c>
      <c r="AF15" s="77" t="s">
        <v>1501</v>
      </c>
    </row>
    <row r="16" spans="1:32" ht="12">
      <c r="A16" s="16"/>
      <c r="B16" s="16"/>
      <c r="C16" s="16"/>
      <c r="D16" s="16"/>
      <c r="E16" s="16"/>
      <c r="F16" s="16"/>
      <c r="G16" s="16"/>
      <c r="H16" s="16"/>
      <c r="I16" s="16"/>
      <c r="J16" s="16"/>
      <c r="K16" s="1044"/>
      <c r="L16" s="1044"/>
      <c r="M16" s="1044"/>
      <c r="N16" s="988">
        <v>11</v>
      </c>
      <c r="O16" s="77" t="s">
        <v>1875</v>
      </c>
      <c r="P16" s="77" t="s">
        <v>1876</v>
      </c>
      <c r="Q16" s="77" t="s">
        <v>1501</v>
      </c>
      <c r="R16" s="16"/>
      <c r="S16" s="16"/>
      <c r="T16" s="16"/>
      <c r="U16" s="16"/>
      <c r="V16" s="16"/>
      <c r="W16" s="16"/>
      <c r="X16" s="77">
        <v>11</v>
      </c>
      <c r="Y16" s="692" t="s">
        <v>1875</v>
      </c>
      <c r="Z16" s="77" t="s">
        <v>1876</v>
      </c>
      <c r="AA16" s="77" t="s">
        <v>1501</v>
      </c>
      <c r="AB16" s="16"/>
      <c r="AC16" s="77">
        <v>11</v>
      </c>
      <c r="AD16" s="77" t="s">
        <v>2381</v>
      </c>
      <c r="AE16" s="77" t="s">
        <v>2382</v>
      </c>
      <c r="AF16" s="77" t="s">
        <v>1501</v>
      </c>
    </row>
    <row r="17" spans="1:32" ht="12">
      <c r="A17" s="16"/>
      <c r="B17" s="16"/>
      <c r="C17" s="16"/>
      <c r="D17" s="16"/>
      <c r="E17" s="16"/>
      <c r="F17" s="16"/>
      <c r="G17" s="16"/>
      <c r="H17" s="16"/>
      <c r="I17" s="16"/>
      <c r="J17" s="16"/>
      <c r="K17" s="1044"/>
      <c r="L17" s="1044"/>
      <c r="M17" s="1044"/>
      <c r="N17" s="988">
        <v>12</v>
      </c>
      <c r="O17" s="77" t="s">
        <v>1898</v>
      </c>
      <c r="P17" s="77" t="s">
        <v>1899</v>
      </c>
      <c r="Q17" s="77" t="s">
        <v>1501</v>
      </c>
      <c r="R17" s="16"/>
      <c r="S17" s="16"/>
      <c r="T17" s="16"/>
      <c r="U17" s="16"/>
      <c r="V17" s="16"/>
      <c r="W17" s="16"/>
      <c r="X17" s="77">
        <v>12</v>
      </c>
      <c r="Y17" s="692" t="s">
        <v>1898</v>
      </c>
      <c r="Z17" s="77" t="s">
        <v>1899</v>
      </c>
      <c r="AA17" s="77" t="s">
        <v>1501</v>
      </c>
      <c r="AB17" s="16"/>
      <c r="AC17" s="77">
        <v>12</v>
      </c>
      <c r="AD17" s="77" t="s">
        <v>2411</v>
      </c>
      <c r="AE17" s="77" t="s">
        <v>2412</v>
      </c>
      <c r="AF17" s="77" t="s">
        <v>1501</v>
      </c>
    </row>
    <row r="18" spans="1:32" ht="12">
      <c r="A18" s="16"/>
      <c r="B18" s="16"/>
      <c r="C18" s="16"/>
      <c r="D18" s="16"/>
      <c r="E18" s="16"/>
      <c r="F18" s="16"/>
      <c r="G18" s="16"/>
      <c r="H18" s="16"/>
      <c r="I18" s="16"/>
      <c r="J18" s="16"/>
      <c r="K18" s="1044"/>
      <c r="L18" s="1044"/>
      <c r="M18" s="1044"/>
      <c r="N18" s="988">
        <v>13</v>
      </c>
      <c r="O18" s="77" t="s">
        <v>1921</v>
      </c>
      <c r="P18" s="77" t="s">
        <v>1922</v>
      </c>
      <c r="Q18" s="77" t="s">
        <v>1501</v>
      </c>
      <c r="R18" s="16"/>
      <c r="S18" s="16"/>
      <c r="T18" s="16"/>
      <c r="U18" s="16"/>
      <c r="V18" s="16"/>
      <c r="W18" s="16"/>
      <c r="X18" s="77">
        <v>13</v>
      </c>
      <c r="Y18" s="692" t="s">
        <v>1921</v>
      </c>
      <c r="Z18" s="77" t="s">
        <v>1922</v>
      </c>
      <c r="AA18" s="77" t="s">
        <v>1501</v>
      </c>
      <c r="AB18" s="16"/>
      <c r="AC18" s="77">
        <v>13</v>
      </c>
      <c r="AD18" s="77" t="s">
        <v>1636</v>
      </c>
      <c r="AE18" s="77" t="s">
        <v>1637</v>
      </c>
      <c r="AF18" s="77" t="s">
        <v>1501</v>
      </c>
    </row>
    <row r="19" spans="1:32" ht="12">
      <c r="A19" s="16"/>
      <c r="B19" s="16"/>
      <c r="C19" s="16"/>
      <c r="D19" s="16"/>
      <c r="E19" s="16"/>
      <c r="F19" s="16"/>
      <c r="G19" s="16"/>
      <c r="H19" s="16"/>
      <c r="I19" s="16"/>
      <c r="J19" s="16"/>
      <c r="K19" s="1044"/>
      <c r="L19" s="1044"/>
      <c r="M19" s="1044"/>
      <c r="N19" s="988">
        <v>14</v>
      </c>
      <c r="O19" s="77" t="s">
        <v>1944</v>
      </c>
      <c r="P19" s="77" t="s">
        <v>1945</v>
      </c>
      <c r="Q19" s="77" t="s">
        <v>1501</v>
      </c>
      <c r="R19" s="16"/>
      <c r="S19" s="16"/>
      <c r="T19" s="16"/>
      <c r="U19" s="16"/>
      <c r="V19" s="16"/>
      <c r="W19" s="16"/>
      <c r="X19" s="77">
        <v>14</v>
      </c>
      <c r="Y19" s="692" t="s">
        <v>1944</v>
      </c>
      <c r="Z19" s="77" t="s">
        <v>1945</v>
      </c>
      <c r="AA19" s="77" t="s">
        <v>1501</v>
      </c>
      <c r="AB19" s="16"/>
      <c r="AC19" s="77">
        <v>14</v>
      </c>
      <c r="AD19" s="77" t="s">
        <v>2341</v>
      </c>
      <c r="AE19" s="77" t="s">
        <v>2342</v>
      </c>
      <c r="AF19" s="77" t="s">
        <v>1501</v>
      </c>
    </row>
    <row r="20" spans="1:32" ht="12">
      <c r="A20" s="16"/>
      <c r="B20" s="16"/>
      <c r="C20" s="16"/>
      <c r="D20" s="16"/>
      <c r="E20" s="16"/>
      <c r="F20" s="16"/>
      <c r="G20" s="16"/>
      <c r="H20" s="16"/>
      <c r="I20" s="16"/>
      <c r="J20" s="16"/>
      <c r="K20" s="1044"/>
      <c r="L20" s="1044"/>
      <c r="M20" s="1044"/>
      <c r="N20" s="988">
        <v>15</v>
      </c>
      <c r="O20" s="77" t="s">
        <v>1570</v>
      </c>
      <c r="P20" s="77" t="s">
        <v>1571</v>
      </c>
      <c r="Q20" s="77" t="s">
        <v>1501</v>
      </c>
      <c r="R20" s="16"/>
      <c r="S20" s="16"/>
      <c r="T20" s="16"/>
      <c r="U20" s="16"/>
      <c r="V20" s="16"/>
      <c r="W20" s="16"/>
      <c r="X20" s="77">
        <v>15</v>
      </c>
      <c r="Y20" s="692" t="s">
        <v>1570</v>
      </c>
      <c r="Z20" s="77" t="s">
        <v>1571</v>
      </c>
      <c r="AA20" s="77" t="s">
        <v>1501</v>
      </c>
      <c r="AB20" s="16"/>
      <c r="AC20" s="77">
        <v>15</v>
      </c>
      <c r="AD20" s="77" t="s">
        <v>2329</v>
      </c>
      <c r="AE20" s="77" t="s">
        <v>2330</v>
      </c>
      <c r="AF20" s="77" t="s">
        <v>1501</v>
      </c>
    </row>
    <row r="21" spans="1:32" ht="12">
      <c r="A21" s="16"/>
      <c r="B21" s="16"/>
      <c r="C21" s="16"/>
      <c r="D21" s="16"/>
      <c r="E21" s="16"/>
      <c r="F21" s="16"/>
      <c r="G21" s="16"/>
      <c r="H21" s="16"/>
      <c r="I21" s="16"/>
      <c r="J21" s="16"/>
      <c r="K21" s="1044"/>
      <c r="L21" s="1044"/>
      <c r="M21" s="1044"/>
      <c r="N21" s="988">
        <v>16</v>
      </c>
      <c r="O21" s="77" t="s">
        <v>1986</v>
      </c>
      <c r="P21" s="77" t="s">
        <v>1987</v>
      </c>
      <c r="Q21" s="77" t="s">
        <v>1501</v>
      </c>
      <c r="R21" s="16"/>
      <c r="S21" s="16"/>
      <c r="T21" s="16"/>
      <c r="U21" s="16"/>
      <c r="V21" s="16"/>
      <c r="W21" s="16"/>
      <c r="X21" s="77">
        <v>16</v>
      </c>
      <c r="Y21" s="692" t="s">
        <v>1986</v>
      </c>
      <c r="Z21" s="77" t="s">
        <v>1987</v>
      </c>
      <c r="AA21" s="77" t="s">
        <v>1501</v>
      </c>
      <c r="AB21" s="16"/>
      <c r="AC21" s="77">
        <v>16</v>
      </c>
      <c r="AD21" s="77" t="s">
        <v>2337</v>
      </c>
      <c r="AE21" s="77" t="s">
        <v>2338</v>
      </c>
      <c r="AF21" s="77" t="s">
        <v>1501</v>
      </c>
    </row>
    <row r="22" spans="1:32" ht="12">
      <c r="A22" s="16"/>
      <c r="B22" s="16"/>
      <c r="C22" s="16"/>
      <c r="D22" s="16"/>
      <c r="E22" s="16"/>
      <c r="F22" s="16"/>
      <c r="G22" s="16"/>
      <c r="H22" s="16"/>
      <c r="I22" s="16"/>
      <c r="J22" s="16"/>
      <c r="K22" s="1044"/>
      <c r="L22" s="1044"/>
      <c r="M22" s="1044"/>
      <c r="N22" s="988">
        <v>17</v>
      </c>
      <c r="O22" s="77" t="s">
        <v>2009</v>
      </c>
      <c r="P22" s="77" t="s">
        <v>2010</v>
      </c>
      <c r="Q22" s="77" t="s">
        <v>1501</v>
      </c>
      <c r="R22" s="16"/>
      <c r="S22" s="16"/>
      <c r="T22" s="16"/>
      <c r="U22" s="16"/>
      <c r="V22" s="16"/>
      <c r="W22" s="16"/>
      <c r="X22" s="77">
        <v>17</v>
      </c>
      <c r="Y22" s="692" t="s">
        <v>2009</v>
      </c>
      <c r="Z22" s="77" t="s">
        <v>2010</v>
      </c>
      <c r="AA22" s="77" t="s">
        <v>1501</v>
      </c>
      <c r="AB22" s="16"/>
      <c r="AC22" s="77">
        <v>17</v>
      </c>
      <c r="AD22" s="77" t="s">
        <v>2369</v>
      </c>
      <c r="AE22" s="77" t="s">
        <v>2370</v>
      </c>
      <c r="AF22" s="77" t="s">
        <v>1501</v>
      </c>
    </row>
    <row r="23" spans="1:32" ht="12">
      <c r="A23" s="16"/>
      <c r="B23" s="16"/>
      <c r="C23" s="16"/>
      <c r="D23" s="16"/>
      <c r="E23" s="16"/>
      <c r="F23" s="16"/>
      <c r="G23" s="16"/>
      <c r="H23" s="16"/>
      <c r="I23" s="16"/>
      <c r="J23" s="16"/>
      <c r="K23" s="1044"/>
      <c r="L23" s="1044"/>
      <c r="M23" s="1044"/>
      <c r="N23" s="988">
        <v>18</v>
      </c>
      <c r="O23" s="77" t="s">
        <v>2032</v>
      </c>
      <c r="P23" s="77" t="s">
        <v>2033</v>
      </c>
      <c r="Q23" s="77" t="s">
        <v>1501</v>
      </c>
      <c r="R23" s="16"/>
      <c r="S23" s="16"/>
      <c r="T23" s="16"/>
      <c r="U23" s="16"/>
      <c r="V23" s="16"/>
      <c r="W23" s="16"/>
      <c r="X23" s="77">
        <v>18</v>
      </c>
      <c r="Y23" s="692" t="s">
        <v>2032</v>
      </c>
      <c r="Z23" s="77" t="s">
        <v>2033</v>
      </c>
      <c r="AA23" s="77" t="s">
        <v>1501</v>
      </c>
      <c r="AB23" s="16"/>
      <c r="AC23" s="77">
        <v>18</v>
      </c>
      <c r="AD23" s="77" t="s">
        <v>2361</v>
      </c>
      <c r="AE23" s="77" t="s">
        <v>2362</v>
      </c>
      <c r="AF23" s="77" t="s">
        <v>1501</v>
      </c>
    </row>
    <row r="24" spans="1:32" ht="12">
      <c r="A24" s="16"/>
      <c r="B24" s="16"/>
      <c r="C24" s="16"/>
      <c r="D24" s="16"/>
      <c r="E24" s="16"/>
      <c r="F24" s="16"/>
      <c r="G24" s="16"/>
      <c r="H24" s="16"/>
      <c r="I24" s="16"/>
      <c r="J24" s="16"/>
      <c r="K24" s="1044"/>
      <c r="L24" s="1044"/>
      <c r="M24" s="1044"/>
      <c r="N24" s="988">
        <v>19</v>
      </c>
      <c r="O24" s="77" t="s">
        <v>2055</v>
      </c>
      <c r="P24" s="77" t="s">
        <v>2056</v>
      </c>
      <c r="Q24" s="77" t="s">
        <v>1501</v>
      </c>
      <c r="R24" s="16"/>
      <c r="S24" s="16"/>
      <c r="T24" s="16"/>
      <c r="U24" s="16"/>
      <c r="V24" s="16"/>
      <c r="W24" s="16"/>
      <c r="X24" s="77">
        <v>19</v>
      </c>
      <c r="Y24" s="692" t="s">
        <v>2055</v>
      </c>
      <c r="Z24" s="77" t="s">
        <v>2056</v>
      </c>
      <c r="AA24" s="77" t="s">
        <v>1501</v>
      </c>
      <c r="AB24" s="16"/>
      <c r="AC24" s="77">
        <v>19</v>
      </c>
      <c r="AD24" s="77" t="s">
        <v>1640</v>
      </c>
      <c r="AE24" s="77" t="s">
        <v>1641</v>
      </c>
      <c r="AF24" s="77" t="s">
        <v>1501</v>
      </c>
    </row>
    <row r="25" spans="1:32" ht="12">
      <c r="A25" s="16"/>
      <c r="B25" s="16"/>
      <c r="C25" s="16"/>
      <c r="D25" s="16"/>
      <c r="E25" s="16"/>
      <c r="F25" s="16"/>
      <c r="G25" s="16"/>
      <c r="H25" s="16"/>
      <c r="I25" s="16"/>
      <c r="J25" s="16"/>
      <c r="K25" s="1044"/>
      <c r="L25" s="1044"/>
      <c r="M25" s="1044"/>
      <c r="N25" s="988">
        <v>20</v>
      </c>
      <c r="O25" s="77" t="s">
        <v>2078</v>
      </c>
      <c r="P25" s="77" t="s">
        <v>2079</v>
      </c>
      <c r="Q25" s="77" t="s">
        <v>1501</v>
      </c>
      <c r="R25" s="16"/>
      <c r="S25" s="16"/>
      <c r="T25" s="16"/>
      <c r="U25" s="16"/>
      <c r="V25" s="16"/>
      <c r="W25" s="16"/>
      <c r="X25" s="77">
        <v>20</v>
      </c>
      <c r="Y25" s="692" t="s">
        <v>2078</v>
      </c>
      <c r="Z25" s="77" t="s">
        <v>2079</v>
      </c>
      <c r="AA25" s="77" t="s">
        <v>1501</v>
      </c>
      <c r="AB25" s="16"/>
      <c r="AC25" s="77">
        <v>20</v>
      </c>
      <c r="AD25" s="77" t="s">
        <v>2345</v>
      </c>
      <c r="AE25" s="77" t="s">
        <v>2307</v>
      </c>
      <c r="AF25" s="77" t="s">
        <v>1501</v>
      </c>
    </row>
    <row r="26" spans="1:32" ht="12">
      <c r="A26" s="16"/>
      <c r="B26" s="16"/>
      <c r="C26" s="16"/>
      <c r="D26" s="16"/>
      <c r="E26" s="16"/>
      <c r="F26" s="16"/>
      <c r="G26" s="16"/>
      <c r="H26" s="16"/>
      <c r="I26" s="16"/>
      <c r="J26" s="16"/>
      <c r="K26" s="1044"/>
      <c r="L26" s="1044"/>
      <c r="M26" s="1044"/>
      <c r="N26" s="988">
        <v>21</v>
      </c>
      <c r="O26" s="77" t="s">
        <v>2101</v>
      </c>
      <c r="P26" s="77" t="s">
        <v>2102</v>
      </c>
      <c r="Q26" s="77" t="s">
        <v>1501</v>
      </c>
      <c r="R26" s="16"/>
      <c r="S26" s="16"/>
      <c r="T26" s="16"/>
      <c r="U26" s="16"/>
      <c r="V26" s="16"/>
      <c r="W26" s="16"/>
      <c r="X26" s="77">
        <v>21</v>
      </c>
      <c r="Y26" s="692" t="s">
        <v>2101</v>
      </c>
      <c r="Z26" s="77" t="s">
        <v>2102</v>
      </c>
      <c r="AA26" s="77" t="s">
        <v>1501</v>
      </c>
      <c r="AB26" s="16"/>
      <c r="AC26" s="77">
        <v>21</v>
      </c>
      <c r="AD26" s="77" t="s">
        <v>2170</v>
      </c>
      <c r="AE26" s="77" t="s">
        <v>2171</v>
      </c>
      <c r="AF26" s="77" t="s">
        <v>1501</v>
      </c>
    </row>
    <row r="27" spans="1:32" ht="12">
      <c r="A27" s="16"/>
      <c r="B27" s="16"/>
      <c r="C27" s="16"/>
      <c r="D27" s="16"/>
      <c r="E27" s="16"/>
      <c r="F27" s="16"/>
      <c r="G27" s="16"/>
      <c r="H27" s="16"/>
      <c r="I27" s="16"/>
      <c r="J27" s="16"/>
      <c r="K27" s="1044"/>
      <c r="L27" s="1044"/>
      <c r="M27" s="1044"/>
      <c r="N27" s="988">
        <v>22</v>
      </c>
      <c r="O27" s="77" t="s">
        <v>2124</v>
      </c>
      <c r="P27" s="77" t="s">
        <v>2125</v>
      </c>
      <c r="Q27" s="77" t="s">
        <v>1501</v>
      </c>
      <c r="R27" s="16"/>
      <c r="S27" s="16"/>
      <c r="T27" s="16"/>
      <c r="U27" s="16"/>
      <c r="V27" s="16"/>
      <c r="W27" s="16"/>
      <c r="X27" s="77">
        <v>22</v>
      </c>
      <c r="Y27" s="692" t="s">
        <v>2124</v>
      </c>
      <c r="Z27" s="77" t="s">
        <v>2125</v>
      </c>
      <c r="AA27" s="77" t="s">
        <v>1501</v>
      </c>
      <c r="AB27" s="16"/>
      <c r="AC27" s="77">
        <v>22</v>
      </c>
      <c r="AD27" s="77" t="s">
        <v>2317</v>
      </c>
      <c r="AE27" s="77" t="s">
        <v>2318</v>
      </c>
      <c r="AF27" s="77" t="s">
        <v>1501</v>
      </c>
    </row>
    <row r="28" spans="1:32" ht="12">
      <c r="A28" s="16"/>
      <c r="B28" s="16"/>
      <c r="C28" s="16"/>
      <c r="D28" s="16"/>
      <c r="E28" s="16"/>
      <c r="F28" s="16"/>
      <c r="G28" s="16"/>
      <c r="H28" s="16"/>
      <c r="I28" s="16"/>
      <c r="J28" s="16"/>
      <c r="K28" s="1044"/>
      <c r="L28" s="1044"/>
      <c r="M28" s="1044"/>
      <c r="N28" s="988">
        <v>23</v>
      </c>
      <c r="O28" s="77" t="s">
        <v>2147</v>
      </c>
      <c r="P28" s="77" t="s">
        <v>2148</v>
      </c>
      <c r="Q28" s="77" t="s">
        <v>1501</v>
      </c>
      <c r="R28" s="16"/>
      <c r="S28" s="16"/>
      <c r="T28" s="16"/>
      <c r="U28" s="16"/>
      <c r="V28" s="16"/>
      <c r="W28" s="16"/>
      <c r="X28" s="77">
        <v>23</v>
      </c>
      <c r="Y28" s="692" t="s">
        <v>2147</v>
      </c>
      <c r="Z28" s="77" t="s">
        <v>2148</v>
      </c>
      <c r="AA28" s="77" t="s">
        <v>1501</v>
      </c>
      <c r="AB28" s="16"/>
      <c r="AC28" s="77">
        <v>23</v>
      </c>
      <c r="AD28" s="77" t="s">
        <v>2388</v>
      </c>
      <c r="AE28" s="77" t="s">
        <v>2389</v>
      </c>
      <c r="AF28" s="77" t="s">
        <v>1501</v>
      </c>
    </row>
    <row r="29" spans="1:32" ht="12">
      <c r="A29" s="16"/>
      <c r="B29" s="16"/>
      <c r="C29" s="16"/>
      <c r="D29" s="16"/>
      <c r="E29" s="16"/>
      <c r="F29" s="16"/>
      <c r="G29" s="16"/>
      <c r="H29" s="16"/>
      <c r="I29" s="16"/>
      <c r="J29" s="16"/>
      <c r="K29" s="1044"/>
      <c r="L29" s="1044"/>
      <c r="M29" s="1044"/>
      <c r="N29" s="988">
        <v>24</v>
      </c>
      <c r="O29" s="77" t="s">
        <v>2170</v>
      </c>
      <c r="P29" s="77" t="s">
        <v>2171</v>
      </c>
      <c r="Q29" s="77" t="s">
        <v>1501</v>
      </c>
      <c r="R29" s="16"/>
      <c r="S29" s="16"/>
      <c r="T29" s="16"/>
      <c r="U29" s="16"/>
      <c r="V29" s="16"/>
      <c r="W29" s="16"/>
      <c r="X29" s="77">
        <v>24</v>
      </c>
      <c r="Y29" s="692" t="s">
        <v>2170</v>
      </c>
      <c r="Z29" s="77" t="s">
        <v>2171</v>
      </c>
      <c r="AA29" s="77" t="s">
        <v>1501</v>
      </c>
      <c r="AB29" s="16"/>
      <c r="AC29" s="77">
        <v>24</v>
      </c>
      <c r="AD29" s="77" t="s">
        <v>2395</v>
      </c>
      <c r="AE29" s="77" t="s">
        <v>2396</v>
      </c>
      <c r="AF29" s="77" t="s">
        <v>1501</v>
      </c>
    </row>
    <row r="30" spans="1:32" ht="12">
      <c r="A30" s="16"/>
      <c r="B30" s="16"/>
      <c r="C30" s="16"/>
      <c r="D30" s="16"/>
      <c r="E30" s="16"/>
      <c r="F30" s="16"/>
      <c r="G30" s="16"/>
      <c r="H30" s="16"/>
      <c r="I30" s="16"/>
      <c r="J30" s="16"/>
      <c r="K30" s="1044"/>
      <c r="L30" s="1044"/>
      <c r="M30" s="1044"/>
      <c r="N30" s="988">
        <v>25</v>
      </c>
      <c r="O30" s="77" t="s">
        <v>2193</v>
      </c>
      <c r="P30" s="77" t="s">
        <v>2194</v>
      </c>
      <c r="Q30" s="77" t="s">
        <v>1501</v>
      </c>
      <c r="R30" s="16"/>
      <c r="S30" s="16"/>
      <c r="T30" s="16"/>
      <c r="U30" s="16"/>
      <c r="V30" s="16"/>
      <c r="W30" s="16"/>
      <c r="X30" s="77">
        <v>25</v>
      </c>
      <c r="Y30" s="692" t="s">
        <v>2193</v>
      </c>
      <c r="Z30" s="77" t="s">
        <v>2194</v>
      </c>
      <c r="AA30" s="77" t="s">
        <v>1501</v>
      </c>
      <c r="AB30" s="16"/>
      <c r="AC30" s="77">
        <v>25</v>
      </c>
      <c r="AD30" s="77" t="s">
        <v>2321</v>
      </c>
      <c r="AE30" s="77" t="s">
        <v>2322</v>
      </c>
      <c r="AF30" s="77" t="s">
        <v>1501</v>
      </c>
    </row>
    <row r="31" spans="1:32" ht="12">
      <c r="A31" s="16"/>
      <c r="B31" s="16"/>
      <c r="C31" s="16"/>
      <c r="D31" s="16"/>
      <c r="E31" s="16"/>
      <c r="F31" s="16"/>
      <c r="G31" s="16"/>
      <c r="H31" s="16"/>
      <c r="I31" s="16"/>
      <c r="J31" s="16"/>
      <c r="K31" s="1044"/>
      <c r="L31" s="1044"/>
      <c r="M31" s="1044"/>
      <c r="N31" s="988">
        <v>26</v>
      </c>
      <c r="O31" s="77" t="s">
        <v>2216</v>
      </c>
      <c r="P31" s="77" t="s">
        <v>2217</v>
      </c>
      <c r="Q31" s="77" t="s">
        <v>1501</v>
      </c>
      <c r="R31" s="16"/>
      <c r="S31" s="16"/>
      <c r="T31" s="16"/>
      <c r="U31" s="16"/>
      <c r="V31" s="16"/>
      <c r="W31" s="16"/>
      <c r="X31" s="77">
        <v>26</v>
      </c>
      <c r="Y31" s="692" t="s">
        <v>2216</v>
      </c>
      <c r="Z31" s="77" t="s">
        <v>2217</v>
      </c>
      <c r="AA31" s="77" t="s">
        <v>1501</v>
      </c>
      <c r="AB31" s="16"/>
      <c r="AC31" s="77">
        <v>26</v>
      </c>
      <c r="AD31" s="77" t="s">
        <v>2365</v>
      </c>
      <c r="AE31" s="77" t="s">
        <v>2366</v>
      </c>
      <c r="AF31" s="77" t="s">
        <v>1501</v>
      </c>
    </row>
    <row r="32" spans="1:32" ht="12">
      <c r="A32" s="16"/>
      <c r="B32" s="16"/>
      <c r="C32" s="16"/>
      <c r="D32" s="16"/>
      <c r="E32" s="16"/>
      <c r="F32" s="16"/>
      <c r="G32" s="16"/>
      <c r="H32" s="16"/>
      <c r="I32" s="16"/>
      <c r="J32" s="16"/>
      <c r="K32" s="1044"/>
      <c r="L32" s="1044"/>
      <c r="M32" s="1044"/>
      <c r="N32" s="988">
        <v>27</v>
      </c>
      <c r="O32" s="77" t="s">
        <v>2239</v>
      </c>
      <c r="P32" s="77" t="s">
        <v>2240</v>
      </c>
      <c r="Q32" s="77" t="s">
        <v>1501</v>
      </c>
      <c r="R32" s="16"/>
      <c r="S32" s="16"/>
      <c r="T32" s="16"/>
      <c r="U32" s="16"/>
      <c r="V32" s="16"/>
      <c r="W32" s="16"/>
      <c r="X32" s="77">
        <v>27</v>
      </c>
      <c r="Y32" s="692" t="s">
        <v>2239</v>
      </c>
      <c r="Z32" s="77" t="s">
        <v>2240</v>
      </c>
      <c r="AA32" s="77" t="s">
        <v>1501</v>
      </c>
      <c r="AB32" s="16"/>
      <c r="AC32" s="77">
        <v>27</v>
      </c>
      <c r="AD32" s="77" t="s">
        <v>2377</v>
      </c>
      <c r="AE32" s="77" t="s">
        <v>2378</v>
      </c>
      <c r="AF32" s="77" t="s">
        <v>1501</v>
      </c>
    </row>
    <row r="33" spans="1:32" ht="12">
      <c r="A33" s="16"/>
      <c r="B33" s="16"/>
      <c r="C33" s="16"/>
      <c r="D33" s="16"/>
      <c r="E33" s="16"/>
      <c r="F33" s="16"/>
      <c r="G33" s="16"/>
      <c r="H33" s="16"/>
      <c r="I33" s="16"/>
      <c r="J33" s="16"/>
      <c r="K33" s="1044"/>
      <c r="L33" s="1044"/>
      <c r="M33" s="1044"/>
      <c r="N33" s="988">
        <v>28</v>
      </c>
      <c r="O33" s="77" t="s">
        <v>2262</v>
      </c>
      <c r="P33" s="77" t="s">
        <v>2263</v>
      </c>
      <c r="Q33" s="77" t="s">
        <v>1501</v>
      </c>
      <c r="R33" s="16"/>
      <c r="S33" s="16"/>
      <c r="T33" s="16"/>
      <c r="U33" s="16"/>
      <c r="V33" s="16"/>
      <c r="W33" s="16"/>
      <c r="X33" s="77">
        <v>28</v>
      </c>
      <c r="Y33" s="692" t="s">
        <v>2262</v>
      </c>
      <c r="Z33" s="77" t="s">
        <v>2263</v>
      </c>
      <c r="AA33" s="77" t="s">
        <v>1501</v>
      </c>
      <c r="AB33" s="16"/>
      <c r="AC33" s="77">
        <v>28</v>
      </c>
      <c r="AD33" s="77" t="s">
        <v>2385</v>
      </c>
      <c r="AE33" s="77" t="s">
        <v>2352</v>
      </c>
      <c r="AF33" s="77" t="s">
        <v>1501</v>
      </c>
    </row>
    <row r="34" spans="1:32" ht="12">
      <c r="A34" s="16"/>
      <c r="B34" s="16"/>
      <c r="C34" s="16"/>
      <c r="D34" s="16"/>
      <c r="E34" s="16"/>
      <c r="F34" s="16"/>
      <c r="G34" s="16"/>
      <c r="H34" s="16"/>
      <c r="I34" s="16"/>
      <c r="J34" s="16"/>
      <c r="K34" s="1044"/>
      <c r="L34" s="1044"/>
      <c r="M34" s="1044"/>
      <c r="N34" s="988">
        <v>29</v>
      </c>
      <c r="O34" s="77" t="s">
        <v>2285</v>
      </c>
      <c r="P34" s="77" t="s">
        <v>2286</v>
      </c>
      <c r="Q34" s="77" t="s">
        <v>1501</v>
      </c>
      <c r="R34" s="16"/>
      <c r="S34" s="16"/>
      <c r="T34" s="16"/>
      <c r="U34" s="16"/>
      <c r="V34" s="16"/>
      <c r="W34" s="16"/>
      <c r="X34" s="77">
        <v>29</v>
      </c>
      <c r="Y34" s="692" t="s">
        <v>2285</v>
      </c>
      <c r="Z34" s="77" t="s">
        <v>2286</v>
      </c>
      <c r="AA34" s="77" t="s">
        <v>1501</v>
      </c>
      <c r="AB34" s="16"/>
      <c r="AC34" s="77">
        <v>29</v>
      </c>
      <c r="AD34" s="77" t="s">
        <v>2325</v>
      </c>
      <c r="AE34" s="77" t="s">
        <v>2326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2415</v>
      </c>
      <c r="AE35" s="77" t="s">
        <v>2416</v>
      </c>
      <c r="AF35" s="77" t="s">
        <v>1501</v>
      </c>
    </row>
    <row r="36" spans="1:32" ht="12">
      <c r="A36" s="16"/>
      <c r="B36" s="16"/>
      <c r="C36" s="16"/>
      <c r="D36" s="16"/>
      <c r="E36" s="16"/>
      <c r="F36" s="16"/>
      <c r="G36" s="16"/>
      <c r="H36" s="16"/>
      <c r="I36" s="16"/>
      <c r="J36" s="16"/>
      <c r="K36" s="1044"/>
      <c r="L36" s="1044"/>
      <c r="M36" s="1044"/>
      <c r="N36" s="988">
        <v>31</v>
      </c>
      <c r="O36" s="77" t="s">
        <v>2432</v>
      </c>
      <c r="P36" s="77" t="s">
        <v>2433</v>
      </c>
      <c r="Q36" s="77" t="s">
        <v>1508</v>
      </c>
      <c r="R36" s="16"/>
      <c r="S36" s="16"/>
      <c r="T36" s="16"/>
      <c r="U36" s="16"/>
      <c r="V36" s="16"/>
      <c r="W36" s="16"/>
      <c r="X36" s="77">
        <v>31</v>
      </c>
      <c r="Y36" s="692">
        <v>0</v>
      </c>
      <c r="Z36" s="77">
        <v>0</v>
      </c>
      <c r="AA36" s="77">
        <v>0</v>
      </c>
      <c r="AB36" s="16"/>
      <c r="AC36" s="77">
        <v>31</v>
      </c>
      <c r="AD36" s="77" t="s">
        <v>2419</v>
      </c>
      <c r="AE36" s="77" t="s">
        <v>2420</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1644</v>
      </c>
      <c r="AE37" s="77" t="s">
        <v>1645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2423</v>
      </c>
      <c r="AE38" s="77" t="s">
        <v>2424</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2308</v>
      </c>
      <c r="AE39" s="77" t="s">
        <v>2309</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2392</v>
      </c>
      <c r="AE40" s="77" t="s">
        <v>2316</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2399</v>
      </c>
      <c r="AE41" s="77" t="s">
        <v>2400</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10</v>
      </c>
      <c r="I4" s="70" t="str">
        <f>HLOOKUP(I3,比較地域マスタ!$E$5:$L$6,2,0)</f>
        <v>群馬県</v>
      </c>
      <c r="J4" s="70" t="str">
        <f>HLOOKUP(J3,比較地域マスタ!$E$5:$L$6,2,0)</f>
        <v>館林市</v>
      </c>
      <c r="K4" s="70" t="str">
        <f>HLOOKUP(K3,比較地域マスタ!$E$5:$L$6,2,0)</f>
        <v>10207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館林市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119.71876546573097</v>
      </c>
      <c r="BB5" s="29"/>
      <c r="BC5" s="17"/>
      <c r="BD5" s="1005">
        <f>SUM(BC6:BC8)</f>
        <v>181.49943154395544</v>
      </c>
      <c r="BE5" s="29"/>
      <c r="BF5" s="17"/>
      <c r="BG5" s="1005">
        <f>AK35</f>
        <v>145.82956292254386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108.04106544051371</v>
      </c>
      <c r="BA6" s="17"/>
      <c r="BB6" s="29"/>
      <c r="BC6" s="1005">
        <f>O32</f>
        <v>172.21358936957759</v>
      </c>
      <c r="BD6" s="17"/>
      <c r="BE6" s="29"/>
      <c r="BF6" s="1005">
        <f>AK36</f>
        <v>138.09197948374592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5.0295256665343722</v>
      </c>
      <c r="BA7" s="17"/>
      <c r="BB7" s="29"/>
      <c r="BC7" s="1005">
        <f>O33</f>
        <v>3.6439557891600791</v>
      </c>
      <c r="BD7" s="17"/>
      <c r="BE7" s="29"/>
      <c r="BF7" s="1005">
        <f t="shared" ref="BF7:BF8" si="0">AK37</f>
        <v>3.2729651167779812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6.6481743586828914</v>
      </c>
      <c r="BA8" s="17"/>
      <c r="BB8" s="29"/>
      <c r="BC8" s="1005">
        <f>O34</f>
        <v>5.6418863852177532</v>
      </c>
      <c r="BD8" s="17"/>
      <c r="BE8" s="29"/>
      <c r="BF8" s="1005">
        <f t="shared" si="0"/>
        <v>4.4646183220199553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503.89277235137865</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100.4100680862327</v>
      </c>
      <c r="BA9" s="1005">
        <f>AZ9</f>
        <v>100.4100680862327</v>
      </c>
      <c r="BB9" s="29"/>
      <c r="BC9" s="1005">
        <f>O35</f>
        <v>142.3273939308381</v>
      </c>
      <c r="BD9" s="1005">
        <f>BC9</f>
        <v>142.3273939308381</v>
      </c>
      <c r="BE9" s="29"/>
      <c r="BF9" s="1005">
        <f>AK39</f>
        <v>96.210399745075094</v>
      </c>
      <c r="BG9" s="1005">
        <f>AK39</f>
        <v>96.210399745075094</v>
      </c>
      <c r="BH9" s="29"/>
    </row>
    <row r="10" spans="1:62" ht="17.100000000000001" customHeight="1" thickBot="1">
      <c r="B10" s="323"/>
      <c r="C10" s="324"/>
      <c r="D10" s="326"/>
      <c r="E10" s="326"/>
      <c r="F10" s="326"/>
      <c r="G10" s="325"/>
      <c r="H10" s="325"/>
      <c r="I10" s="326"/>
      <c r="J10" s="327"/>
      <c r="K10" s="334"/>
      <c r="L10" s="246" t="s">
        <v>114</v>
      </c>
      <c r="M10" s="246"/>
      <c r="N10" s="563"/>
      <c r="O10" s="906">
        <f>SUM(O11:O13)</f>
        <v>119.71876546573097</v>
      </c>
      <c r="P10" s="453">
        <f t="shared" ref="P10:P22" si="1">O10/$O$9</f>
        <v>0.23758778064442587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100.2436139470296</v>
      </c>
      <c r="BA10" s="1005">
        <f>AZ10</f>
        <v>100.2436139470296</v>
      </c>
      <c r="BB10" s="29"/>
      <c r="BC10" s="1005">
        <f>O36</f>
        <v>107.4046520708564</v>
      </c>
      <c r="BD10" s="1005">
        <f>BC10</f>
        <v>107.4046520708564</v>
      </c>
      <c r="BE10" s="29"/>
      <c r="BF10" s="1005">
        <f>AK40</f>
        <v>104.80417260488011</v>
      </c>
      <c r="BG10" s="1005">
        <f>AK40</f>
        <v>104.80417260488011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108.04106544051371</v>
      </c>
      <c r="P11" s="454">
        <f t="shared" si="1"/>
        <v>0.21441281036111712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169.66173292488534</v>
      </c>
      <c r="BB11" s="29"/>
      <c r="BC11" s="1005"/>
      <c r="BD11" s="1005">
        <f>SUM(BC12:BC14)</f>
        <v>155.85849066797954</v>
      </c>
      <c r="BE11" s="29"/>
      <c r="BF11" s="17"/>
      <c r="BG11" s="1005">
        <f>AK41</f>
        <v>128.14053894536843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5.0295256665343722</v>
      </c>
      <c r="P12" s="454">
        <f t="shared" si="1"/>
        <v>9.9813411553106024E-3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165.01480726188828</v>
      </c>
      <c r="BA12" s="17"/>
      <c r="BB12" s="29"/>
      <c r="BC12" s="1005">
        <f>O38</f>
        <v>149.7835014384473</v>
      </c>
      <c r="BD12" s="17"/>
      <c r="BE12" s="29"/>
      <c r="BF12" s="1005">
        <f>AK42</f>
        <v>123.75903317709367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6.6481743586828914</v>
      </c>
      <c r="P13" s="454">
        <f t="shared" si="1"/>
        <v>1.3193629127998152E-2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4.6469256629970497</v>
      </c>
      <c r="BA13" s="17"/>
      <c r="BB13" s="29"/>
      <c r="BC13" s="1005">
        <f>O41</f>
        <v>6.0749892295322399</v>
      </c>
      <c r="BD13" s="17"/>
      <c r="BE13" s="29"/>
      <c r="BF13" s="1005">
        <f>AK45</f>
        <v>4.3815057682747609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100.4100680862327</v>
      </c>
      <c r="P14" s="453">
        <f t="shared" si="1"/>
        <v>0.19926872064006093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100.2436139470296</v>
      </c>
      <c r="P15" s="453">
        <f t="shared" si="1"/>
        <v>0.19893838421069254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13.858591927499999</v>
      </c>
      <c r="BA15" s="1005">
        <f>AZ15</f>
        <v>13.858591927499999</v>
      </c>
      <c r="BB15" s="29"/>
      <c r="BC15" s="1005">
        <f>O43</f>
        <v>8.9302729272400025</v>
      </c>
      <c r="BD15" s="1005">
        <f>BC15</f>
        <v>8.9302729272400025</v>
      </c>
      <c r="BE15" s="29"/>
      <c r="BF15" s="1005">
        <f>AK47</f>
        <v>9.0858413871383998</v>
      </c>
      <c r="BG15" s="1005">
        <f>AK47</f>
        <v>9.0858413871383998</v>
      </c>
      <c r="BH15" s="29"/>
    </row>
    <row r="16" spans="1:62" ht="17.100000000000001" customHeight="1" thickBot="1">
      <c r="B16" s="323"/>
      <c r="C16" s="324"/>
      <c r="D16" s="326"/>
      <c r="E16" s="326"/>
      <c r="F16" s="326"/>
      <c r="G16" s="325"/>
      <c r="H16" s="325"/>
      <c r="I16" s="326"/>
      <c r="J16" s="327"/>
      <c r="K16" s="335"/>
      <c r="L16" s="246" t="s">
        <v>128</v>
      </c>
      <c r="M16" s="344"/>
      <c r="N16" s="345"/>
      <c r="O16" s="906">
        <f>SUM(O18:O21)</f>
        <v>169.66173292488534</v>
      </c>
      <c r="P16" s="453">
        <f t="shared" si="1"/>
        <v>0.33670205693400068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165.01480726188828</v>
      </c>
      <c r="P17" s="454">
        <f t="shared" si="1"/>
        <v>0.32748000431095448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102.18165672900069</v>
      </c>
      <c r="P18" s="454">
        <f t="shared" si="1"/>
        <v>0.20278452546992784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62.833150532887593</v>
      </c>
      <c r="P19" s="454">
        <f t="shared" si="1"/>
        <v>0.12469547884102665</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4.6469256629970497</v>
      </c>
      <c r="P20" s="454">
        <f t="shared" si="1"/>
        <v>9.2220526230461924E-3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13.858591927499999</v>
      </c>
      <c r="P22" s="612">
        <f t="shared" si="1"/>
        <v>2.7503057570819871E-2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159.7749584923497</v>
      </c>
      <c r="AZ22" s="1005">
        <f t="shared" si="3"/>
        <v>165.79159405520389</v>
      </c>
      <c r="BA22" s="1005">
        <f t="shared" si="3"/>
        <v>179.53142273303033</v>
      </c>
      <c r="BB22" s="1005">
        <f t="shared" si="3"/>
        <v>173.64709650769578</v>
      </c>
      <c r="BC22" s="1005">
        <f t="shared" si="3"/>
        <v>181.49943154395544</v>
      </c>
      <c r="BD22" s="1005">
        <f t="shared" si="3"/>
        <v>155.98493016464349</v>
      </c>
      <c r="BE22" s="1005">
        <f t="shared" si="3"/>
        <v>139.04119432021423</v>
      </c>
      <c r="BF22" s="1005">
        <f t="shared" si="3"/>
        <v>141.43124790070857</v>
      </c>
      <c r="BG22" s="1005">
        <f t="shared" si="3"/>
        <v>136.21937931014725</v>
      </c>
      <c r="BH22" s="1005">
        <f t="shared" si="3"/>
        <v>148.00994488817383</v>
      </c>
      <c r="BI22" s="1005">
        <f t="shared" si="3"/>
        <v>139.11904320804439</v>
      </c>
      <c r="BJ22" s="1005">
        <f t="shared" si="3"/>
        <v>157.22435669368684</v>
      </c>
      <c r="BK22" s="1005">
        <f t="shared" si="3"/>
        <v>155.79806148111868</v>
      </c>
      <c r="BL22" s="1005">
        <f t="shared" si="3"/>
        <v>145.82956292254386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120.21471314236931</v>
      </c>
      <c r="AZ23" s="1005">
        <f t="shared" ref="AZ23:BL23" si="4">Y39</f>
        <v>124.4490478948848</v>
      </c>
      <c r="BA23" s="1005">
        <f t="shared" si="4"/>
        <v>146.88294643477869</v>
      </c>
      <c r="BB23" s="1005">
        <f t="shared" si="4"/>
        <v>149.72518317991501</v>
      </c>
      <c r="BC23" s="1005">
        <f t="shared" si="4"/>
        <v>142.3273939308381</v>
      </c>
      <c r="BD23" s="1005">
        <f t="shared" si="4"/>
        <v>129.56774913831561</v>
      </c>
      <c r="BE23" s="1005">
        <f t="shared" si="4"/>
        <v>128.8127442395936</v>
      </c>
      <c r="BF23" s="1005">
        <f t="shared" si="4"/>
        <v>107.87844194519108</v>
      </c>
      <c r="BG23" s="1005">
        <f t="shared" si="4"/>
        <v>101.863459336193</v>
      </c>
      <c r="BH23" s="1005">
        <f t="shared" si="4"/>
        <v>100.44991070069561</v>
      </c>
      <c r="BI23" s="1005">
        <f t="shared" si="4"/>
        <v>94.954092337084361</v>
      </c>
      <c r="BJ23" s="1005">
        <f t="shared" si="4"/>
        <v>89.891997970446482</v>
      </c>
      <c r="BK23" s="1005">
        <f t="shared" si="4"/>
        <v>100.06812595857487</v>
      </c>
      <c r="BL23" s="1005">
        <f t="shared" si="4"/>
        <v>96.210399745075094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93.885125102646583</v>
      </c>
      <c r="AZ24" s="1005">
        <f t="shared" ref="AZ24:BL24" si="5">Y40</f>
        <v>100.4322246834448</v>
      </c>
      <c r="BA24" s="1005">
        <f t="shared" si="5"/>
        <v>107.15638771159129</v>
      </c>
      <c r="BB24" s="1005">
        <f t="shared" si="5"/>
        <v>129.44082428018419</v>
      </c>
      <c r="BC24" s="1005">
        <f t="shared" si="5"/>
        <v>107.4046520708564</v>
      </c>
      <c r="BD24" s="1005">
        <f t="shared" si="5"/>
        <v>111.7487333336673</v>
      </c>
      <c r="BE24" s="1005">
        <f t="shared" si="5"/>
        <v>103.76468279185789</v>
      </c>
      <c r="BF24" s="1005">
        <f t="shared" si="5"/>
        <v>102.99559447087465</v>
      </c>
      <c r="BG24" s="1005">
        <f t="shared" si="5"/>
        <v>99.670668931201888</v>
      </c>
      <c r="BH24" s="1005">
        <f t="shared" si="5"/>
        <v>104.47625818103707</v>
      </c>
      <c r="BI24" s="1005">
        <f t="shared" si="5"/>
        <v>92.470444329682536</v>
      </c>
      <c r="BJ24" s="1005">
        <f t="shared" si="5"/>
        <v>88.098579389352679</v>
      </c>
      <c r="BK24" s="1005">
        <f t="shared" si="5"/>
        <v>96.974668940164349</v>
      </c>
      <c r="BL24" s="1005">
        <f t="shared" si="5"/>
        <v>104.80417260488011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159.70102252225365</v>
      </c>
      <c r="AZ25" s="1005">
        <f t="shared" ref="AZ25:BL25" si="6">Y41</f>
        <v>160.71057040582616</v>
      </c>
      <c r="BA25" s="1005">
        <f t="shared" si="6"/>
        <v>158.08964323720437</v>
      </c>
      <c r="BB25" s="1005">
        <f t="shared" si="6"/>
        <v>158.93274657118769</v>
      </c>
      <c r="BC25" s="1005">
        <f t="shared" si="6"/>
        <v>155.85849066797954</v>
      </c>
      <c r="BD25" s="1005">
        <f t="shared" si="6"/>
        <v>151.67701122561567</v>
      </c>
      <c r="BE25" s="1005">
        <f t="shared" si="6"/>
        <v>150.7506196606993</v>
      </c>
      <c r="BF25" s="1005">
        <f t="shared" si="6"/>
        <v>147.78408994336252</v>
      </c>
      <c r="BG25" s="1005">
        <f t="shared" si="6"/>
        <v>144.91796868920162</v>
      </c>
      <c r="BH25" s="1005">
        <f t="shared" si="6"/>
        <v>142.47393498876477</v>
      </c>
      <c r="BI25" s="1005">
        <f t="shared" si="6"/>
        <v>140.69308991943498</v>
      </c>
      <c r="BJ25" s="1005">
        <f t="shared" si="6"/>
        <v>126.32152176986956</v>
      </c>
      <c r="BK25" s="1005">
        <f t="shared" si="6"/>
        <v>124.57883694838196</v>
      </c>
      <c r="BL25" s="1005">
        <f t="shared" si="6"/>
        <v>128.14053894536843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8.9351028991600003</v>
      </c>
      <c r="AZ26" s="1005">
        <f t="shared" si="7"/>
        <v>8.2550463968000027</v>
      </c>
      <c r="BA26" s="1005">
        <f t="shared" si="7"/>
        <v>9.7323583950000003</v>
      </c>
      <c r="BB26" s="1005">
        <f t="shared" si="7"/>
        <v>10.092615886080001</v>
      </c>
      <c r="BC26" s="1005">
        <f t="shared" si="7"/>
        <v>8.9302729272400025</v>
      </c>
      <c r="BD26" s="1005">
        <f t="shared" si="7"/>
        <v>7.7778922377000006</v>
      </c>
      <c r="BE26" s="1005">
        <f t="shared" si="7"/>
        <v>7.1708457826000016</v>
      </c>
      <c r="BF26" s="1005">
        <f t="shared" si="7"/>
        <v>8.231271811610398</v>
      </c>
      <c r="BG26" s="1005">
        <f t="shared" si="7"/>
        <v>7.8883303269754981</v>
      </c>
      <c r="BH26" s="1005">
        <f t="shared" si="7"/>
        <v>9.7916575801759755</v>
      </c>
      <c r="BI26" s="1005">
        <f t="shared" si="7"/>
        <v>8.3681032111830866</v>
      </c>
      <c r="BJ26" s="1005">
        <f t="shared" si="7"/>
        <v>10.84756819886427</v>
      </c>
      <c r="BK26" s="1005">
        <f t="shared" si="7"/>
        <v>12.38791755683825</v>
      </c>
      <c r="BL26" s="1005">
        <f t="shared" si="7"/>
        <v>9.0858413871383998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542.51092215877929</v>
      </c>
      <c r="AZ27" s="1005">
        <f t="shared" si="8"/>
        <v>559.63848343615973</v>
      </c>
      <c r="BA27" s="1005">
        <f t="shared" si="8"/>
        <v>601.39275851160471</v>
      </c>
      <c r="BB27" s="1005">
        <f t="shared" si="8"/>
        <v>621.83846642506273</v>
      </c>
      <c r="BC27" s="1005">
        <f t="shared" si="8"/>
        <v>596.02024114086942</v>
      </c>
      <c r="BD27" s="1005">
        <f t="shared" si="8"/>
        <v>556.75631609994207</v>
      </c>
      <c r="BE27" s="1005">
        <f t="shared" si="8"/>
        <v>529.54008679496508</v>
      </c>
      <c r="BF27" s="1005">
        <f t="shared" si="8"/>
        <v>508.32064607174721</v>
      </c>
      <c r="BG27" s="1005">
        <f t="shared" si="8"/>
        <v>490.55980659371926</v>
      </c>
      <c r="BH27" s="1005">
        <f t="shared" si="8"/>
        <v>505.20170633884726</v>
      </c>
      <c r="BI27" s="1005">
        <f t="shared" si="8"/>
        <v>475.60477300542937</v>
      </c>
      <c r="BJ27" s="1005">
        <f t="shared" si="8"/>
        <v>472.38402402221982</v>
      </c>
      <c r="BK27" s="1005">
        <f t="shared" si="8"/>
        <v>489.80761088507813</v>
      </c>
      <c r="BL27" s="1005">
        <f t="shared" si="8"/>
        <v>484.07051560500594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596.02024114086942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181.49943154395544</v>
      </c>
      <c r="P31" s="453">
        <f t="shared" ref="P31:P43" si="9">O31/$O$30</f>
        <v>0.30451890559377504</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172.21358936957759</v>
      </c>
      <c r="P32" s="454">
        <f t="shared" si="9"/>
        <v>0.28893916260282659</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3.6439557891600791</v>
      </c>
      <c r="P33" s="454">
        <f t="shared" si="9"/>
        <v>6.1138121453476442E-3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5.6418863852177532</v>
      </c>
      <c r="P34" s="454">
        <f t="shared" si="9"/>
        <v>9.46593084560075E-3</v>
      </c>
      <c r="Q34" s="328"/>
      <c r="R34" s="13"/>
      <c r="S34" s="323"/>
      <c r="T34" s="563" t="s">
        <v>112</v>
      </c>
      <c r="U34" s="332"/>
      <c r="V34" s="332"/>
      <c r="W34" s="332"/>
      <c r="X34" s="893">
        <f>X35+X39+X40+X41+X47</f>
        <v>542.51092215877929</v>
      </c>
      <c r="Y34" s="894">
        <f t="shared" ref="Y34:AK34" si="10">Y35+Y39+Y40+Y41+Y47</f>
        <v>559.63848343615973</v>
      </c>
      <c r="Z34" s="894">
        <f t="shared" si="10"/>
        <v>601.39275851160471</v>
      </c>
      <c r="AA34" s="894">
        <f t="shared" si="10"/>
        <v>621.83846642506273</v>
      </c>
      <c r="AB34" s="894">
        <f t="shared" si="10"/>
        <v>596.02024114086942</v>
      </c>
      <c r="AC34" s="894">
        <f t="shared" si="10"/>
        <v>556.75631609994207</v>
      </c>
      <c r="AD34" s="894">
        <f t="shared" si="10"/>
        <v>529.54008679496508</v>
      </c>
      <c r="AE34" s="894">
        <f t="shared" si="10"/>
        <v>508.32064607174721</v>
      </c>
      <c r="AF34" s="894">
        <f t="shared" si="10"/>
        <v>490.55980659371926</v>
      </c>
      <c r="AG34" s="894">
        <f t="shared" si="10"/>
        <v>505.20170633884726</v>
      </c>
      <c r="AH34" s="894">
        <f t="shared" si="10"/>
        <v>475.60477300542937</v>
      </c>
      <c r="AI34" s="894">
        <f t="shared" si="10"/>
        <v>472.38402402221982</v>
      </c>
      <c r="AJ34" s="894">
        <f t="shared" si="10"/>
        <v>489.80761088507813</v>
      </c>
      <c r="AK34" s="895">
        <f t="shared" si="10"/>
        <v>484.07051560500594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142.3273939308381</v>
      </c>
      <c r="P35" s="453">
        <f t="shared" si="9"/>
        <v>0.23879624231956079</v>
      </c>
      <c r="Q35" s="328"/>
      <c r="R35" s="13"/>
      <c r="S35" s="323"/>
      <c r="T35" s="334"/>
      <c r="U35" s="246" t="s">
        <v>114</v>
      </c>
      <c r="V35" s="344"/>
      <c r="W35" s="344"/>
      <c r="X35" s="896">
        <f>SUM(X36:X38)</f>
        <v>159.7749584923497</v>
      </c>
      <c r="Y35" s="897">
        <f t="shared" ref="Y35:AK35" si="11">SUM(Y36:Y38)</f>
        <v>165.79159405520389</v>
      </c>
      <c r="Z35" s="897">
        <f t="shared" si="11"/>
        <v>179.53142273303033</v>
      </c>
      <c r="AA35" s="897">
        <f t="shared" si="11"/>
        <v>173.64709650769578</v>
      </c>
      <c r="AB35" s="897">
        <f t="shared" si="11"/>
        <v>181.49943154395544</v>
      </c>
      <c r="AC35" s="897">
        <f t="shared" si="11"/>
        <v>155.98493016464349</v>
      </c>
      <c r="AD35" s="897">
        <f t="shared" si="11"/>
        <v>139.04119432021423</v>
      </c>
      <c r="AE35" s="897">
        <f t="shared" si="11"/>
        <v>141.43124790070857</v>
      </c>
      <c r="AF35" s="897">
        <f t="shared" si="11"/>
        <v>136.21937931014725</v>
      </c>
      <c r="AG35" s="897">
        <f t="shared" si="11"/>
        <v>148.00994488817383</v>
      </c>
      <c r="AH35" s="897">
        <f t="shared" si="11"/>
        <v>139.11904320804439</v>
      </c>
      <c r="AI35" s="897">
        <f t="shared" si="11"/>
        <v>157.22435669368684</v>
      </c>
      <c r="AJ35" s="897">
        <f t="shared" si="11"/>
        <v>155.79806148111868</v>
      </c>
      <c r="AK35" s="898">
        <f t="shared" si="11"/>
        <v>145.82956292254386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107.4046520708564</v>
      </c>
      <c r="P36" s="453">
        <f t="shared" si="9"/>
        <v>0.18020302777850006</v>
      </c>
      <c r="Q36" s="328"/>
      <c r="R36" s="13"/>
      <c r="S36" s="356" t="s">
        <v>184</v>
      </c>
      <c r="T36" s="335"/>
      <c r="U36" s="346"/>
      <c r="V36" s="336" t="s">
        <v>184</v>
      </c>
      <c r="W36" s="357"/>
      <c r="X36" s="899">
        <f>VLOOKUP(年度マスタ!$K$4&amp;"_"&amp;X$33,データシート1!$A:$BT,MATCH("aa_"&amp;$S36,データシート1!$A$1:$BT$1,0),0)</f>
        <v>152.68801804900369</v>
      </c>
      <c r="Y36" s="900">
        <f>VLOOKUP(年度マスタ!$K$4&amp;"_"&amp;Y$33,データシート1!$A:$BT,MATCH("aa_"&amp;$S36,データシート1!$A$1:$BT$1,0),0)</f>
        <v>158.64471567938179</v>
      </c>
      <c r="Z36" s="900">
        <f>VLOOKUP(年度マスタ!$K$4&amp;"_"&amp;Z$33,データシート1!$A:$BT,MATCH("aa_"&amp;$S36,データシート1!$A$1:$BT$1,0),0)</f>
        <v>169.18822301176729</v>
      </c>
      <c r="AA36" s="900">
        <f>VLOOKUP(年度マスタ!$K$4&amp;"_"&amp;AA$33,データシート1!$A:$BT,MATCH("aa_"&amp;$S36,データシート1!$A$1:$BT$1,0),0)</f>
        <v>163.57856689622591</v>
      </c>
      <c r="AB36" s="900">
        <f>VLOOKUP(年度マスタ!$K$4&amp;"_"&amp;AB$33,データシート1!$A:$BT,MATCH("aa_"&amp;$S36,データシート1!$A$1:$BT$1,0),0)</f>
        <v>172.21358936957759</v>
      </c>
      <c r="AC36" s="900">
        <f>VLOOKUP(年度マスタ!$K$4&amp;"_"&amp;AC$33,データシート1!$A:$BT,MATCH("aa_"&amp;$S36,データシート1!$A$1:$BT$1,0),0)</f>
        <v>147.240350000962</v>
      </c>
      <c r="AD36" s="900">
        <f>VLOOKUP(年度マスタ!$K$4&amp;"_"&amp;AD$33,データシート1!$A:$BT,MATCH("aa_"&amp;$S36,データシート1!$A$1:$BT$1,0),0)</f>
        <v>129.89757892041999</v>
      </c>
      <c r="AE36" s="900">
        <f>VLOOKUP(年度マスタ!$K$4&amp;"_"&amp;AE$33,データシート1!$A:$BT,MATCH("aa_"&amp;$S36,データシート1!$A$1:$BT$1,0),0)</f>
        <v>131.85200416018671</v>
      </c>
      <c r="AF36" s="900">
        <f>VLOOKUP(年度マスタ!$K$4&amp;"_"&amp;AF$33,データシート1!$A:$BT,MATCH("aa_"&amp;$S36,データシート1!$A$1:$BT$1,0),0)</f>
        <v>127.30979728778748</v>
      </c>
      <c r="AG36" s="900">
        <f>VLOOKUP(年度マスタ!$K$4&amp;"_"&amp;AG$33,データシート1!$A:$BT,MATCH("aa_"&amp;$S36,データシート1!$A$1:$BT$1,0),0)</f>
        <v>139.83883487544207</v>
      </c>
      <c r="AH36" s="900">
        <f>VLOOKUP(年度マスタ!$K$4&amp;"_"&amp;AH$33,データシート1!$A:$BT,MATCH("aa_"&amp;$S36,データシート1!$A$1:$BT$1,0),0)</f>
        <v>131.1998232637294</v>
      </c>
      <c r="AI36" s="900">
        <f>VLOOKUP(年度マスタ!$K$4&amp;"_"&amp;AI$33,データシート1!$A:$BT,MATCH("aa_"&amp;$S36,データシート1!$A$1:$BT$1,0),0)</f>
        <v>149.13567977436671</v>
      </c>
      <c r="AJ36" s="900">
        <f>VLOOKUP(年度マスタ!$K$4&amp;"_"&amp;AJ$33,データシート1!$A:$BT,MATCH("aa_"&amp;$S36,データシート1!$A$1:$BT$1,0),0)</f>
        <v>147.47728916145496</v>
      </c>
      <c r="AK36" s="901">
        <f>VLOOKUP(年度マスタ!$K$4&amp;"_"&amp;AK$33,データシート1!$A:$BT,MATCH("aa_"&amp;$S36,データシート1!$A$1:$BT$1,0),0)</f>
        <v>138.09197948374592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155.85849066797954</v>
      </c>
      <c r="P37" s="453">
        <f t="shared" si="9"/>
        <v>0.2614986537531741</v>
      </c>
      <c r="Q37" s="328"/>
      <c r="R37" s="13"/>
      <c r="S37" s="356" t="s">
        <v>187</v>
      </c>
      <c r="T37" s="335"/>
      <c r="U37" s="346"/>
      <c r="V37" s="336" t="s">
        <v>194</v>
      </c>
      <c r="W37" s="357"/>
      <c r="X37" s="899">
        <f>VLOOKUP(年度マスタ!$K$4&amp;"_"&amp;X$33,データシート1!$A:$BT,MATCH("aa_"&amp;$S37,データシート1!$A$1:$BT$1,0),0)</f>
        <v>3.1907075683392061</v>
      </c>
      <c r="Y37" s="900">
        <f>VLOOKUP(年度マスタ!$K$4&amp;"_"&amp;Y$33,データシート1!$A:$BT,MATCH("aa_"&amp;$S37,データシート1!$A$1:$BT$1,0),0)</f>
        <v>3.4024209190263961</v>
      </c>
      <c r="Z37" s="900">
        <f>VLOOKUP(年度マスタ!$K$4&amp;"_"&amp;Z$33,データシート1!$A:$BT,MATCH("aa_"&amp;$S37,データシート1!$A$1:$BT$1,0),0)</f>
        <v>4.4470006050967124</v>
      </c>
      <c r="AA37" s="900">
        <f>VLOOKUP(年度マスタ!$K$4&amp;"_"&amp;AA$33,データシート1!$A:$BT,MATCH("aa_"&amp;$S37,データシート1!$A$1:$BT$1,0),0)</f>
        <v>4.2311847176296338</v>
      </c>
      <c r="AB37" s="900">
        <f>VLOOKUP(年度マスタ!$K$4&amp;"_"&amp;AB$33,データシート1!$A:$BT,MATCH("aa_"&amp;$S37,データシート1!$A$1:$BT$1,0),0)</f>
        <v>3.6439557891600791</v>
      </c>
      <c r="AC37" s="900">
        <f>VLOOKUP(年度マスタ!$K$4&amp;"_"&amp;AC$33,データシート1!$A:$BT,MATCH("aa_"&amp;$S37,データシート1!$A$1:$BT$1,0),0)</f>
        <v>3.6351164786744952</v>
      </c>
      <c r="AD37" s="900">
        <f>VLOOKUP(年度マスタ!$K$4&amp;"_"&amp;AD$33,データシート1!$A:$BT,MATCH("aa_"&amp;$S37,データシート1!$A$1:$BT$1,0),0)</f>
        <v>3.6497208087430679</v>
      </c>
      <c r="AE37" s="900">
        <f>VLOOKUP(年度マスタ!$K$4&amp;"_"&amp;AE$33,データシート1!$A:$BT,MATCH("aa_"&amp;$S37,データシート1!$A$1:$BT$1,0),0)</f>
        <v>3.6446658626485426</v>
      </c>
      <c r="AF37" s="900">
        <f>VLOOKUP(年度マスタ!$K$4&amp;"_"&amp;AF$33,データシート1!$A:$BT,MATCH("aa_"&amp;$S37,データシート1!$A$1:$BT$1,0),0)</f>
        <v>3.6739783862314428</v>
      </c>
      <c r="AG37" s="900">
        <f>VLOOKUP(年度マスタ!$K$4&amp;"_"&amp;AG$33,データシート1!$A:$BT,MATCH("aa_"&amp;$S37,データシート1!$A$1:$BT$1,0),0)</f>
        <v>3.4529722687737006</v>
      </c>
      <c r="AH37" s="900">
        <f>VLOOKUP(年度マスタ!$K$4&amp;"_"&amp;AH$33,データシート1!$A:$BT,MATCH("aa_"&amp;$S37,データシート1!$A$1:$BT$1,0),0)</f>
        <v>3.163341086181537</v>
      </c>
      <c r="AI37" s="900">
        <f>VLOOKUP(年度マスタ!$K$4&amp;"_"&amp;AI$33,データシート1!$A:$BT,MATCH("aa_"&amp;$S37,データシート1!$A$1:$BT$1,0),0)</f>
        <v>3.3723454498910814</v>
      </c>
      <c r="AJ37" s="900">
        <f>VLOOKUP(年度マスタ!$K$4&amp;"_"&amp;AJ$33,データシート1!$A:$BT,MATCH("aa_"&amp;$S37,データシート1!$A$1:$BT$1,0),0)</f>
        <v>3.7015371159886628</v>
      </c>
      <c r="AK37" s="901">
        <f>VLOOKUP(年度マスタ!$K$4&amp;"_"&amp;AK$33,データシート1!$A:$BT,MATCH("aa_"&amp;$S37,データシート1!$A$1:$BT$1,0),0)</f>
        <v>3.2729651167779812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149.7835014384473</v>
      </c>
      <c r="P38" s="454">
        <f t="shared" si="9"/>
        <v>0.25130606496138436</v>
      </c>
      <c r="Q38" s="328"/>
      <c r="R38" s="13"/>
      <c r="S38" s="356" t="s">
        <v>188</v>
      </c>
      <c r="T38" s="335"/>
      <c r="U38" s="348"/>
      <c r="V38" s="358" t="s">
        <v>197</v>
      </c>
      <c r="W38" s="358"/>
      <c r="X38" s="899">
        <f>VLOOKUP(年度マスタ!$K$4&amp;"_"&amp;X$33,データシート1!$A:$BT,MATCH("aa_"&amp;$S38,データシート1!$A$1:$BT$1,0),0)</f>
        <v>3.8962328750068052</v>
      </c>
      <c r="Y38" s="900">
        <f>VLOOKUP(年度マスタ!$K$4&amp;"_"&amp;Y$33,データシート1!$A:$BT,MATCH("aa_"&amp;$S38,データシート1!$A$1:$BT$1,0),0)</f>
        <v>3.744457456795701</v>
      </c>
      <c r="Z38" s="900">
        <f>VLOOKUP(年度マスタ!$K$4&amp;"_"&amp;Z$33,データシート1!$A:$BT,MATCH("aa_"&amp;$S38,データシート1!$A$1:$BT$1,0),0)</f>
        <v>5.8961991161663203</v>
      </c>
      <c r="AA38" s="900">
        <f>VLOOKUP(年度マスタ!$K$4&amp;"_"&amp;AA$33,データシート1!$A:$BT,MATCH("aa_"&amp;$S38,データシート1!$A$1:$BT$1,0),0)</f>
        <v>5.8373448938402142</v>
      </c>
      <c r="AB38" s="900">
        <f>VLOOKUP(年度マスタ!$K$4&amp;"_"&amp;AB$33,データシート1!$A:$BT,MATCH("aa_"&amp;$S38,データシート1!$A$1:$BT$1,0),0)</f>
        <v>5.6418863852177532</v>
      </c>
      <c r="AC38" s="900">
        <f>VLOOKUP(年度マスタ!$K$4&amp;"_"&amp;AC$33,データシート1!$A:$BT,MATCH("aa_"&amp;$S38,データシート1!$A$1:$BT$1,0),0)</f>
        <v>5.1094636850069959</v>
      </c>
      <c r="AD38" s="900">
        <f>VLOOKUP(年度マスタ!$K$4&amp;"_"&amp;AD$33,データシート1!$A:$BT,MATCH("aa_"&amp;$S38,データシート1!$A$1:$BT$1,0),0)</f>
        <v>5.4938945910511716</v>
      </c>
      <c r="AE38" s="900">
        <f>VLOOKUP(年度マスタ!$K$4&amp;"_"&amp;AE$33,データシート1!$A:$BT,MATCH("aa_"&amp;$S38,データシート1!$A$1:$BT$1,0),0)</f>
        <v>5.9345778778733225</v>
      </c>
      <c r="AF38" s="900">
        <f>VLOOKUP(年度マスタ!$K$4&amp;"_"&amp;AF$33,データシート1!$A:$BT,MATCH("aa_"&amp;$S38,データシート1!$A$1:$BT$1,0),0)</f>
        <v>5.2356036361283449</v>
      </c>
      <c r="AG38" s="900">
        <f>VLOOKUP(年度マスタ!$K$4&amp;"_"&amp;AG$33,データシート1!$A:$BT,MATCH("aa_"&amp;$S38,データシート1!$A$1:$BT$1,0),0)</f>
        <v>4.7181377439580627</v>
      </c>
      <c r="AH38" s="900">
        <f>VLOOKUP(年度マスタ!$K$4&amp;"_"&amp;AH$33,データシート1!$A:$BT,MATCH("aa_"&amp;$S38,データシート1!$A$1:$BT$1,0),0)</f>
        <v>4.7558788581334577</v>
      </c>
      <c r="AI38" s="900">
        <f>VLOOKUP(年度マスタ!$K$4&amp;"_"&amp;AI$33,データシート1!$A:$BT,MATCH("aa_"&amp;$S38,データシート1!$A$1:$BT$1,0),0)</f>
        <v>4.7163314694290763</v>
      </c>
      <c r="AJ38" s="900">
        <f>VLOOKUP(年度マスタ!$K$4&amp;"_"&amp;AJ$33,データシート1!$A:$BT,MATCH("aa_"&amp;$S38,データシート1!$A$1:$BT$1,0),0)</f>
        <v>4.6192352036750624</v>
      </c>
      <c r="AK38" s="901">
        <f>VLOOKUP(年度マスタ!$K$4&amp;"_"&amp;AK$33,データシート1!$A:$BT,MATCH("aa_"&amp;$S38,データシート1!$A$1:$BT$1,0),0)</f>
        <v>4.4646183220199553</v>
      </c>
      <c r="AL38" s="330"/>
      <c r="AW38" s="17" t="str">
        <f>年度マスタ!H4</f>
        <v>10</v>
      </c>
      <c r="AX38" s="17" t="s">
        <v>198</v>
      </c>
      <c r="AY38" s="17">
        <f>VLOOKUP($AW38&amp;"_"&amp;$AY$34,データシート1!$A:$BT,MATCH($AY$31&amp;"_"&amp;AY$36,データシート1!$A$1:$BT$1,0),0)</f>
        <v>3987.8420841411535</v>
      </c>
      <c r="AZ38" s="17">
        <f>VLOOKUP($AW38&amp;"_"&amp;$AY$34,データシート1!$A:$BT,MATCH($AY$31&amp;"_"&amp;AZ$36,データシート1!$A$1:$BT$1,0),0)</f>
        <v>117.51275580970399</v>
      </c>
      <c r="BA38" s="17">
        <f>VLOOKUP($AW38&amp;"_"&amp;$AY$34,データシート1!$A:$BT,MATCH($AY$31&amp;"_"&amp;BA$36,データシート1!$A$1:$BT$1,0),0)</f>
        <v>164.61588919144791</v>
      </c>
      <c r="BB38" s="17">
        <f>VLOOKUP($AW38&amp;"_"&amp;$AY$34,データシート1!$A:$BT,MATCH($AY$31&amp;"_"&amp;BB$36,データシート1!$A$1:$BT$1,0),0)</f>
        <v>2463.0308328688952</v>
      </c>
      <c r="BC38" s="17">
        <f>VLOOKUP($AW38&amp;"_"&amp;$AY$34,データシート1!$A:$BT,MATCH($AY$31&amp;"_"&amp;BC$36,データシート1!$A$1:$BT$1,0),0)</f>
        <v>2682.9118136455822</v>
      </c>
      <c r="BD38" s="17">
        <f>VLOOKUP($AW38&amp;"_"&amp;$AY$34,データシート1!$A:$BT,MATCH($AY$31&amp;"_"&amp;BD$36,データシート1!$A$1:$BT$1,0),0)</f>
        <v>2043.6276018382871</v>
      </c>
      <c r="BE38" s="17">
        <f>VLOOKUP($AW38&amp;"_"&amp;$AY$34,データシート1!$A:$BT,MATCH($AY$31&amp;"_"&amp;BE$36,データシート1!$A$1:$BT$1,0),0)</f>
        <v>1590.4193914014511</v>
      </c>
      <c r="BF38" s="17">
        <f>VLOOKUP($AW38&amp;"_"&amp;$AY$34,データシート1!$A:$BT,MATCH($AY$31&amp;"_"&amp;BF$36,データシート1!$A$1:$BT$1,0),0)</f>
        <v>113.67625300495955</v>
      </c>
      <c r="BG38" s="17">
        <f>VLOOKUP($AW38&amp;"_"&amp;$AY$34,データシート1!$A:$BT,MATCH($AY$31&amp;"_"&amp;BG$36,データシート1!$A$1:$BT$1,0),0)</f>
        <v>0</v>
      </c>
      <c r="BH38" s="17">
        <f>VLOOKUP($AW38&amp;"_"&amp;$AY$34,データシート1!$A:$BT,MATCH($AY$31&amp;"_"&amp;BH$36,データシート1!$A$1:$BT$1,0),0)</f>
        <v>266.71109061884266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95.059289696081606</v>
      </c>
      <c r="P39" s="454">
        <f t="shared" si="9"/>
        <v>0.15949003596610126</v>
      </c>
      <c r="Q39" s="328"/>
      <c r="R39" s="13"/>
      <c r="S39" s="356" t="s">
        <v>189</v>
      </c>
      <c r="T39" s="335"/>
      <c r="U39" s="343" t="s">
        <v>199</v>
      </c>
      <c r="V39" s="344"/>
      <c r="W39" s="344"/>
      <c r="X39" s="896">
        <f>VLOOKUP(年度マスタ!$K$4&amp;"_"&amp;X$33,データシート1!$A:$BT,MATCH("aa_"&amp;$S39,データシート1!$A$1:$BT$1,0),0)</f>
        <v>120.21471314236931</v>
      </c>
      <c r="Y39" s="897">
        <f>VLOOKUP(年度マスタ!$K$4&amp;"_"&amp;Y$33,データシート1!$A:$BT,MATCH("aa_"&amp;$S39,データシート1!$A$1:$BT$1,0),0)</f>
        <v>124.4490478948848</v>
      </c>
      <c r="Z39" s="897">
        <f>VLOOKUP(年度マスタ!$K$4&amp;"_"&amp;Z$33,データシート1!$A:$BT,MATCH("aa_"&amp;$S39,データシート1!$A$1:$BT$1,0),0)</f>
        <v>146.88294643477869</v>
      </c>
      <c r="AA39" s="897">
        <f>VLOOKUP(年度マスタ!$K$4&amp;"_"&amp;AA$33,データシート1!$A:$BT,MATCH("aa_"&amp;$S39,データシート1!$A$1:$BT$1,0),0)</f>
        <v>149.72518317991501</v>
      </c>
      <c r="AB39" s="897">
        <f>VLOOKUP(年度マスタ!$K$4&amp;"_"&amp;AB$33,データシート1!$A:$BT,MATCH("aa_"&amp;$S39,データシート1!$A$1:$BT$1,0),0)</f>
        <v>142.3273939308381</v>
      </c>
      <c r="AC39" s="897">
        <f>VLOOKUP(年度マスタ!$K$4&amp;"_"&amp;AC$33,データシート1!$A:$BT,MATCH("aa_"&amp;$S39,データシート1!$A$1:$BT$1,0),0)</f>
        <v>129.56774913831561</v>
      </c>
      <c r="AD39" s="897">
        <f>VLOOKUP(年度マスタ!$K$4&amp;"_"&amp;AD$33,データシート1!$A:$BT,MATCH("aa_"&amp;$S39,データシート1!$A$1:$BT$1,0),0)</f>
        <v>128.8127442395936</v>
      </c>
      <c r="AE39" s="897">
        <f>VLOOKUP(年度マスタ!$K$4&amp;"_"&amp;AE$33,データシート1!$A:$BT,MATCH("aa_"&amp;$S39,データシート1!$A$1:$BT$1,0),0)</f>
        <v>107.87844194519108</v>
      </c>
      <c r="AF39" s="897">
        <f>VLOOKUP(年度マスタ!$K$4&amp;"_"&amp;AF$33,データシート1!$A:$BT,MATCH("aa_"&amp;$S39,データシート1!$A$1:$BT$1,0),0)</f>
        <v>101.863459336193</v>
      </c>
      <c r="AG39" s="897">
        <f>VLOOKUP(年度マスタ!$K$4&amp;"_"&amp;AG$33,データシート1!$A:$BT,MATCH("aa_"&amp;$S39,データシート1!$A$1:$BT$1,0),0)</f>
        <v>100.44991070069561</v>
      </c>
      <c r="AH39" s="897">
        <f>VLOOKUP(年度マスタ!$K$4&amp;"_"&amp;AH$33,データシート1!$A:$BT,MATCH("aa_"&amp;$S39,データシート1!$A$1:$BT$1,0),0)</f>
        <v>94.954092337084361</v>
      </c>
      <c r="AI39" s="897">
        <f>VLOOKUP(年度マスタ!$K$4&amp;"_"&amp;AI$33,データシート1!$A:$BT,MATCH("aa_"&amp;$S39,データシート1!$A$1:$BT$1,0),0)</f>
        <v>89.891997970446482</v>
      </c>
      <c r="AJ39" s="897">
        <f>VLOOKUP(年度マスタ!$K$4&amp;"_"&amp;AJ$33,データシート1!$A:$BT,MATCH("aa_"&amp;$S39,データシート1!$A$1:$BT$1,0),0)</f>
        <v>100.06812595857487</v>
      </c>
      <c r="AK39" s="898">
        <f>VLOOKUP(年度マスタ!$K$4&amp;"_"&amp;AK$33,データシート1!$A:$BT,MATCH("aa_"&amp;$S39,データシート1!$A$1:$BT$1,0),0)</f>
        <v>96.210399745075094</v>
      </c>
      <c r="AL39" s="330"/>
      <c r="AW39" s="17" t="str">
        <f>年度マスタ!K4</f>
        <v>10207</v>
      </c>
      <c r="AX39" s="17" t="s">
        <v>200</v>
      </c>
      <c r="AY39" s="17">
        <f>VLOOKUP($AW39&amp;"_"&amp;$AY$34,データシート1!$A:$BT,MATCH($AY$31&amp;"_"&amp;AY$36,データシート1!$A$1:$BT$1,0),0)</f>
        <v>138.09197948374592</v>
      </c>
      <c r="AZ39" s="17">
        <f>VLOOKUP($AW39&amp;"_"&amp;$AY$34,データシート1!$A:$BT,MATCH($AY$31&amp;"_"&amp;AZ$36,データシート1!$A$1:$BT$1,0),0)</f>
        <v>3.2729651167779812</v>
      </c>
      <c r="BA39" s="17">
        <f>VLOOKUP($AW39&amp;"_"&amp;$AY$34,データシート1!$A:$BT,MATCH($AY$31&amp;"_"&amp;BA$36,データシート1!$A$1:$BT$1,0),0)</f>
        <v>4.4646183220199553</v>
      </c>
      <c r="BB39" s="17">
        <f>VLOOKUP($AW39&amp;"_"&amp;$AY$34,データシート1!$A:$BT,MATCH($AY$31&amp;"_"&amp;BB$36,データシート1!$A$1:$BT$1,0),0)</f>
        <v>96.210399745075094</v>
      </c>
      <c r="BC39" s="17">
        <f>VLOOKUP($AW39&amp;"_"&amp;$AY$34,データシート1!$A:$BT,MATCH($AY$31&amp;"_"&amp;BC$36,データシート1!$A$1:$BT$1,0),0)</f>
        <v>104.80417260488011</v>
      </c>
      <c r="BD39" s="17">
        <f>VLOOKUP($AW39&amp;"_"&amp;$AY$34,データシート1!$A:$BT,MATCH($AY$31&amp;"_"&amp;BD$36,データシート1!$A$1:$BT$1,0),0)</f>
        <v>76.27890906984932</v>
      </c>
      <c r="BE39" s="17">
        <f>VLOOKUP($AW39&amp;"_"&amp;$AY$34,データシート1!$A:$BT,MATCH($AY$31&amp;"_"&amp;BE$36,データシート1!$A$1:$BT$1,0),0)</f>
        <v>47.480124107244343</v>
      </c>
      <c r="BF39" s="17">
        <f>VLOOKUP($AW39&amp;"_"&amp;$AY$34,データシート1!$A:$BT,MATCH($AY$31&amp;"_"&amp;BF$36,データシート1!$A$1:$BT$1,0),0)</f>
        <v>4.3815057682747609</v>
      </c>
      <c r="BG39" s="17">
        <f>VLOOKUP($AW39&amp;"_"&amp;$AY$34,データシート1!$A:$BT,MATCH($AY$31&amp;"_"&amp;BG$36,データシート1!$A$1:$BT$1,0),0)</f>
        <v>0</v>
      </c>
      <c r="BH39" s="17">
        <f>VLOOKUP($AW39&amp;"_"&amp;$AY$34,データシート1!$A:$BT,MATCH($AY$31&amp;"_"&amp;BH$36,データシート1!$A$1:$BT$1,0),0)</f>
        <v>9.0858413871383998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54.724211742365704</v>
      </c>
      <c r="P40" s="454">
        <f t="shared" si="9"/>
        <v>9.1816028995283114E-2</v>
      </c>
      <c r="Q40" s="328"/>
      <c r="R40" s="13"/>
      <c r="S40" s="356" t="s">
        <v>165</v>
      </c>
      <c r="T40" s="335"/>
      <c r="U40" s="343" t="s">
        <v>165</v>
      </c>
      <c r="V40" s="344"/>
      <c r="W40" s="344"/>
      <c r="X40" s="896">
        <f>VLOOKUP(年度マスタ!$K$4&amp;"_"&amp;X$33,データシート1!$A:$BT,MATCH("aa_"&amp;$S40,データシート1!$A$1:$BT$1,0),0)</f>
        <v>93.885125102646583</v>
      </c>
      <c r="Y40" s="897">
        <f>VLOOKUP(年度マスタ!$K$4&amp;"_"&amp;Y$33,データシート1!$A:$BT,MATCH("aa_"&amp;$S40,データシート1!$A$1:$BT$1,0),0)</f>
        <v>100.4322246834448</v>
      </c>
      <c r="Z40" s="897">
        <f>VLOOKUP(年度マスタ!$K$4&amp;"_"&amp;Z$33,データシート1!$A:$BT,MATCH("aa_"&amp;$S40,データシート1!$A$1:$BT$1,0),0)</f>
        <v>107.15638771159129</v>
      </c>
      <c r="AA40" s="897">
        <f>VLOOKUP(年度マスタ!$K$4&amp;"_"&amp;AA$33,データシート1!$A:$BT,MATCH("aa_"&amp;$S40,データシート1!$A$1:$BT$1,0),0)</f>
        <v>129.44082428018419</v>
      </c>
      <c r="AB40" s="897">
        <f>VLOOKUP(年度マスタ!$K$4&amp;"_"&amp;AB$33,データシート1!$A:$BT,MATCH("aa_"&amp;$S40,データシート1!$A$1:$BT$1,0),0)</f>
        <v>107.4046520708564</v>
      </c>
      <c r="AC40" s="897">
        <f>VLOOKUP(年度マスタ!$K$4&amp;"_"&amp;AC$33,データシート1!$A:$BT,MATCH("aa_"&amp;$S40,データシート1!$A$1:$BT$1,0),0)</f>
        <v>111.7487333336673</v>
      </c>
      <c r="AD40" s="897">
        <f>VLOOKUP(年度マスタ!$K$4&amp;"_"&amp;AD$33,データシート1!$A:$BT,MATCH("aa_"&amp;$S40,データシート1!$A$1:$BT$1,0),0)</f>
        <v>103.76468279185789</v>
      </c>
      <c r="AE40" s="897">
        <f>VLOOKUP(年度マスタ!$K$4&amp;"_"&amp;AE$33,データシート1!$A:$BT,MATCH("aa_"&amp;$S40,データシート1!$A$1:$BT$1,0),0)</f>
        <v>102.99559447087465</v>
      </c>
      <c r="AF40" s="897">
        <f>VLOOKUP(年度マスタ!$K$4&amp;"_"&amp;AF$33,データシート1!$A:$BT,MATCH("aa_"&amp;$S40,データシート1!$A$1:$BT$1,0),0)</f>
        <v>99.670668931201888</v>
      </c>
      <c r="AG40" s="897">
        <f>VLOOKUP(年度マスタ!$K$4&amp;"_"&amp;AG$33,データシート1!$A:$BT,MATCH("aa_"&amp;$S40,データシート1!$A$1:$BT$1,0),0)</f>
        <v>104.47625818103707</v>
      </c>
      <c r="AH40" s="897">
        <f>VLOOKUP(年度マスタ!$K$4&amp;"_"&amp;AH$33,データシート1!$A:$BT,MATCH("aa_"&amp;$S40,データシート1!$A$1:$BT$1,0),0)</f>
        <v>92.470444329682536</v>
      </c>
      <c r="AI40" s="897">
        <f>VLOOKUP(年度マスタ!$K$4&amp;"_"&amp;AI$33,データシート1!$A:$BT,MATCH("aa_"&amp;$S40,データシート1!$A$1:$BT$1,0),0)</f>
        <v>88.098579389352679</v>
      </c>
      <c r="AJ40" s="897">
        <f>VLOOKUP(年度マスタ!$K$4&amp;"_"&amp;AJ$33,データシート1!$A:$BT,MATCH("aa_"&amp;$S40,データシート1!$A$1:$BT$1,0),0)</f>
        <v>96.974668940164349</v>
      </c>
      <c r="AK40" s="898">
        <f>VLOOKUP(年度マスタ!$K$4&amp;"_"&amp;AK$33,データシート1!$A:$BT,MATCH("aa_"&amp;$S40,データシート1!$A$1:$BT$1,0),0)</f>
        <v>104.80417260488011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6.0749892295322399</v>
      </c>
      <c r="P41" s="454">
        <f t="shared" si="9"/>
        <v>1.0192588791789733E-2</v>
      </c>
      <c r="Q41" s="328"/>
      <c r="R41" s="13"/>
      <c r="S41" s="356" t="s">
        <v>201</v>
      </c>
      <c r="T41" s="335"/>
      <c r="U41" s="246" t="s">
        <v>128</v>
      </c>
      <c r="V41" s="344"/>
      <c r="W41" s="344"/>
      <c r="X41" s="896">
        <f>X42+X45+X46</f>
        <v>159.70102252225365</v>
      </c>
      <c r="Y41" s="897">
        <f t="shared" ref="Y41:AH41" si="12">Y42+Y45+Y46</f>
        <v>160.71057040582616</v>
      </c>
      <c r="Z41" s="897">
        <f t="shared" si="12"/>
        <v>158.08964323720437</v>
      </c>
      <c r="AA41" s="897">
        <f t="shared" si="12"/>
        <v>158.93274657118769</v>
      </c>
      <c r="AB41" s="897">
        <f t="shared" si="12"/>
        <v>155.85849066797954</v>
      </c>
      <c r="AC41" s="897">
        <f t="shared" si="12"/>
        <v>151.67701122561567</v>
      </c>
      <c r="AD41" s="897">
        <f t="shared" si="12"/>
        <v>150.7506196606993</v>
      </c>
      <c r="AE41" s="897">
        <f t="shared" si="12"/>
        <v>147.78408994336252</v>
      </c>
      <c r="AF41" s="897">
        <f t="shared" si="12"/>
        <v>144.91796868920162</v>
      </c>
      <c r="AG41" s="897">
        <f t="shared" si="12"/>
        <v>142.47393498876477</v>
      </c>
      <c r="AH41" s="897">
        <f t="shared" si="12"/>
        <v>140.69308991943498</v>
      </c>
      <c r="AI41" s="897">
        <f>AI42+AI45+AI46</f>
        <v>126.32152176986956</v>
      </c>
      <c r="AJ41" s="897">
        <f>AJ42+AJ45+AJ46</f>
        <v>124.57883694838196</v>
      </c>
      <c r="AK41" s="898">
        <f>AK42+AK45+AK46</f>
        <v>128.14053894536843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155.138088283683</v>
      </c>
      <c r="Y42" s="900">
        <f t="shared" ref="Y42:AK42" si="13">SUM(Y43:Y44)</f>
        <v>155.96610446560436</v>
      </c>
      <c r="Z42" s="900">
        <f t="shared" si="13"/>
        <v>152.64390479324149</v>
      </c>
      <c r="AA42" s="900">
        <f t="shared" si="13"/>
        <v>152.9222027289731</v>
      </c>
      <c r="AB42" s="900">
        <f t="shared" si="13"/>
        <v>149.7835014384473</v>
      </c>
      <c r="AC42" s="900">
        <f t="shared" si="13"/>
        <v>145.88167030737537</v>
      </c>
      <c r="AD42" s="900">
        <f t="shared" si="13"/>
        <v>145.09668038573031</v>
      </c>
      <c r="AE42" s="900">
        <f t="shared" si="13"/>
        <v>142.32875464023903</v>
      </c>
      <c r="AF42" s="900">
        <f t="shared" si="13"/>
        <v>139.68454420782072</v>
      </c>
      <c r="AG42" s="900">
        <f t="shared" si="13"/>
        <v>137.64089292019105</v>
      </c>
      <c r="AH42" s="900">
        <f t="shared" si="13"/>
        <v>136.01471475536721</v>
      </c>
      <c r="AI42" s="900">
        <f t="shared" si="13"/>
        <v>121.87747516512277</v>
      </c>
      <c r="AJ42" s="900">
        <f t="shared" si="13"/>
        <v>120.20330712001811</v>
      </c>
      <c r="AK42" s="901">
        <f t="shared" si="13"/>
        <v>123.75903317709367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8.9302729272400025</v>
      </c>
      <c r="P43" s="612">
        <f t="shared" si="9"/>
        <v>1.4983170554990148E-2</v>
      </c>
      <c r="Q43" s="328"/>
      <c r="R43" s="13"/>
      <c r="S43" s="356" t="s">
        <v>190</v>
      </c>
      <c r="T43" s="359"/>
      <c r="U43" s="346"/>
      <c r="V43" s="360"/>
      <c r="W43" s="347" t="s">
        <v>190</v>
      </c>
      <c r="X43" s="899">
        <f>VLOOKUP(年度マスタ!$K$4&amp;"_"&amp;X$33,データシート1!$A:$BT,MATCH("aa_"&amp;$S43,データシート1!$A$1:$BT$1,0),0)</f>
        <v>97.866685846608576</v>
      </c>
      <c r="Y43" s="900">
        <f>VLOOKUP(年度マスタ!$K$4&amp;"_"&amp;Y$33,データシート1!$A:$BT,MATCH("aa_"&amp;$S43,データシート1!$A$1:$BT$1,0),0)</f>
        <v>98.506814231472291</v>
      </c>
      <c r="Z43" s="900">
        <f>VLOOKUP(年度マスタ!$K$4&amp;"_"&amp;Z$33,データシート1!$A:$BT,MATCH("aa_"&amp;$S43,データシート1!$A$1:$BT$1,0),0)</f>
        <v>97.275611160597904</v>
      </c>
      <c r="AA43" s="900">
        <f>VLOOKUP(年度マスタ!$K$4&amp;"_"&amp;AA$33,データシート1!$A:$BT,MATCH("aa_"&amp;$S43,データシート1!$A$1:$BT$1,0),0)</f>
        <v>98.005289201445024</v>
      </c>
      <c r="AB43" s="900">
        <f>VLOOKUP(年度マスタ!$K$4&amp;"_"&amp;AB$33,データシート1!$A:$BT,MATCH("aa_"&amp;$S43,データシート1!$A$1:$BT$1,0),0)</f>
        <v>95.059289696081606</v>
      </c>
      <c r="AC43" s="900">
        <f>VLOOKUP(年度マスタ!$K$4&amp;"_"&amp;AC$33,データシート1!$A:$BT,MATCH("aa_"&amp;$S43,データシート1!$A$1:$BT$1,0),0)</f>
        <v>91.430377995855054</v>
      </c>
      <c r="AD43" s="900">
        <f>VLOOKUP(年度マスタ!$K$4&amp;"_"&amp;AD$33,データシート1!$A:$BT,MATCH("aa_"&amp;$S43,データシート1!$A$1:$BT$1,0),0)</f>
        <v>90.682773110590233</v>
      </c>
      <c r="AE43" s="900">
        <f>VLOOKUP(年度マスタ!$K$4&amp;"_"&amp;AE$33,データシート1!$A:$BT,MATCH("aa_"&amp;$S43,データシート1!$A$1:$BT$1,0),0)</f>
        <v>90.044047907811645</v>
      </c>
      <c r="AF43" s="900">
        <f>VLOOKUP(年度マスタ!$K$4&amp;"_"&amp;AF$33,データシート1!$A:$BT,MATCH("aa_"&amp;$S43,データシート1!$A$1:$BT$1,0),0)</f>
        <v>88.435922197526111</v>
      </c>
      <c r="AG43" s="900">
        <f>VLOOKUP(年度マスタ!$K$4&amp;"_"&amp;AG$33,データシート1!$A:$BT,MATCH("aa_"&amp;$S43,データシート1!$A$1:$BT$1,0),0)</f>
        <v>86.902411857600853</v>
      </c>
      <c r="AH43" s="900">
        <f>VLOOKUP(年度マスタ!$K$4&amp;"_"&amp;AH$33,データシート1!$A:$BT,MATCH("aa_"&amp;$S43,データシート1!$A$1:$BT$1,0),0)</f>
        <v>84.869508816047272</v>
      </c>
      <c r="AI43" s="900">
        <f>VLOOKUP(年度マスタ!$K$4&amp;"_"&amp;AI$33,データシート1!$A:$BT,MATCH("aa_"&amp;$S43,データシート1!$A$1:$BT$1,0),0)</f>
        <v>74.483638162993273</v>
      </c>
      <c r="AJ43" s="900">
        <f>VLOOKUP(年度マスタ!$K$4&amp;"_"&amp;AJ$33,データシート1!$A:$BT,MATCH("aa_"&amp;$S43,データシート1!$A$1:$BT$1,0),0)</f>
        <v>72.250292935217715</v>
      </c>
      <c r="AK43" s="901">
        <f>VLOOKUP(年度マスタ!$K$4&amp;"_"&amp;AK$33,データシート1!$A:$BT,MATCH("aa_"&amp;$S43,データシート1!$A$1:$BT$1,0),0)</f>
        <v>76.27890906984932</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57.271402437074421</v>
      </c>
      <c r="Y44" s="900">
        <f>VLOOKUP(年度マスタ!$K$4&amp;"_"&amp;Y$33,データシート1!$A:$BT,MATCH("aa_"&amp;$S44,データシート1!$A$1:$BT$1,0),0)</f>
        <v>57.459290234132077</v>
      </c>
      <c r="Z44" s="900">
        <f>VLOOKUP(年度マスタ!$K$4&amp;"_"&amp;Z$33,データシート1!$A:$BT,MATCH("aa_"&amp;$S44,データシート1!$A$1:$BT$1,0),0)</f>
        <v>55.368293632643585</v>
      </c>
      <c r="AA44" s="900">
        <f>VLOOKUP(年度マスタ!$K$4&amp;"_"&amp;AA$33,データシート1!$A:$BT,MATCH("aa_"&amp;$S44,データシート1!$A$1:$BT$1,0),0)</f>
        <v>54.916913527528074</v>
      </c>
      <c r="AB44" s="900">
        <f>VLOOKUP(年度マスタ!$K$4&amp;"_"&amp;AB$33,データシート1!$A:$BT,MATCH("aa_"&amp;$S44,データシート1!$A$1:$BT$1,0),0)</f>
        <v>54.724211742365704</v>
      </c>
      <c r="AC44" s="900">
        <f>VLOOKUP(年度マスタ!$K$4&amp;"_"&amp;AC$33,データシート1!$A:$BT,MATCH("aa_"&amp;$S44,データシート1!$A$1:$BT$1,0),0)</f>
        <v>54.451292311520334</v>
      </c>
      <c r="AD44" s="900">
        <f>VLOOKUP(年度マスタ!$K$4&amp;"_"&amp;AD$33,データシート1!$A:$BT,MATCH("aa_"&amp;$S44,データシート1!$A$1:$BT$1,0),0)</f>
        <v>54.413907275140069</v>
      </c>
      <c r="AE44" s="900">
        <f>VLOOKUP(年度マスタ!$K$4&amp;"_"&amp;AE$33,データシート1!$A:$BT,MATCH("aa_"&amp;$S44,データシート1!$A$1:$BT$1,0),0)</f>
        <v>52.284706732427388</v>
      </c>
      <c r="AF44" s="900">
        <f>VLOOKUP(年度マスタ!$K$4&amp;"_"&amp;AF$33,データシート1!$A:$BT,MATCH("aa_"&amp;$S44,データシート1!$A$1:$BT$1,0),0)</f>
        <v>51.248622010294604</v>
      </c>
      <c r="AG44" s="900">
        <f>VLOOKUP(年度マスタ!$K$4&amp;"_"&amp;AG$33,データシート1!$A:$BT,MATCH("aa_"&amp;$S44,データシート1!$A$1:$BT$1,0),0)</f>
        <v>50.738481062590211</v>
      </c>
      <c r="AH44" s="900">
        <f>VLOOKUP(年度マスタ!$K$4&amp;"_"&amp;AH$33,データシート1!$A:$BT,MATCH("aa_"&amp;$S44,データシート1!$A$1:$BT$1,0),0)</f>
        <v>51.145205939319922</v>
      </c>
      <c r="AI44" s="900">
        <f>VLOOKUP(年度マスタ!$K$4&amp;"_"&amp;AI$33,データシート1!$A:$BT,MATCH("aa_"&amp;$S44,データシート1!$A$1:$BT$1,0),0)</f>
        <v>47.393837002129501</v>
      </c>
      <c r="AJ44" s="900">
        <f>VLOOKUP(年度マスタ!$K$4&amp;"_"&amp;AJ$33,データシート1!$A:$BT,MATCH("aa_"&amp;$S44,データシート1!$A$1:$BT$1,0),0)</f>
        <v>47.953014184800402</v>
      </c>
      <c r="AK44" s="901">
        <f>VLOOKUP(年度マスタ!$K$4&amp;"_"&amp;AK$33,データシート1!$A:$BT,MATCH("aa_"&amp;$S44,データシート1!$A$1:$BT$1,0),0)</f>
        <v>47.480124107244343</v>
      </c>
      <c r="AL44" s="330"/>
      <c r="AW44" s="17" t="str">
        <f>AW47</f>
        <v>群馬県</v>
      </c>
      <c r="AX44" s="1010">
        <f t="shared" si="14"/>
        <v>0.31793448840953414</v>
      </c>
      <c r="AY44" s="1010">
        <f t="shared" si="14"/>
        <v>0.18339293111322477</v>
      </c>
      <c r="AZ44" s="1010">
        <f t="shared" si="14"/>
        <v>0.19976488107932316</v>
      </c>
      <c r="BA44" s="1010">
        <f t="shared" si="14"/>
        <v>0.2790488620596856</v>
      </c>
      <c r="BB44" s="1010">
        <f t="shared" si="14"/>
        <v>1.9858837338232398E-2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4.5629342385706497</v>
      </c>
      <c r="Y45" s="900">
        <f>VLOOKUP(年度マスタ!$K$4&amp;"_"&amp;Y$33,データシート1!$A:$BT,MATCH("aa_"&amp;$S45,データシート1!$A$1:$BT$1,0),0)</f>
        <v>4.7444659402218097</v>
      </c>
      <c r="Z45" s="900">
        <f>VLOOKUP(年度マスタ!$K$4&amp;"_"&amp;Z$33,データシート1!$A:$BT,MATCH("aa_"&amp;$S45,データシート1!$A$1:$BT$1,0),0)</f>
        <v>5.4457384439628704</v>
      </c>
      <c r="AA45" s="900">
        <f>VLOOKUP(年度マスタ!$K$4&amp;"_"&amp;AA$33,データシート1!$A:$BT,MATCH("aa_"&amp;$S45,データシート1!$A$1:$BT$1,0),0)</f>
        <v>6.0105438422145898</v>
      </c>
      <c r="AB45" s="900">
        <f>VLOOKUP(年度マスタ!$K$4&amp;"_"&amp;AB$33,データシート1!$A:$BT,MATCH("aa_"&amp;$S45,データシート1!$A$1:$BT$1,0),0)</f>
        <v>6.0749892295322399</v>
      </c>
      <c r="AC45" s="900">
        <f>VLOOKUP(年度マスタ!$K$4&amp;"_"&amp;AC$33,データシート1!$A:$BT,MATCH("aa_"&amp;$S45,データシート1!$A$1:$BT$1,0),0)</f>
        <v>5.7953409182403002</v>
      </c>
      <c r="AD45" s="900">
        <f>VLOOKUP(年度マスタ!$K$4&amp;"_"&amp;AD$33,データシート1!$A:$BT,MATCH("aa_"&amp;$S45,データシート1!$A$1:$BT$1,0),0)</f>
        <v>5.6539392749689901</v>
      </c>
      <c r="AE45" s="900">
        <f>VLOOKUP(年度マスタ!$K$4&amp;"_"&amp;AE$33,データシート1!$A:$BT,MATCH("aa_"&amp;$S45,データシート1!$A$1:$BT$1,0),0)</f>
        <v>5.4553353031234764</v>
      </c>
      <c r="AF45" s="900">
        <f>VLOOKUP(年度マスタ!$K$4&amp;"_"&amp;AF$33,データシート1!$A:$BT,MATCH("aa_"&amp;$S45,データシート1!$A$1:$BT$1,0),0)</f>
        <v>5.2334244813808803</v>
      </c>
      <c r="AG45" s="900">
        <f>VLOOKUP(年度マスタ!$K$4&amp;"_"&amp;AG$33,データシート1!$A:$BT,MATCH("aa_"&amp;$S45,データシート1!$A$1:$BT$1,0),0)</f>
        <v>4.8330420685737101</v>
      </c>
      <c r="AH45" s="900">
        <f>VLOOKUP(年度マスタ!$K$4&amp;"_"&amp;AH$33,データシート1!$A:$BT,MATCH("aa_"&amp;$S45,データシート1!$A$1:$BT$1,0),0)</f>
        <v>4.6783751640677798</v>
      </c>
      <c r="AI45" s="900">
        <f>VLOOKUP(年度マスタ!$K$4&amp;"_"&amp;AI$33,データシート1!$A:$BT,MATCH("aa_"&amp;$S45,データシート1!$A$1:$BT$1,0),0)</f>
        <v>4.4440466047467897</v>
      </c>
      <c r="AJ45" s="900">
        <f>VLOOKUP(年度マスタ!$K$4&amp;"_"&amp;AJ$33,データシート1!$A:$BT,MATCH("aa_"&amp;$S45,データシート1!$A$1:$BT$1,0),0)</f>
        <v>4.3755298283638497</v>
      </c>
      <c r="AK45" s="901">
        <f>VLOOKUP(年度マスタ!$K$4&amp;"_"&amp;AK$33,データシート1!$A:$BT,MATCH("aa_"&amp;$S45,データシート1!$A$1:$BT$1,0),0)</f>
        <v>4.3815057682747609</v>
      </c>
      <c r="AL45" s="330"/>
      <c r="AW45" s="17" t="str">
        <f>AW48</f>
        <v>館林市</v>
      </c>
      <c r="AX45" s="1010">
        <f t="shared" ref="AX45:BB45" si="15">AX48/$BC48</f>
        <v>0.30125685870431845</v>
      </c>
      <c r="AY45" s="1010">
        <f t="shared" si="15"/>
        <v>0.19875286067532627</v>
      </c>
      <c r="AZ45" s="1010">
        <f t="shared" si="15"/>
        <v>0.21650600320883559</v>
      </c>
      <c r="BA45" s="1010">
        <f t="shared" si="15"/>
        <v>0.26471461246759581</v>
      </c>
      <c r="BB45" s="1010">
        <f t="shared" si="15"/>
        <v>1.8769664943923802E-2</v>
      </c>
      <c r="BC45" s="1010">
        <f t="shared" ref="BC45" si="16">SUM(AX45:BB45)</f>
        <v>0.99999999999999989</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8.9351028991600003</v>
      </c>
      <c r="Y47" s="903">
        <f>VLOOKUP(年度マスタ!$K$4&amp;"_"&amp;Y$33,データシート1!$A:$BT,MATCH("aa_"&amp;$S47,データシート1!$A$1:$BT$1,0),0)</f>
        <v>8.2550463968000027</v>
      </c>
      <c r="Z47" s="903">
        <f>VLOOKUP(年度マスタ!$K$4&amp;"_"&amp;Z$33,データシート1!$A:$BT,MATCH("aa_"&amp;$S47,データシート1!$A$1:$BT$1,0),0)</f>
        <v>9.7323583950000003</v>
      </c>
      <c r="AA47" s="903">
        <f>VLOOKUP(年度マスタ!$K$4&amp;"_"&amp;AA$33,データシート1!$A:$BT,MATCH("aa_"&amp;$S47,データシート1!$A$1:$BT$1,0),0)</f>
        <v>10.092615886080001</v>
      </c>
      <c r="AB47" s="903">
        <f>VLOOKUP(年度マスタ!$K$4&amp;"_"&amp;AB$33,データシート1!$A:$BT,MATCH("aa_"&amp;$S47,データシート1!$A$1:$BT$1,0),0)</f>
        <v>8.9302729272400025</v>
      </c>
      <c r="AC47" s="903">
        <f>VLOOKUP(年度マスタ!$K$4&amp;"_"&amp;AC$33,データシート1!$A:$BT,MATCH("aa_"&amp;$S47,データシート1!$A$1:$BT$1,0),0)</f>
        <v>7.7778922377000006</v>
      </c>
      <c r="AD47" s="903">
        <f>VLOOKUP(年度マスタ!$K$4&amp;"_"&amp;AD$33,データシート1!$A:$BT,MATCH("aa_"&amp;$S47,データシート1!$A$1:$BT$1,0),0)</f>
        <v>7.1708457826000016</v>
      </c>
      <c r="AE47" s="903">
        <f>VLOOKUP(年度マスタ!$K$4&amp;"_"&amp;AE$33,データシート1!$A:$BT,MATCH("aa_"&amp;$S47,データシート1!$A$1:$BT$1,0),0)</f>
        <v>8.231271811610398</v>
      </c>
      <c r="AF47" s="903">
        <f>VLOOKUP(年度マスタ!$K$4&amp;"_"&amp;AF$33,データシート1!$A:$BT,MATCH("aa_"&amp;$S47,データシート1!$A$1:$BT$1,0),0)</f>
        <v>7.8883303269754981</v>
      </c>
      <c r="AG47" s="903">
        <f>VLOOKUP(年度マスタ!$K$4&amp;"_"&amp;AG$33,データシート1!$A:$BT,MATCH("aa_"&amp;$S47,データシート1!$A$1:$BT$1,0),0)</f>
        <v>9.7916575801759755</v>
      </c>
      <c r="AH47" s="903">
        <f>VLOOKUP(年度マスタ!$K$4&amp;"_"&amp;AH$33,データシート1!$A:$BT,MATCH("aa_"&amp;$S47,データシート1!$A$1:$BT$1,0),0)</f>
        <v>8.3681032111830866</v>
      </c>
      <c r="AI47" s="903">
        <f>VLOOKUP(年度マスタ!$K$4&amp;"_"&amp;AI$33,データシート1!$A:$BT,MATCH("aa_"&amp;$S47,データシート1!$A$1:$BT$1,0),0)</f>
        <v>10.84756819886427</v>
      </c>
      <c r="AJ47" s="903">
        <f>VLOOKUP(年度マスタ!$K$4&amp;"_"&amp;AJ$33,データシート1!$A:$BT,MATCH("aa_"&amp;$S47,データシート1!$A$1:$BT$1,0),0)</f>
        <v>12.38791755683825</v>
      </c>
      <c r="AK47" s="904">
        <f>VLOOKUP(年度マスタ!$K$4&amp;"_"&amp;AK$33,データシート1!$A:$BT,MATCH("aa_"&amp;$S47,データシート1!$A$1:$BT$1,0),0)</f>
        <v>9.0858413871383998</v>
      </c>
      <c r="AL47" s="330"/>
      <c r="AW47" s="17" t="str">
        <f>年度マスタ!I4</f>
        <v>群馬県</v>
      </c>
      <c r="AX47" s="1011">
        <f>SUM(AY38:BA38)</f>
        <v>4269.9707291423056</v>
      </c>
      <c r="AY47" s="1011">
        <f t="shared" si="17"/>
        <v>2463.0308328688952</v>
      </c>
      <c r="AZ47" s="1011">
        <f t="shared" si="17"/>
        <v>2682.9118136455822</v>
      </c>
      <c r="BA47" s="1011">
        <f>SUM(BD38:BG38)</f>
        <v>3747.7232462446977</v>
      </c>
      <c r="BB47" s="1011">
        <f>BH38</f>
        <v>266.71109061884266</v>
      </c>
      <c r="BC47" s="1011">
        <f>SUM(AX47:BB47)</f>
        <v>13430.347712520323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館林市</v>
      </c>
      <c r="AX48" s="1011">
        <f>SUM(AY39:BA39)</f>
        <v>145.82956292254386</v>
      </c>
      <c r="AY48" s="1011">
        <f>BB39</f>
        <v>96.210399745075094</v>
      </c>
      <c r="AZ48" s="1011">
        <f>BC39</f>
        <v>104.80417260488011</v>
      </c>
      <c r="BA48" s="1011">
        <f>SUM(BD39:BG39)</f>
        <v>128.14053894536843</v>
      </c>
      <c r="BB48" s="1011">
        <f>BH39</f>
        <v>9.0858413871383998</v>
      </c>
      <c r="BC48" s="1011">
        <f>SUM(AX48:BB48)</f>
        <v>484.07051560500594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484.07051560500594</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145.82956292254386</v>
      </c>
      <c r="P52" s="453">
        <f t="shared" ref="P52:P64" si="18">O52/$O$51</f>
        <v>0.30125685870431845</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138.09197948374592</v>
      </c>
      <c r="P53" s="454">
        <f t="shared" si="18"/>
        <v>0.28527244488575054</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3.2729651167779812</v>
      </c>
      <c r="P54" s="454">
        <f t="shared" si="18"/>
        <v>6.7613395389044314E-3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4.4646183220199553</v>
      </c>
      <c r="P55" s="454">
        <f t="shared" si="18"/>
        <v>9.2230742796634516E-3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96.210399745075094</v>
      </c>
      <c r="P56" s="453">
        <f t="shared" si="18"/>
        <v>0.19875286067532627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104.80417260488011</v>
      </c>
      <c r="P57" s="453">
        <f t="shared" si="18"/>
        <v>0.21650600320883559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128.14053894536843</v>
      </c>
      <c r="P58" s="453">
        <f t="shared" si="18"/>
        <v>0.26471461246759581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123.75903317709367</v>
      </c>
      <c r="P59" s="454">
        <f t="shared" si="18"/>
        <v>0.25566323332545032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76.27890906984932</v>
      </c>
      <c r="P60" s="454">
        <f t="shared" si="18"/>
        <v>0.15757809370916473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47.480124107244343</v>
      </c>
      <c r="P61" s="454">
        <f t="shared" si="18"/>
        <v>9.8085139616285552E-2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4.3815057682747609</v>
      </c>
      <c r="P62" s="454">
        <f t="shared" si="18"/>
        <v>9.0513791421454846E-3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9.0858413871383998</v>
      </c>
      <c r="P64" s="612">
        <f t="shared" si="18"/>
        <v>1.8769664943923802E-2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館林市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2583.0947000000001</v>
      </c>
      <c r="AI7" s="78">
        <f>VLOOKUP(年度マスタ!$K$4&amp;"_"&amp;$AG7,データシート1!$A:$BT,MATCH("ab_"&amp;AI$2,データシート1!$A$1:$BT$1,0),0)</f>
        <v>1928</v>
      </c>
      <c r="AJ7" s="78">
        <f>VLOOKUP(年度マスタ!$K$4&amp;"_"&amp;$AG7,データシート1!$A:$BT,MATCH("ab_"&amp;AJ$2,データシート1!$A$1:$BT$1,0),0)</f>
        <v>152</v>
      </c>
      <c r="AK7" s="78">
        <f>VLOOKUP(年度マスタ!$K$4&amp;"_"&amp;$AG7,データシート1!$A:$BT,MATCH("ab_"&amp;AK$2,データシート1!$A$1:$BT$1,0),0)</f>
        <v>28293</v>
      </c>
      <c r="AL7" s="78">
        <f>VLOOKUP(年度マスタ!$K$4&amp;"_"&amp;$AG7,データシート1!$A:$BT,MATCH("ab_"&amp;AL$2,データシート1!$A$1:$BT$1,0),0)</f>
        <v>30460</v>
      </c>
      <c r="AM7" s="78">
        <f>VLOOKUP(年度マスタ!$K$4&amp;"_"&amp;$AG7,データシート1!$A:$BT,MATCH("ab_"&amp;AM$2,データシート1!$A$1:$BT$1,0),0)</f>
        <v>49474</v>
      </c>
      <c r="AN7" s="78">
        <f>VLOOKUP(年度マスタ!$K$4&amp;"_"&amp;$AG7,データシート1!$A:$BT,MATCH("ab_"&amp;AN$2,データシート1!$A$1:$BT$1,0),0)</f>
        <v>11527</v>
      </c>
      <c r="AO7" s="78">
        <f>VLOOKUP(年度マスタ!$K$4&amp;"_"&amp;$AG7,データシート1!$A:$BT,MATCH("ab_"&amp;AO$2,データシート1!$A$1:$BT$1,0),0)</f>
        <v>78270</v>
      </c>
      <c r="AP7" s="78">
        <f>VLOOKUP(年度マスタ!$K$4&amp;"_"&amp;$AG7,データシート1!$A:$BT,MATCH("ab_"&amp;AP$2,データシート1!$A$1:$BT$1,0),0)</f>
        <v>0</v>
      </c>
      <c r="AQ7" s="954">
        <f>VLOOKUP(年度マスタ!$K$4&amp;"_"&amp;$AG7,データシート1!$A:$BT,MATCH("ab_"&amp;AQ$2,データシート1!$A$1:$BT$1,0),0)</f>
        <v>8.9351028991600003</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2886.1397999999999</v>
      </c>
      <c r="AI8" s="78">
        <f>VLOOKUP(年度マスタ!$K$4&amp;"_"&amp;$AG8,データシート1!$A:$BT,MATCH("ab_"&amp;AI$2,データシート1!$A$1:$BT$1,0),0)</f>
        <v>1928</v>
      </c>
      <c r="AJ8" s="78">
        <f>VLOOKUP(年度マスタ!$K$4&amp;"_"&amp;$AG8,データシート1!$A:$BT,MATCH("ab_"&amp;AJ$2,データシート1!$A$1:$BT$1,0),0)</f>
        <v>152</v>
      </c>
      <c r="AK8" s="78">
        <f>VLOOKUP(年度マスタ!$K$4&amp;"_"&amp;$AG8,データシート1!$A:$BT,MATCH("ab_"&amp;AK$2,データシート1!$A$1:$BT$1,0),0)</f>
        <v>28293</v>
      </c>
      <c r="AL8" s="78">
        <f>VLOOKUP(年度マスタ!$K$4&amp;"_"&amp;$AG8,データシート1!$A:$BT,MATCH("ab_"&amp;AL$2,データシート1!$A$1:$BT$1,0),0)</f>
        <v>30619</v>
      </c>
      <c r="AM8" s="78">
        <f>VLOOKUP(年度マスタ!$K$4&amp;"_"&amp;$AG8,データシート1!$A:$BT,MATCH("ab_"&amp;AM$2,データシート1!$A$1:$BT$1,0),0)</f>
        <v>50029</v>
      </c>
      <c r="AN8" s="78">
        <f>VLOOKUP(年度マスタ!$K$4&amp;"_"&amp;$AG8,データシート1!$A:$BT,MATCH("ab_"&amp;AN$2,データシート1!$A$1:$BT$1,0),0)</f>
        <v>11276</v>
      </c>
      <c r="AO8" s="78">
        <f>VLOOKUP(年度マスタ!$K$4&amp;"_"&amp;$AG8,データシート1!$A:$BT,MATCH("ab_"&amp;AO$2,データシート1!$A$1:$BT$1,0),0)</f>
        <v>77984</v>
      </c>
      <c r="AP8" s="78">
        <f>VLOOKUP(年度マスタ!$K$4&amp;"_"&amp;$AG8,データシート1!$A:$BT,MATCH("ab_"&amp;AP$2,データシート1!$A$1:$BT$1,0),0)</f>
        <v>0</v>
      </c>
      <c r="AQ8" s="954">
        <f>VLOOKUP(年度マスタ!$K$4&amp;"_"&amp;$AG8,データシート1!$A:$BT,MATCH("ab_"&amp;AQ$2,データシート1!$A$1:$BT$1,0),0)</f>
        <v>8.2550463968000027</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2732.6682000000001</v>
      </c>
      <c r="AI9" s="78">
        <f>VLOOKUP(年度マスタ!$K$4&amp;"_"&amp;$AG9,データシート1!$A:$BT,MATCH("ab_"&amp;AI$2,データシート1!$A$1:$BT$1,0),0)</f>
        <v>1928</v>
      </c>
      <c r="AJ9" s="78">
        <f>VLOOKUP(年度マスタ!$K$4&amp;"_"&amp;$AG9,データシート1!$A:$BT,MATCH("ab_"&amp;AJ$2,データシート1!$A$1:$BT$1,0),0)</f>
        <v>152</v>
      </c>
      <c r="AK9" s="78">
        <f>VLOOKUP(年度マスタ!$K$4&amp;"_"&amp;$AG9,データシート1!$A:$BT,MATCH("ab_"&amp;AK$2,データシート1!$A$1:$BT$1,0),0)</f>
        <v>28293</v>
      </c>
      <c r="AL9" s="78">
        <f>VLOOKUP(年度マスタ!$K$4&amp;"_"&amp;$AG9,データシート1!$A:$BT,MATCH("ab_"&amp;AL$2,データシート1!$A$1:$BT$1,0),0)</f>
        <v>30784</v>
      </c>
      <c r="AM9" s="78">
        <f>VLOOKUP(年度マスタ!$K$4&amp;"_"&amp;$AG9,データシート1!$A:$BT,MATCH("ab_"&amp;AM$2,データシート1!$A$1:$BT$1,0),0)</f>
        <v>50477</v>
      </c>
      <c r="AN9" s="78">
        <f>VLOOKUP(年度マスタ!$K$4&amp;"_"&amp;$AG9,データシート1!$A:$BT,MATCH("ab_"&amp;AN$2,データシート1!$A$1:$BT$1,0),0)</f>
        <v>11189</v>
      </c>
      <c r="AO9" s="78">
        <f>VLOOKUP(年度マスタ!$K$4&amp;"_"&amp;$AG9,データシート1!$A:$BT,MATCH("ab_"&amp;AO$2,データシート1!$A$1:$BT$1,0),0)</f>
        <v>77600</v>
      </c>
      <c r="AP9" s="78">
        <f>VLOOKUP(年度マスタ!$K$4&amp;"_"&amp;$AG9,データシート1!$A:$BT,MATCH("ab_"&amp;AP$2,データシート1!$A$1:$BT$1,0),0)</f>
        <v>0</v>
      </c>
      <c r="AQ9" s="954">
        <f>VLOOKUP(年度マスタ!$K$4&amp;"_"&amp;$AG9,データシート1!$A:$BT,MATCH("ab_"&amp;AQ$2,データシート1!$A$1:$BT$1,0),0)</f>
        <v>9.7323583950000003</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2499.1559999999999</v>
      </c>
      <c r="AI10" s="78">
        <f>VLOOKUP(年度マスタ!$K$4&amp;"_"&amp;$AG10,データシート1!$A:$BT,MATCH("ab_"&amp;AI$2,データシート1!$A$1:$BT$1,0),0)</f>
        <v>1928</v>
      </c>
      <c r="AJ10" s="78">
        <f>VLOOKUP(年度マスタ!$K$4&amp;"_"&amp;$AG10,データシート1!$A:$BT,MATCH("ab_"&amp;AJ$2,データシート1!$A$1:$BT$1,0),0)</f>
        <v>152</v>
      </c>
      <c r="AK10" s="78">
        <f>VLOOKUP(年度マスタ!$K$4&amp;"_"&amp;$AG10,データシート1!$A:$BT,MATCH("ab_"&amp;AK$2,データシート1!$A$1:$BT$1,0),0)</f>
        <v>28293</v>
      </c>
      <c r="AL10" s="78">
        <f>VLOOKUP(年度マスタ!$K$4&amp;"_"&amp;$AG10,データシート1!$A:$BT,MATCH("ab_"&amp;AL$2,データシート1!$A$1:$BT$1,0),0)</f>
        <v>31683</v>
      </c>
      <c r="AM10" s="78">
        <f>VLOOKUP(年度マスタ!$K$4&amp;"_"&amp;$AG10,データシート1!$A:$BT,MATCH("ab_"&amp;AM$2,データシート1!$A$1:$BT$1,0),0)</f>
        <v>51259</v>
      </c>
      <c r="AN10" s="78">
        <f>VLOOKUP(年度マスタ!$K$4&amp;"_"&amp;$AG10,データシート1!$A:$BT,MATCH("ab_"&amp;AN$2,データシート1!$A$1:$BT$1,0),0)</f>
        <v>11035</v>
      </c>
      <c r="AO10" s="78">
        <f>VLOOKUP(年度マスタ!$K$4&amp;"_"&amp;$AG10,データシート1!$A:$BT,MATCH("ab_"&amp;AO$2,データシート1!$A$1:$BT$1,0),0)</f>
        <v>78831</v>
      </c>
      <c r="AP10" s="78">
        <f>VLOOKUP(年度マスタ!$K$4&amp;"_"&amp;$AG10,データシート1!$A:$BT,MATCH("ab_"&amp;AP$2,データシート1!$A$1:$BT$1,0),0)</f>
        <v>0</v>
      </c>
      <c r="AQ10" s="954">
        <f>VLOOKUP(年度マスタ!$K$4&amp;"_"&amp;$AG10,データシート1!$A:$BT,MATCH("ab_"&amp;AQ$2,データシート1!$A$1:$BT$1,0),0)</f>
        <v>10.092615886080001</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2533.1475</v>
      </c>
      <c r="AI11" s="78">
        <f>VLOOKUP(年度マスタ!$K$4&amp;"_"&amp;$AG11,データシート1!$A:$BT,MATCH("ab_"&amp;AI$2,データシート1!$A$1:$BT$1,0),0)</f>
        <v>1928</v>
      </c>
      <c r="AJ11" s="78">
        <f>VLOOKUP(年度マスタ!$K$4&amp;"_"&amp;$AG11,データシート1!$A:$BT,MATCH("ab_"&amp;AJ$2,データシート1!$A$1:$BT$1,0),0)</f>
        <v>152</v>
      </c>
      <c r="AK11" s="78">
        <f>VLOOKUP(年度マスタ!$K$4&amp;"_"&amp;$AG11,データシート1!$A:$BT,MATCH("ab_"&amp;AK$2,データシート1!$A$1:$BT$1,0),0)</f>
        <v>28293</v>
      </c>
      <c r="AL11" s="78">
        <f>VLOOKUP(年度マスタ!$K$4&amp;"_"&amp;$AG11,データシート1!$A:$BT,MATCH("ab_"&amp;AL$2,データシート1!$A$1:$BT$1,0),0)</f>
        <v>31841</v>
      </c>
      <c r="AM11" s="78">
        <f>VLOOKUP(年度マスタ!$K$4&amp;"_"&amp;$AG11,データシート1!$A:$BT,MATCH("ab_"&amp;AM$2,データシート1!$A$1:$BT$1,0),0)</f>
        <v>51938</v>
      </c>
      <c r="AN11" s="78">
        <f>VLOOKUP(年度マスタ!$K$4&amp;"_"&amp;$AG11,データシート1!$A:$BT,MATCH("ab_"&amp;AN$2,データシート1!$A$1:$BT$1,0),0)</f>
        <v>10955</v>
      </c>
      <c r="AO11" s="78">
        <f>VLOOKUP(年度マスタ!$K$4&amp;"_"&amp;$AG11,データシート1!$A:$BT,MATCH("ab_"&amp;AO$2,データシート1!$A$1:$BT$1,0),0)</f>
        <v>78534</v>
      </c>
      <c r="AP11" s="78">
        <f>VLOOKUP(年度マスタ!$K$4&amp;"_"&amp;$AG11,データシート1!$A:$BT,MATCH("ab_"&amp;AP$2,データシート1!$A$1:$BT$1,0),0)</f>
        <v>0</v>
      </c>
      <c r="AQ11" s="954">
        <f>VLOOKUP(年度マスタ!$K$4&amp;"_"&amp;$AG11,データシート1!$A:$BT,MATCH("ab_"&amp;AQ$2,データシート1!$A$1:$BT$1,0),0)</f>
        <v>8.9302729272400025</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2592.8726999999999</v>
      </c>
      <c r="AI12" s="78">
        <f>VLOOKUP(年度マスタ!$K$4&amp;"_"&amp;$AG12,データシート1!$A:$BT,MATCH("ab_"&amp;AI$2,データシート1!$A$1:$BT$1,0),0)</f>
        <v>1711</v>
      </c>
      <c r="AJ12" s="78">
        <f>VLOOKUP(年度マスタ!$K$4&amp;"_"&amp;$AG12,データシート1!$A:$BT,MATCH("ab_"&amp;AJ$2,データシート1!$A$1:$BT$1,0),0)</f>
        <v>217</v>
      </c>
      <c r="AK12" s="78">
        <f>VLOOKUP(年度マスタ!$K$4&amp;"_"&amp;$AG12,データシート1!$A:$BT,MATCH("ab_"&amp;AK$2,データシート1!$A$1:$BT$1,0),0)</f>
        <v>26563</v>
      </c>
      <c r="AL12" s="78">
        <f>VLOOKUP(年度マスタ!$K$4&amp;"_"&amp;$AG12,データシート1!$A:$BT,MATCH("ab_"&amp;AL$2,データシート1!$A$1:$BT$1,0),0)</f>
        <v>32042</v>
      </c>
      <c r="AM12" s="78">
        <f>VLOOKUP(年度マスタ!$K$4&amp;"_"&amp;$AG12,データシート1!$A:$BT,MATCH("ab_"&amp;AM$2,データシート1!$A$1:$BT$1,0),0)</f>
        <v>52614</v>
      </c>
      <c r="AN12" s="78">
        <f>VLOOKUP(年度マスタ!$K$4&amp;"_"&amp;$AG12,データシート1!$A:$BT,MATCH("ab_"&amp;AN$2,データシート1!$A$1:$BT$1,0),0)</f>
        <v>10844</v>
      </c>
      <c r="AO12" s="78">
        <f>VLOOKUP(年度マスタ!$K$4&amp;"_"&amp;$AG12,データシート1!$A:$BT,MATCH("ab_"&amp;AO$2,データシート1!$A$1:$BT$1,0),0)</f>
        <v>78086</v>
      </c>
      <c r="AP12" s="78">
        <f>VLOOKUP(年度マスタ!$K$4&amp;"_"&amp;$AG12,データシート1!$A:$BT,MATCH("ab_"&amp;AP$2,データシート1!$A$1:$BT$1,0),0)</f>
        <v>0</v>
      </c>
      <c r="AQ12" s="954">
        <f>VLOOKUP(年度マスタ!$K$4&amp;"_"&amp;$AG12,データシート1!$A:$BT,MATCH("ab_"&amp;AQ$2,データシート1!$A$1:$BT$1,0),0)</f>
        <v>7.7778922377000006</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2628.5065</v>
      </c>
      <c r="AI13" s="78">
        <f>VLOOKUP(年度マスタ!$K$4&amp;"_"&amp;$AG13,データシート1!$A:$BT,MATCH("ab_"&amp;AI$2,データシート1!$A$1:$BT$1,0),0)</f>
        <v>1711</v>
      </c>
      <c r="AJ13" s="78">
        <f>VLOOKUP(年度マスタ!$K$4&amp;"_"&amp;$AG13,データシート1!$A:$BT,MATCH("ab_"&amp;AJ$2,データシート1!$A$1:$BT$1,0),0)</f>
        <v>217</v>
      </c>
      <c r="AK13" s="78">
        <f>VLOOKUP(年度マスタ!$K$4&amp;"_"&amp;$AG13,データシート1!$A:$BT,MATCH("ab_"&amp;AK$2,データシート1!$A$1:$BT$1,0),0)</f>
        <v>26563</v>
      </c>
      <c r="AL13" s="78">
        <f>VLOOKUP(年度マスタ!$K$4&amp;"_"&amp;$AG13,データシート1!$A:$BT,MATCH("ab_"&amp;AL$2,データシート1!$A$1:$BT$1,0),0)</f>
        <v>32291</v>
      </c>
      <c r="AM13" s="78">
        <f>VLOOKUP(年度マスタ!$K$4&amp;"_"&amp;$AG13,データシート1!$A:$BT,MATCH("ab_"&amp;AM$2,データシート1!$A$1:$BT$1,0),0)</f>
        <v>52686</v>
      </c>
      <c r="AN13" s="78">
        <f>VLOOKUP(年度マスタ!$K$4&amp;"_"&amp;$AG13,データシート1!$A:$BT,MATCH("ab_"&amp;AN$2,データシート1!$A$1:$BT$1,0),0)</f>
        <v>10828</v>
      </c>
      <c r="AO13" s="78">
        <f>VLOOKUP(年度マスタ!$K$4&amp;"_"&amp;$AG13,データシート1!$A:$BT,MATCH("ab_"&amp;AO$2,データシート1!$A$1:$BT$1,0),0)</f>
        <v>77820</v>
      </c>
      <c r="AP13" s="78">
        <f>VLOOKUP(年度マスタ!$K$4&amp;"_"&amp;$AG13,データシート1!$A:$BT,MATCH("ab_"&amp;AP$2,データシート1!$A$1:$BT$1,0),0)</f>
        <v>0</v>
      </c>
      <c r="AQ13" s="954">
        <f>VLOOKUP(年度マスタ!$K$4&amp;"_"&amp;$AG13,データシート1!$A:$BT,MATCH("ab_"&amp;AQ$2,データシート1!$A$1:$BT$1,0),0)</f>
        <v>7.1708457826000016</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2597.4555999999998</v>
      </c>
      <c r="AI14" s="78">
        <f>VLOOKUP(年度マスタ!$K$4&amp;"_"&amp;$AG14,データシート1!$A:$BT,MATCH("ab_"&amp;AI$2,データシート1!$A$1:$BT$1,0),0)</f>
        <v>1711</v>
      </c>
      <c r="AJ14" s="78">
        <f>VLOOKUP(年度マスタ!$K$4&amp;"_"&amp;$AG14,データシート1!$A:$BT,MATCH("ab_"&amp;AJ$2,データシート1!$A$1:$BT$1,0),0)</f>
        <v>217</v>
      </c>
      <c r="AK14" s="78">
        <f>VLOOKUP(年度マスタ!$K$4&amp;"_"&amp;$AG14,データシート1!$A:$BT,MATCH("ab_"&amp;AK$2,データシート1!$A$1:$BT$1,0),0)</f>
        <v>26563</v>
      </c>
      <c r="AL14" s="78">
        <f>VLOOKUP(年度マスタ!$K$4&amp;"_"&amp;$AG14,データシート1!$A:$BT,MATCH("ab_"&amp;AL$2,データシート1!$A$1:$BT$1,0),0)</f>
        <v>32469</v>
      </c>
      <c r="AM14" s="78">
        <f>VLOOKUP(年度マスタ!$K$4&amp;"_"&amp;$AG14,データシート1!$A:$BT,MATCH("ab_"&amp;AM$2,データシート1!$A$1:$BT$1,0),0)</f>
        <v>52958</v>
      </c>
      <c r="AN14" s="78">
        <f>VLOOKUP(年度マスタ!$K$4&amp;"_"&amp;$AG14,データシート1!$A:$BT,MATCH("ab_"&amp;AN$2,データシート1!$A$1:$BT$1,0),0)</f>
        <v>10761</v>
      </c>
      <c r="AO14" s="78">
        <f>VLOOKUP(年度マスタ!$K$4&amp;"_"&amp;$AG14,データシート1!$A:$BT,MATCH("ab_"&amp;AO$2,データシート1!$A$1:$BT$1,0),0)</f>
        <v>77236</v>
      </c>
      <c r="AP14" s="78">
        <f>VLOOKUP(年度マスタ!$K$4&amp;"_"&amp;$AG14,データシート1!$A:$BT,MATCH("ab_"&amp;AP$2,データシート1!$A$1:$BT$1,0),0)</f>
        <v>0</v>
      </c>
      <c r="AQ14" s="954">
        <f>VLOOKUP(年度マスタ!$K$4&amp;"_"&amp;$AG14,データシート1!$A:$BT,MATCH("ab_"&amp;AQ$2,データシート1!$A$1:$BT$1,0),0)</f>
        <v>8.231271811610398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2638.4014000000002</v>
      </c>
      <c r="AI15" s="78">
        <f>VLOOKUP(年度マスタ!$K$4&amp;"_"&amp;$AG15,データシート1!$A:$BT,MATCH("ab_"&amp;AI$2,データシート1!$A$1:$BT$1,0),0)</f>
        <v>1711</v>
      </c>
      <c r="AJ15" s="78">
        <f>VLOOKUP(年度マスタ!$K$4&amp;"_"&amp;$AG15,データシート1!$A:$BT,MATCH("ab_"&amp;AJ$2,データシート1!$A$1:$BT$1,0),0)</f>
        <v>217</v>
      </c>
      <c r="AK15" s="78">
        <f>VLOOKUP(年度マスタ!$K$4&amp;"_"&amp;$AG15,データシート1!$A:$BT,MATCH("ab_"&amp;AK$2,データシート1!$A$1:$BT$1,0),0)</f>
        <v>26563</v>
      </c>
      <c r="AL15" s="78">
        <f>VLOOKUP(年度マスタ!$K$4&amp;"_"&amp;$AG15,データシート1!$A:$BT,MATCH("ab_"&amp;AL$2,データシート1!$A$1:$BT$1,0),0)</f>
        <v>32678</v>
      </c>
      <c r="AM15" s="78">
        <f>VLOOKUP(年度マスタ!$K$4&amp;"_"&amp;$AG15,データシート1!$A:$BT,MATCH("ab_"&amp;AM$2,データシート1!$A$1:$BT$1,0),0)</f>
        <v>52875</v>
      </c>
      <c r="AN15" s="78">
        <f>VLOOKUP(年度マスタ!$K$4&amp;"_"&amp;$AG15,データシート1!$A:$BT,MATCH("ab_"&amp;AN$2,データシート1!$A$1:$BT$1,0),0)</f>
        <v>10615</v>
      </c>
      <c r="AO15" s="78">
        <f>VLOOKUP(年度マスタ!$K$4&amp;"_"&amp;$AG15,データシート1!$A:$BT,MATCH("ab_"&amp;AO$2,データシート1!$A$1:$BT$1,0),0)</f>
        <v>76621</v>
      </c>
      <c r="AP15" s="78">
        <f>VLOOKUP(年度マスタ!$K$4&amp;"_"&amp;$AG15,データシート1!$A:$BT,MATCH("ab_"&amp;AP$2,データシート1!$A$1:$BT$1,0),0)</f>
        <v>0</v>
      </c>
      <c r="AQ15" s="954">
        <f>VLOOKUP(年度マスタ!$K$4&amp;"_"&amp;$AG15,データシート1!$A:$BT,MATCH("ab_"&amp;AQ$2,データシート1!$A$1:$BT$1,0),0)</f>
        <v>7.8883303269754981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2863.6821</v>
      </c>
      <c r="AI16" s="78">
        <f>VLOOKUP(年度マスタ!$K$4&amp;"_"&amp;$AG16,データシート1!$A:$BT,MATCH("ab_"&amp;AI$2,データシート1!$A$1:$BT$1,0),0)</f>
        <v>1711</v>
      </c>
      <c r="AJ16" s="78">
        <f>VLOOKUP(年度マスタ!$K$4&amp;"_"&amp;$AG16,データシート1!$A:$BT,MATCH("ab_"&amp;AJ$2,データシート1!$A$1:$BT$1,0),0)</f>
        <v>217</v>
      </c>
      <c r="AK16" s="78">
        <f>VLOOKUP(年度マスタ!$K$4&amp;"_"&amp;$AG16,データシート1!$A:$BT,MATCH("ab_"&amp;AK$2,データシート1!$A$1:$BT$1,0),0)</f>
        <v>26563</v>
      </c>
      <c r="AL16" s="78">
        <f>VLOOKUP(年度マスタ!$K$4&amp;"_"&amp;$AG16,データシート1!$A:$BT,MATCH("ab_"&amp;AL$2,データシート1!$A$1:$BT$1,0),0)</f>
        <v>32972</v>
      </c>
      <c r="AM16" s="78">
        <f>VLOOKUP(年度マスタ!$K$4&amp;"_"&amp;$AG16,データシート1!$A:$BT,MATCH("ab_"&amp;AM$2,データシート1!$A$1:$BT$1,0),0)</f>
        <v>52953</v>
      </c>
      <c r="AN16" s="78">
        <f>VLOOKUP(年度マスタ!$K$4&amp;"_"&amp;$AG16,データシート1!$A:$BT,MATCH("ab_"&amp;AN$2,データシート1!$A$1:$BT$1,0),0)</f>
        <v>10615</v>
      </c>
      <c r="AO16" s="78">
        <f>VLOOKUP(年度マスタ!$K$4&amp;"_"&amp;$AG16,データシート1!$A:$BT,MATCH("ab_"&amp;AO$2,データシート1!$A$1:$BT$1,0),0)</f>
        <v>76254</v>
      </c>
      <c r="AP16" s="78">
        <f>VLOOKUP(年度マスタ!$K$4&amp;"_"&amp;$AG16,データシート1!$A:$BT,MATCH("ab_"&amp;AP$2,データシート1!$A$1:$BT$1,0),0)</f>
        <v>0</v>
      </c>
      <c r="AQ16" s="954">
        <f>VLOOKUP(年度マスタ!$K$4&amp;"_"&amp;$AG16,データシート1!$A:$BT,MATCH("ab_"&amp;AQ$2,データシート1!$A$1:$BT$1,0),0)</f>
        <v>9.7916575801759755</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2805.2390999999998</v>
      </c>
      <c r="AI17" s="151">
        <f>VLOOKUP(年度マスタ!$K$4&amp;"_"&amp;$AG17,データシート1!$A:$BT,MATCH("ab_"&amp;AI$2,データシート1!$A$1:$BT$1,0),0)</f>
        <v>1711</v>
      </c>
      <c r="AJ17" s="151">
        <f>VLOOKUP(年度マスタ!$K$4&amp;"_"&amp;$AG17,データシート1!$A:$BT,MATCH("ab_"&amp;AJ$2,データシート1!$A$1:$BT$1,0),0)</f>
        <v>217</v>
      </c>
      <c r="AK17" s="151">
        <f>VLOOKUP(年度マスタ!$K$4&amp;"_"&amp;$AG17,データシート1!$A:$BT,MATCH("ab_"&amp;AK$2,データシート1!$A$1:$BT$1,0),0)</f>
        <v>26563</v>
      </c>
      <c r="AL17" s="151">
        <f>VLOOKUP(年度マスタ!$K$4&amp;"_"&amp;$AG17,データシート1!$A:$BT,MATCH("ab_"&amp;AL$2,データシート1!$A$1:$BT$1,0),0)</f>
        <v>33337</v>
      </c>
      <c r="AM17" s="151">
        <f>VLOOKUP(年度マスタ!$K$4&amp;"_"&amp;$AG17,データシート1!$A:$BT,MATCH("ab_"&amp;AM$2,データシート1!$A$1:$BT$1,0),0)</f>
        <v>53134</v>
      </c>
      <c r="AN17" s="151">
        <f>VLOOKUP(年度マスタ!$K$4&amp;"_"&amp;$AG17,データシート1!$A:$BT,MATCH("ab_"&amp;AN$2,データシート1!$A$1:$BT$1,0),0)</f>
        <v>10620</v>
      </c>
      <c r="AO17" s="151">
        <f>VLOOKUP(年度マスタ!$K$4&amp;"_"&amp;$AG17,データシート1!$A:$BT,MATCH("ab_"&amp;AO$2,データシート1!$A$1:$BT$1,0),0)</f>
        <v>75812</v>
      </c>
      <c r="AP17" s="151">
        <f>VLOOKUP(年度マスタ!$K$4&amp;"_"&amp;$AG17,データシート1!$A:$BT,MATCH("ab_"&amp;AP$2,データシート1!$A$1:$BT$1,0),0)</f>
        <v>0</v>
      </c>
      <c r="AQ17" s="955">
        <f>VLOOKUP(年度マスタ!$K$4&amp;"_"&amp;$AG17,データシート1!$A:$BT,MATCH("ab_"&amp;AQ$2,データシート1!$A$1:$BT$1,0),0)</f>
        <v>8.3681032111830866</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2867.9002999999998</v>
      </c>
      <c r="AI18" s="78">
        <f>VLOOKUP(年度マスタ!$K$4&amp;"_"&amp;$AG18,データシート1!$A:$BT,MATCH("ab_"&amp;AI$2,データシート1!$A$1:$BT$1,0),0)</f>
        <v>1574</v>
      </c>
      <c r="AJ18" s="78">
        <f>VLOOKUP(年度マスタ!$K$4&amp;"_"&amp;$AG18,データシート1!$A:$BT,MATCH("ab_"&amp;AJ$2,データシート1!$A$1:$BT$1,0),0)</f>
        <v>264</v>
      </c>
      <c r="AK18" s="78">
        <f>VLOOKUP(年度マスタ!$K$4&amp;"_"&amp;$AG18,データシート1!$A:$BT,MATCH("ab_"&amp;AK$2,データシート1!$A$1:$BT$1,0),0)</f>
        <v>26318</v>
      </c>
      <c r="AL18" s="78">
        <f>VLOOKUP(年度マスタ!$K$4&amp;"_"&amp;$AG18,データシート1!$A:$BT,MATCH("ab_"&amp;AL$2,データシート1!$A$1:$BT$1,0),0)</f>
        <v>33695</v>
      </c>
      <c r="AM18" s="78">
        <f>VLOOKUP(年度マスタ!$K$4&amp;"_"&amp;$AG18,データシート1!$A:$BT,MATCH("ab_"&amp;AM$2,データシート1!$A$1:$BT$1,0),0)</f>
        <v>53224</v>
      </c>
      <c r="AN18" s="78">
        <f>VLOOKUP(年度マスタ!$K$4&amp;"_"&amp;$AG18,データシート1!$A:$BT,MATCH("ab_"&amp;AN$2,データシート1!$A$1:$BT$1,0),0)</f>
        <v>10460</v>
      </c>
      <c r="AO18" s="78">
        <f>VLOOKUP(年度マスタ!$K$4&amp;"_"&amp;$AG18,データシート1!$A:$BT,MATCH("ab_"&amp;AO$2,データシート1!$A$1:$BT$1,0),0)</f>
        <v>75373</v>
      </c>
      <c r="AP18" s="78">
        <f>VLOOKUP(年度マスタ!$K$4&amp;"_"&amp;$AG18,データシート1!$A:$BT,MATCH("ab_"&amp;AP$2,データシート1!$A$1:$BT$1,0),0)</f>
        <v>0</v>
      </c>
      <c r="AQ18" s="954">
        <f>VLOOKUP(年度マスタ!$K$4&amp;"_"&amp;$AG18,データシート1!$A:$BT,MATCH("ab_"&amp;AQ$2,データシート1!$A$1:$BT$1,0),0)</f>
        <v>10.84756819886427</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3012.0603000000001</v>
      </c>
      <c r="AI19" s="78">
        <f>VLOOKUP(年度マスタ!$K$4&amp;"_"&amp;$AG19,データシート1!$A:$BT,MATCH("ab_"&amp;AI$2,データシート1!$A$1:$BT$1,0),0)</f>
        <v>1574</v>
      </c>
      <c r="AJ19" s="78">
        <f>VLOOKUP(年度マスタ!$K$4&amp;"_"&amp;$AG19,データシート1!$A:$BT,MATCH("ab_"&amp;AJ$2,データシート1!$A$1:$BT$1,0),0)</f>
        <v>264</v>
      </c>
      <c r="AK19" s="78">
        <f>VLOOKUP(年度マスタ!$K$4&amp;"_"&amp;$AG19,データシート1!$A:$BT,MATCH("ab_"&amp;AK$2,データシート1!$A$1:$BT$1,0),0)</f>
        <v>26318</v>
      </c>
      <c r="AL19" s="78">
        <f>VLOOKUP(年度マスタ!$K$4&amp;"_"&amp;$AG19,データシート1!$A:$BT,MATCH("ab_"&amp;AL$2,データシート1!$A$1:$BT$1,0),0)</f>
        <v>33938</v>
      </c>
      <c r="AM19" s="78">
        <f>VLOOKUP(年度マスタ!$K$4&amp;"_"&amp;$AG19,データシート1!$A:$BT,MATCH("ab_"&amp;AM$2,データシート1!$A$1:$BT$1,0),0)</f>
        <v>53159</v>
      </c>
      <c r="AN19" s="78">
        <f>VLOOKUP(年度マスタ!$K$4&amp;"_"&amp;$AG19,データシート1!$A:$BT,MATCH("ab_"&amp;AN$2,データシート1!$A$1:$BT$1,0),0)</f>
        <v>10320</v>
      </c>
      <c r="AO19" s="78">
        <f>VLOOKUP(年度マスタ!$K$4&amp;"_"&amp;$AG19,データシート1!$A:$BT,MATCH("ab_"&amp;AO$2,データシート1!$A$1:$BT$1,0),0)</f>
        <v>74940</v>
      </c>
      <c r="AP19" s="78">
        <f>VLOOKUP(年度マスタ!$K$4&amp;"_"&amp;$AG19,データシート1!$A:$BT,MATCH("ab_"&amp;AP$2,データシート1!$A$1:$BT$1,0),0)</f>
        <v>0</v>
      </c>
      <c r="AQ19" s="954">
        <f>VLOOKUP(年度マスタ!$K$4&amp;"_"&amp;$AG19,データシート1!$A:$BT,MATCH("ab_"&amp;AQ$2,データシート1!$A$1:$BT$1,0),0)</f>
        <v>12.38791755683825</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3311.2791000000002</v>
      </c>
      <c r="AI20" s="78">
        <f>VLOOKUP(年度マスタ!$K$4&amp;"_"&amp;$AG20,データシート1!$A:$BT,MATCH("ab_"&amp;AI$2,データシート1!$A$1:$BT$1,0),0)</f>
        <v>1574</v>
      </c>
      <c r="AJ20" s="78">
        <f>VLOOKUP(年度マスタ!$K$4&amp;"_"&amp;$AG20,データシート1!$A:$BT,MATCH("ab_"&amp;AJ$2,データシート1!$A$1:$BT$1,0),0)</f>
        <v>264</v>
      </c>
      <c r="AK20" s="78">
        <f>VLOOKUP(年度マスタ!$K$4&amp;"_"&amp;$AG20,データシート1!$A:$BT,MATCH("ab_"&amp;AK$2,データシート1!$A$1:$BT$1,0),0)</f>
        <v>26318</v>
      </c>
      <c r="AL20" s="78">
        <f>VLOOKUP(年度マスタ!$K$4&amp;"_"&amp;$AG20,データシート1!$A:$BT,MATCH("ab_"&amp;AL$2,データシート1!$A$1:$BT$1,0),0)</f>
        <v>34094</v>
      </c>
      <c r="AM20" s="78">
        <f>VLOOKUP(年度マスタ!$K$4&amp;"_"&amp;$AG20,データシート1!$A:$BT,MATCH("ab_"&amp;AM$2,データシート1!$A$1:$BT$1,0),0)</f>
        <v>53323</v>
      </c>
      <c r="AN20" s="78">
        <f>VLOOKUP(年度マスタ!$K$4&amp;"_"&amp;$AG20,データシート1!$A:$BT,MATCH("ab_"&amp;AN$2,データシート1!$A$1:$BT$1,0),0)</f>
        <v>10374</v>
      </c>
      <c r="AO20" s="78">
        <f>VLOOKUP(年度マスタ!$K$4&amp;"_"&amp;$AG20,データシート1!$A:$BT,MATCH("ab_"&amp;AO$2,データシート1!$A$1:$BT$1,0),0)</f>
        <v>74427</v>
      </c>
      <c r="AP20" s="78">
        <f>VLOOKUP(年度マスタ!$K$4&amp;"_"&amp;$AG20,データシート1!$A:$BT,MATCH("ab_"&amp;AP$2,データシート1!$A$1:$BT$1,0),0)</f>
        <v>0</v>
      </c>
      <c r="AQ20" s="954">
        <f>VLOOKUP(年度マスタ!$K$4&amp;"_"&amp;$AG20,データシート1!$A:$BT,MATCH("ab_"&amp;AQ$2,データシート1!$A$1:$BT$1,0),0)</f>
        <v>9.0858413871383998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館林市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181.089</v>
      </c>
      <c r="BE13" s="70" t="str">
        <f>年度マスタ!K4</f>
        <v>10207</v>
      </c>
      <c r="BF13" s="70" t="str">
        <f>年度マスタ!K4</f>
        <v>10207</v>
      </c>
      <c r="BG13" s="70" t="str">
        <f>年度マスタ!K4</f>
        <v>10207</v>
      </c>
      <c r="BH13" s="278" t="s">
        <v>195</v>
      </c>
      <c r="BI13" s="278" t="s">
        <v>195</v>
      </c>
      <c r="BJ13" s="278" t="s">
        <v>195</v>
      </c>
      <c r="BK13" s="278" t="str">
        <f>年度マスタ!K4</f>
        <v>10207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181.089</v>
      </c>
      <c r="AY14" s="70"/>
      <c r="BE14" s="70" t="str">
        <f>AP2</f>
        <v>館林市</v>
      </c>
      <c r="BF14" s="70" t="str">
        <f>AP2</f>
        <v>館林市</v>
      </c>
      <c r="BG14" s="70" t="str">
        <f>AP2</f>
        <v>館林市</v>
      </c>
      <c r="BH14" s="70" t="s">
        <v>205</v>
      </c>
      <c r="BI14" s="70" t="s">
        <v>205</v>
      </c>
      <c r="BJ14" s="70" t="s">
        <v>205</v>
      </c>
      <c r="BK14" s="70" t="str">
        <f>AP2</f>
        <v>館林市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14：パルプ・紙・紙加工品製造業(N=1)</v>
      </c>
      <c r="BE16" s="845">
        <f>VLOOKUP(BE$13&amp;"_"&amp;$AV$8,データシート2!$A:$SI,MATCH($AV$5&amp;"_"&amp;$BA16&amp;$AV$6,データシート2!$A$1:$SI$1,0),0)</f>
        <v>1</v>
      </c>
      <c r="BF16" s="952">
        <f>VLOOKUP(BF$13&amp;"_"&amp;$AW$8,データシート2!$A:$SI,MATCH($AW$5&amp;"_"&amp;$BA16&amp;$AW$6,データシート2!$A$1:$SI$1,0),0)</f>
        <v>8.4009999999999998</v>
      </c>
      <c r="BG16" s="952">
        <f>BF16/BE16</f>
        <v>8.4009999999999998</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f>BG16/BJ16</f>
        <v>0.14166230438195912</v>
      </c>
    </row>
    <row r="17" spans="2:63" ht="15.95" customHeight="1">
      <c r="B17" s="272"/>
      <c r="D17" s="13"/>
      <c r="E17" s="166"/>
      <c r="F17" s="166"/>
      <c r="G17" s="13"/>
      <c r="O17" s="280"/>
      <c r="P17" s="280"/>
      <c r="Z17" s="273"/>
      <c r="AB17" s="272"/>
      <c r="AQ17" s="273"/>
      <c r="AV17" s="276"/>
      <c r="AW17" s="277" t="s">
        <v>113</v>
      </c>
      <c r="AX17" s="165">
        <f>P26</f>
        <v>43.694999999999993</v>
      </c>
      <c r="AY17" s="165">
        <f>AX17</f>
        <v>43.694999999999993</v>
      </c>
      <c r="BA17" s="70">
        <v>16</v>
      </c>
      <c r="BB17" s="70"/>
      <c r="BC17" s="70" t="s">
        <v>276</v>
      </c>
      <c r="BD17" s="70" t="str">
        <f t="shared" ref="BD17:BD51" si="1">BC17&amp;"(N="&amp;BE17&amp;")"</f>
        <v>16：化学工業(N=2)</v>
      </c>
      <c r="BE17" s="845">
        <f>VLOOKUP(BE$13&amp;"_"&amp;$AV$8,データシート2!$A:$SI,MATCH($AV$5&amp;"_"&amp;$BA17&amp;$AV$6,データシート2!$A$1:$SI$1,0),0)</f>
        <v>2</v>
      </c>
      <c r="BF17" s="952">
        <f>VLOOKUP(BF$13&amp;"_"&amp;$AW$8,データシート2!$A:$SI,MATCH($AW$5&amp;"_"&amp;$BA17&amp;$AW$6,データシート2!$A$1:$SI$1,0),0)</f>
        <v>5.7190000000000003</v>
      </c>
      <c r="BG17" s="952">
        <f t="shared" ref="BG17:BG39" si="2">BF17/BE17</f>
        <v>2.8595000000000002</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4.9427851811558295E-2</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204.10999999999999</v>
      </c>
      <c r="G21" s="877">
        <f t="shared" ref="G21:O21" si="5">SUM(G22,G26,G27,G28)</f>
        <v>245.53199999999998</v>
      </c>
      <c r="H21" s="877">
        <f t="shared" si="5"/>
        <v>254.41200000000001</v>
      </c>
      <c r="I21" s="877">
        <f t="shared" si="5"/>
        <v>239.52099999999999</v>
      </c>
      <c r="J21" s="877">
        <f t="shared" si="5"/>
        <v>220.09800000000001</v>
      </c>
      <c r="K21" s="877">
        <f t="shared" si="5"/>
        <v>240.20399999999998</v>
      </c>
      <c r="L21" s="877">
        <f t="shared" si="5"/>
        <v>228.577</v>
      </c>
      <c r="M21" s="877">
        <f t="shared" si="5"/>
        <v>241.03000000000003</v>
      </c>
      <c r="N21" s="877">
        <f t="shared" si="5"/>
        <v>230.82600000000002</v>
      </c>
      <c r="O21" s="877">
        <f t="shared" si="5"/>
        <v>223.011</v>
      </c>
      <c r="P21" s="878">
        <f>SUM(P22,P26,P27,P28)</f>
        <v>224.78399999999999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9：食料品製造業(N=5)</v>
      </c>
      <c r="BE21" s="845">
        <f>VLOOKUP(BE$13&amp;"_"&amp;$AV$8,データシート2!$A:$SI,MATCH($AV$5&amp;"_"&amp;$BA21&amp;$AV$6,データシート2!$A$1:$SI$1,0),0)</f>
        <v>5</v>
      </c>
      <c r="BF21" s="952">
        <f>VLOOKUP(BF$13&amp;"_"&amp;$AW$8,データシート2!$A:$SI,MATCH($AW$5&amp;"_"&amp;$BA21&amp;$AW$6,データシート2!$A$1:$SI$1,0),0)</f>
        <v>60.683</v>
      </c>
      <c r="BG21" s="952">
        <f t="shared" si="2"/>
        <v>12.1366</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1.4038536309497336</v>
      </c>
    </row>
    <row r="22" spans="2:63" ht="15.95" customHeight="1" thickBot="1">
      <c r="B22" s="285"/>
      <c r="C22" s="522"/>
      <c r="D22" s="408" t="s">
        <v>114</v>
      </c>
      <c r="E22" s="409"/>
      <c r="F22" s="879">
        <f>SUM(F23:F25)</f>
        <v>137.46199999999999</v>
      </c>
      <c r="G22" s="879">
        <f t="shared" ref="G22:P22" si="6">SUM(G23:G25)</f>
        <v>171.11199999999999</v>
      </c>
      <c r="H22" s="879">
        <f t="shared" si="6"/>
        <v>172.13</v>
      </c>
      <c r="I22" s="879">
        <f t="shared" si="6"/>
        <v>162.99199999999999</v>
      </c>
      <c r="J22" s="879">
        <f t="shared" si="6"/>
        <v>149.44800000000001</v>
      </c>
      <c r="K22" s="879">
        <f t="shared" si="6"/>
        <v>172.68199999999999</v>
      </c>
      <c r="L22" s="879">
        <f t="shared" si="6"/>
        <v>174.67500000000001</v>
      </c>
      <c r="M22" s="879">
        <f t="shared" si="6"/>
        <v>188.72900000000001</v>
      </c>
      <c r="N22" s="879">
        <f t="shared" si="6"/>
        <v>180.55600000000001</v>
      </c>
      <c r="O22" s="879">
        <f t="shared" si="6"/>
        <v>175.78399999999999</v>
      </c>
      <c r="P22" s="880">
        <f t="shared" si="6"/>
        <v>181.089</v>
      </c>
      <c r="Z22" s="273"/>
      <c r="AB22" s="272"/>
      <c r="AC22" s="521" t="s">
        <v>286</v>
      </c>
      <c r="AP22" s="16" t="s">
        <v>287</v>
      </c>
      <c r="AQ22" s="273"/>
      <c r="AV22" s="70" t="str">
        <f>AW22</f>
        <v>エネルギー起源CO2</v>
      </c>
      <c r="AW22" s="70" t="str">
        <f>D56</f>
        <v>エネルギー起源CO2</v>
      </c>
      <c r="AX22" s="165">
        <f>P56</f>
        <v>224.78399999999999</v>
      </c>
      <c r="AY22" s="165">
        <f>AX22</f>
        <v>224.78399999999999</v>
      </c>
      <c r="BA22" s="70">
        <v>10</v>
      </c>
      <c r="BB22" s="70"/>
      <c r="BC22" s="70" t="s">
        <v>288</v>
      </c>
      <c r="BD22" s="70" t="str">
        <f t="shared" si="1"/>
        <v>10：飲料・たばこ・飼料製造業(N=1)</v>
      </c>
      <c r="BE22" s="845">
        <f>VLOOKUP(BE$13&amp;"_"&amp;$AV$8,データシート2!$A:$SI,MATCH($AV$5&amp;"_"&amp;$BA22&amp;$AV$6,データシート2!$A$1:$SI$1,0),0)</f>
        <v>1</v>
      </c>
      <c r="BF22" s="952">
        <f>VLOOKUP(BF$13&amp;"_"&amp;$AW$8,データシート2!$A:$SI,MATCH($AW$5&amp;"_"&amp;$BA22&amp;$AW$6,データシート2!$A$1:$SI$1,0),0)</f>
        <v>39.886000000000003</v>
      </c>
      <c r="BG22" s="952">
        <f t="shared" si="2"/>
        <v>39.886000000000003</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3.7716670636082492</v>
      </c>
    </row>
    <row r="23" spans="2:63" ht="15.95" customHeight="1" thickBot="1">
      <c r="B23" s="285"/>
      <c r="C23" s="522"/>
      <c r="D23" s="410"/>
      <c r="E23" s="409" t="s">
        <v>184</v>
      </c>
      <c r="F23" s="881">
        <f>IFERROR(VLOOKUP(年度マスタ!$K$4&amp;"_"&amp;F$20,データシート1!$A:$BU,MATCH("ba_"&amp;$E23,データシート1!$A$1:$BU$1,0),0),0)</f>
        <v>137.46199999999999</v>
      </c>
      <c r="G23" s="881">
        <f>IFERROR(VLOOKUP(年度マスタ!$K$4&amp;"_"&amp;G$20,データシート1!$A:$BU,MATCH("ba_"&amp;$E23,データシート1!$A$1:$BU$1,0),0),0)</f>
        <v>171.11199999999999</v>
      </c>
      <c r="H23" s="881">
        <f>IFERROR(VLOOKUP(年度マスタ!$K$4&amp;"_"&amp;H$20,データシート1!$A:$BU,MATCH("ba_"&amp;$E23,データシート1!$A$1:$BU$1,0),0),0)</f>
        <v>172.13</v>
      </c>
      <c r="I23" s="881">
        <f>IFERROR(VLOOKUP(年度マスタ!$K$4&amp;"_"&amp;I$20,データシート1!$A:$BU,MATCH("ba_"&amp;$E23,データシート1!$A$1:$BU$1,0),0),0)</f>
        <v>162.99199999999999</v>
      </c>
      <c r="J23" s="881">
        <f>IFERROR(VLOOKUP(年度マスタ!$K$4&amp;"_"&amp;J$20,データシート1!$A:$BU,MATCH("ba_"&amp;$E23,データシート1!$A$1:$BU$1,0),0),0)</f>
        <v>149.44800000000001</v>
      </c>
      <c r="K23" s="881">
        <f>IFERROR(VLOOKUP(年度マスタ!$K$4&amp;"_"&amp;K$20,データシート1!$A:$BU,MATCH("ba_"&amp;$E23,データシート1!$A$1:$BU$1,0),0),0)</f>
        <v>172.68199999999999</v>
      </c>
      <c r="L23" s="881">
        <f>IFERROR(VLOOKUP(年度マスタ!$K$4&amp;"_"&amp;L$20,データシート1!$A:$BU,MATCH("ba_"&amp;$E23,データシート1!$A$1:$BU$1,0),0),0)</f>
        <v>174.67500000000001</v>
      </c>
      <c r="M23" s="881">
        <f>IFERROR(VLOOKUP(年度マスタ!$K$4&amp;"_"&amp;M$20,データシート1!$A:$BU,MATCH("ba_"&amp;$E23,データシート1!$A$1:$BU$1,0),0),0)</f>
        <v>188.72900000000001</v>
      </c>
      <c r="N23" s="881">
        <f>IFERROR(VLOOKUP(年度マスタ!$K$4&amp;"_"&amp;N$20,データシート1!$A:$BU,MATCH("ba_"&amp;$E23,データシート1!$A$1:$BU$1,0),0),0)</f>
        <v>180.55600000000001</v>
      </c>
      <c r="O23" s="881">
        <f>IFERROR(VLOOKUP(年度マスタ!$K$4&amp;"_"&amp;O$20,データシート1!$A:$BU,MATCH("ba_"&amp;$E23,データシート1!$A$1:$BU$1,0),0),0)</f>
        <v>175.78399999999999</v>
      </c>
      <c r="P23" s="882">
        <f>IFERROR(VLOOKUP(年度マスタ!$K$4&amp;"_"&amp;P$20,データシート1!$A:$BU,MATCH("ba_"&amp;$E23,データシート1!$A$1:$BU$1,0),0),0)</f>
        <v>181.089</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326.41436916780901</v>
      </c>
      <c r="AG24" s="877">
        <f t="shared" ref="AG24:AP24" si="11">AG25+AG29</f>
        <v>323.37227968761079</v>
      </c>
      <c r="AH24" s="877">
        <f t="shared" si="11"/>
        <v>323.82682547479351</v>
      </c>
      <c r="AI24" s="877">
        <f t="shared" si="11"/>
        <v>285.55267930295906</v>
      </c>
      <c r="AJ24" s="877">
        <f t="shared" si="11"/>
        <v>267.85393855980783</v>
      </c>
      <c r="AK24" s="877">
        <f t="shared" si="11"/>
        <v>249.30968984589964</v>
      </c>
      <c r="AL24" s="877">
        <f t="shared" si="11"/>
        <v>238.08283864634024</v>
      </c>
      <c r="AM24" s="877">
        <f t="shared" si="11"/>
        <v>248.45985558886946</v>
      </c>
      <c r="AN24" s="877">
        <f t="shared" si="11"/>
        <v>234.07313554512876</v>
      </c>
      <c r="AO24" s="877">
        <f t="shared" si="11"/>
        <v>247.11635466413333</v>
      </c>
      <c r="AP24" s="878">
        <f t="shared" si="11"/>
        <v>255.86618743969353</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179.53142273303033</v>
      </c>
      <c r="AG25" s="879">
        <f>①CO2排出量の現状把握!AA35</f>
        <v>173.64709650769578</v>
      </c>
      <c r="AH25" s="879">
        <f>①CO2排出量の現状把握!AB35</f>
        <v>181.49943154395544</v>
      </c>
      <c r="AI25" s="879">
        <f>①CO2排出量の現状把握!AC35</f>
        <v>155.98493016464349</v>
      </c>
      <c r="AJ25" s="879">
        <f>①CO2排出量の現状把握!AD35</f>
        <v>139.04119432021423</v>
      </c>
      <c r="AK25" s="879">
        <f>①CO2排出量の現状把握!AE35</f>
        <v>141.43124790070857</v>
      </c>
      <c r="AL25" s="879">
        <f>①CO2排出量の現状把握!AF35</f>
        <v>136.21937931014725</v>
      </c>
      <c r="AM25" s="879">
        <f>①CO2排出量の現状把握!AG35</f>
        <v>148.00994488817383</v>
      </c>
      <c r="AN25" s="879">
        <f>①CO2排出量の現状把握!AH35</f>
        <v>139.11904320804439</v>
      </c>
      <c r="AO25" s="879">
        <f>①CO2排出量の現状把握!AI35</f>
        <v>157.22435669368684</v>
      </c>
      <c r="AP25" s="880">
        <f>①CO2排出量の現状把握!AJ35</f>
        <v>155.79806148111868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61.042000000000002</v>
      </c>
      <c r="G26" s="879">
        <f>IFERROR(VLOOKUP(年度マスタ!$K$4&amp;"_"&amp;G$20,データシート1!$A:$BU,MATCH("ba_"&amp;$D26,データシート1!$A$1:$BU$1,0),0),0)</f>
        <v>74.42</v>
      </c>
      <c r="H26" s="879">
        <f>IFERROR(VLOOKUP(年度マスタ!$K$4&amp;"_"&amp;H$20,データシート1!$A:$BU,MATCH("ba_"&amp;$D26,データシート1!$A$1:$BU$1,0),0),0)</f>
        <v>82.282000000000011</v>
      </c>
      <c r="I26" s="879">
        <f>IFERROR(VLOOKUP(年度マスタ!$K$4&amp;"_"&amp;I$20,データシート1!$A:$BU,MATCH("ba_"&amp;$D26,データシート1!$A$1:$BU$1,0),0),0)</f>
        <v>76.528999999999996</v>
      </c>
      <c r="J26" s="879">
        <f>IFERROR(VLOOKUP(年度マスタ!$K$4&amp;"_"&amp;J$20,データシート1!$A:$BU,MATCH("ba_"&amp;$D26,データシート1!$A$1:$BU$1,0),0),0)</f>
        <v>70.650000000000006</v>
      </c>
      <c r="K26" s="879">
        <f>IFERROR(VLOOKUP(年度マスタ!$K$4&amp;"_"&amp;K$20,データシート1!$A:$BU,MATCH("ba_"&amp;$D26,データシート1!$A$1:$BU$1,0),0),0)</f>
        <v>67.521999999999991</v>
      </c>
      <c r="L26" s="879">
        <f>IFERROR(VLOOKUP(年度マスタ!$K$4&amp;"_"&amp;L$20,データシート1!$A:$BU,MATCH("ba_"&amp;$D26,データシート1!$A$1:$BU$1,0),0),0)</f>
        <v>53.902000000000001</v>
      </c>
      <c r="M26" s="879">
        <f>IFERROR(VLOOKUP(年度マスタ!$K$4&amp;"_"&amp;M$20,データシート1!$A:$BU,MATCH("ba_"&amp;$D26,データシート1!$A$1:$BU$1,0),0),0)</f>
        <v>52.301000000000002</v>
      </c>
      <c r="N26" s="879">
        <f>IFERROR(VLOOKUP(年度マスタ!$K$4&amp;"_"&amp;N$20,データシート1!$A:$BU,MATCH("ba_"&amp;$D26,データシート1!$A$1:$BU$1,0),0),0)</f>
        <v>50.27</v>
      </c>
      <c r="O26" s="879">
        <f>IFERROR(VLOOKUP(年度マスタ!$K$4&amp;"_"&amp;O$20,データシート1!$A:$BU,MATCH("ba_"&amp;$D26,データシート1!$A$1:$BU$1,0),0),0)</f>
        <v>47.226999999999997</v>
      </c>
      <c r="P26" s="880">
        <f>IFERROR(VLOOKUP(年度マスタ!$K$4&amp;"_"&amp;P$20,データシート1!$A:$BU,MATCH("ba_"&amp;$D26,データシート1!$A$1:$BU$1,0),0),0)</f>
        <v>43.694999999999993</v>
      </c>
      <c r="Z26" s="273"/>
      <c r="AB26" s="272"/>
      <c r="AC26" s="522"/>
      <c r="AD26" s="410"/>
      <c r="AE26" s="409" t="s">
        <v>184</v>
      </c>
      <c r="AF26" s="881">
        <f>①CO2排出量の現状把握!Z36</f>
        <v>169.18822301176729</v>
      </c>
      <c r="AG26" s="881">
        <f>①CO2排出量の現状把握!AA36</f>
        <v>163.57856689622591</v>
      </c>
      <c r="AH26" s="881">
        <f>①CO2排出量の現状把握!AB36</f>
        <v>172.21358936957759</v>
      </c>
      <c r="AI26" s="881">
        <f>①CO2排出量の現状把握!AC36</f>
        <v>147.240350000962</v>
      </c>
      <c r="AJ26" s="881">
        <f>①CO2排出量の現状把握!AD36</f>
        <v>129.89757892041999</v>
      </c>
      <c r="AK26" s="881">
        <f>①CO2排出量の現状把握!AE36</f>
        <v>131.85200416018671</v>
      </c>
      <c r="AL26" s="881">
        <f>①CO2排出量の現状把握!AF36</f>
        <v>127.30979728778748</v>
      </c>
      <c r="AM26" s="881">
        <f>①CO2排出量の現状把握!AG36</f>
        <v>139.83883487544207</v>
      </c>
      <c r="AN26" s="881">
        <f>①CO2排出量の現状把握!AH36</f>
        <v>131.1998232637294</v>
      </c>
      <c r="AO26" s="881">
        <f>①CO2排出量の現状把握!AI36</f>
        <v>149.13567977436671</v>
      </c>
      <c r="AP26" s="882">
        <f>①CO2排出量の現状把握!AJ36</f>
        <v>147.47728916145496</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4.4470006050967124</v>
      </c>
      <c r="AG27" s="881">
        <f>①CO2排出量の現状把握!AA37</f>
        <v>4.2311847176296338</v>
      </c>
      <c r="AH27" s="881">
        <f>①CO2排出量の現状把握!AB37</f>
        <v>3.6439557891600791</v>
      </c>
      <c r="AI27" s="881">
        <f>①CO2排出量の現状把握!AC37</f>
        <v>3.6351164786744952</v>
      </c>
      <c r="AJ27" s="881">
        <f>①CO2排出量の現状把握!AD37</f>
        <v>3.6497208087430679</v>
      </c>
      <c r="AK27" s="881">
        <f>①CO2排出量の現状把握!AE37</f>
        <v>3.6446658626485426</v>
      </c>
      <c r="AL27" s="881">
        <f>①CO2排出量の現状把握!AF37</f>
        <v>3.6739783862314428</v>
      </c>
      <c r="AM27" s="881">
        <f>①CO2排出量の現状把握!AG37</f>
        <v>3.4529722687737006</v>
      </c>
      <c r="AN27" s="881">
        <f>①CO2排出量の現状把握!AH37</f>
        <v>3.163341086181537</v>
      </c>
      <c r="AO27" s="881">
        <f>①CO2排出量の現状把握!AI37</f>
        <v>3.3723454498910814</v>
      </c>
      <c r="AP27" s="882">
        <f>①CO2排出量の現状把握!AJ37</f>
        <v>3.7015371159886628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3</v>
      </c>
      <c r="BG27" s="952">
        <f t="shared" si="2"/>
        <v>3</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0.34589728744995474</v>
      </c>
    </row>
    <row r="28" spans="2:63" ht="15.95" customHeight="1" thickBot="1">
      <c r="B28" s="285"/>
      <c r="C28" s="522"/>
      <c r="D28" s="408" t="s">
        <v>296</v>
      </c>
      <c r="E28" s="413"/>
      <c r="F28" s="883">
        <f>IFERROR(VLOOKUP(年度マスタ!$K$4&amp;"_"&amp;F$20,データシート1!$A:$BU,MATCH("ba_"&amp;$D28,データシート1!$A$1:$BU$1,0),0),0)</f>
        <v>5.6059999999999999</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5.8961991161663203</v>
      </c>
      <c r="AG28" s="881">
        <f>①CO2排出量の現状把握!AA38</f>
        <v>5.8373448938402142</v>
      </c>
      <c r="AH28" s="881">
        <f>①CO2排出量の現状把握!AB38</f>
        <v>5.6418863852177532</v>
      </c>
      <c r="AI28" s="881">
        <f>①CO2排出量の現状把握!AC38</f>
        <v>5.1094636850069959</v>
      </c>
      <c r="AJ28" s="881">
        <f>①CO2排出量の現状把握!AD38</f>
        <v>5.4938945910511716</v>
      </c>
      <c r="AK28" s="881">
        <f>①CO2排出量の現状把握!AE38</f>
        <v>5.9345778778733225</v>
      </c>
      <c r="AL28" s="881">
        <f>①CO2排出量の現状把握!AF38</f>
        <v>5.2356036361283449</v>
      </c>
      <c r="AM28" s="881">
        <f>①CO2排出量の現状把握!AG38</f>
        <v>4.7181377439580627</v>
      </c>
      <c r="AN28" s="881">
        <f>①CO2排出量の現状把握!AH38</f>
        <v>4.7558788581334577</v>
      </c>
      <c r="AO28" s="881">
        <f>①CO2排出量の現状把握!AI38</f>
        <v>4.7163314694290763</v>
      </c>
      <c r="AP28" s="882">
        <f>①CO2排出量の現状把握!AJ38</f>
        <v>4.6192352036750624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146.88294643477869</v>
      </c>
      <c r="AG29" s="883">
        <f>①CO2排出量の現状把握!AA39</f>
        <v>149.72518317991501</v>
      </c>
      <c r="AH29" s="883">
        <f>①CO2排出量の現状把握!AB39</f>
        <v>142.3273939308381</v>
      </c>
      <c r="AI29" s="883">
        <f>①CO2排出量の現状把握!AC39</f>
        <v>129.56774913831561</v>
      </c>
      <c r="AJ29" s="883">
        <f>①CO2排出量の現状把握!AD39</f>
        <v>128.8127442395936</v>
      </c>
      <c r="AK29" s="883">
        <f>①CO2排出量の現状把握!AE39</f>
        <v>107.87844194519108</v>
      </c>
      <c r="AL29" s="883">
        <f>①CO2排出量の現状把握!AF39</f>
        <v>101.863459336193</v>
      </c>
      <c r="AM29" s="883">
        <f>①CO2排出量の現状把握!AG39</f>
        <v>100.44991070069561</v>
      </c>
      <c r="AN29" s="883">
        <f>①CO2排出量の現状把握!AH39</f>
        <v>94.954092337084361</v>
      </c>
      <c r="AO29" s="883">
        <f>①CO2排出量の現状把握!AI39</f>
        <v>89.891997970446482</v>
      </c>
      <c r="AP29" s="884">
        <f>①CO2排出量の現状把握!AJ39</f>
        <v>100.06812595857487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24：金属製品製造業(N=1)</v>
      </c>
      <c r="BE31" s="845">
        <f>VLOOKUP(BE$13&amp;"_"&amp;$AV$8,データシート2!$A:$SI,MATCH($AV$5&amp;"_"&amp;$BA31&amp;$AV$6,データシート2!$A$1:$SI$1,0),0)</f>
        <v>1</v>
      </c>
      <c r="BF31" s="952">
        <f>VLOOKUP(BF$13&amp;"_"&amp;$AW$8,データシート2!$A:$SI,MATCH($AW$5&amp;"_"&amp;$BA31&amp;$AW$6,データシート2!$A$1:$SI$1,0),0)</f>
        <v>15.714</v>
      </c>
      <c r="BG31" s="952">
        <f t="shared" si="2"/>
        <v>15.714</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f t="shared" si="4"/>
        <v>1.8557036038807055</v>
      </c>
    </row>
    <row r="32" spans="2:63" ht="15.95" customHeight="1" thickTop="1" thickBot="1">
      <c r="B32" s="285"/>
      <c r="Z32" s="273"/>
      <c r="AB32" s="272"/>
      <c r="AC32" s="1114" t="s">
        <v>290</v>
      </c>
      <c r="AD32" s="1114"/>
      <c r="AE32" s="1115"/>
      <c r="AF32" s="461">
        <f t="shared" ref="AF32:AP32" si="16">IFERROR(IF(SUM(F23:F26)/AF24&gt;1,1,SUM(F23:F26)/AF24),0)</f>
        <v>0.60813499266617599</v>
      </c>
      <c r="AG32" s="461">
        <f t="shared" si="16"/>
        <v>0.75928586159949363</v>
      </c>
      <c r="AH32" s="461">
        <f t="shared" si="16"/>
        <v>0.78564213952004203</v>
      </c>
      <c r="AI32" s="461">
        <f t="shared" si="16"/>
        <v>0.83879794293885279</v>
      </c>
      <c r="AJ32" s="461">
        <f t="shared" si="16"/>
        <v>0.82170902986687044</v>
      </c>
      <c r="AK32" s="461">
        <f t="shared" si="16"/>
        <v>0.96347639014140218</v>
      </c>
      <c r="AL32" s="461">
        <f t="shared" si="16"/>
        <v>0.96007339840037498</v>
      </c>
      <c r="AM32" s="461">
        <f t="shared" si="16"/>
        <v>0.97009635391093629</v>
      </c>
      <c r="AN32" s="461">
        <f t="shared" si="16"/>
        <v>0.98612768809386631</v>
      </c>
      <c r="AO32" s="461">
        <f t="shared" si="16"/>
        <v>0.90245342240947191</v>
      </c>
      <c r="AP32" s="461">
        <f t="shared" si="16"/>
        <v>0.87852170796495155</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0.76567097785667815</v>
      </c>
      <c r="AG33" s="458">
        <f t="shared" ref="AG33:AP33" si="17">IFERROR(IF(G22/AG25&gt;1,1,G22/AG25),0)</f>
        <v>0.98540087016321964</v>
      </c>
      <c r="AH33" s="458">
        <f t="shared" si="17"/>
        <v>0.94837762595588981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26：生産用機械器具製造業(N=1)</v>
      </c>
      <c r="BE33" s="845">
        <f>VLOOKUP(BE$13&amp;"_"&amp;$AV$8,データシート2!$A:$SI,MATCH($AV$5&amp;"_"&amp;$BA33&amp;$AV$6,データシート2!$A$1:$SI$1,0),0)</f>
        <v>1</v>
      </c>
      <c r="BF33" s="952">
        <f>VLOOKUP(BF$13&amp;"_"&amp;$AW$8,データシート2!$A:$SI,MATCH($AW$5&amp;"_"&amp;$BA33&amp;$AW$6,データシート2!$A$1:$SI$1,0),0)</f>
        <v>5.3259999999999996</v>
      </c>
      <c r="BG33" s="952">
        <f t="shared" si="2"/>
        <v>5.3259999999999996</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f t="shared" si="4"/>
        <v>0.68060738635918394</v>
      </c>
    </row>
    <row r="34" spans="2:63" ht="15.95" customHeight="1" thickBot="1">
      <c r="B34" s="285"/>
      <c r="Z34" s="273"/>
      <c r="AB34" s="272"/>
      <c r="AC34" s="522"/>
      <c r="AD34" s="410"/>
      <c r="AE34" s="409" t="s">
        <v>184</v>
      </c>
      <c r="AF34" s="459">
        <f>IFERROR(IF(F23/AF26&gt;1,1,F23/AF26),0)</f>
        <v>0.81247971964596677</v>
      </c>
      <c r="AG34" s="459">
        <f t="shared" ref="AG34:AP36" si="18">IFERROR(IF(G23/AG26&gt;1,1,G23/AG26),0)</f>
        <v>1</v>
      </c>
      <c r="AH34" s="459">
        <f t="shared" si="18"/>
        <v>0.99951461803982145</v>
      </c>
      <c r="AI34" s="459">
        <f t="shared" si="18"/>
        <v>1</v>
      </c>
      <c r="AJ34" s="459">
        <f t="shared" si="18"/>
        <v>1</v>
      </c>
      <c r="AK34" s="459">
        <f t="shared" si="18"/>
        <v>1</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27：業務用機械器具製造業(N=2)</v>
      </c>
      <c r="BE34" s="845">
        <f>VLOOKUP(BE$13&amp;"_"&amp;$AV$8,データシート2!$A:$SI,MATCH($AV$5&amp;"_"&amp;$BA34&amp;$AV$6,データシート2!$A$1:$SI$1,0),0)</f>
        <v>2</v>
      </c>
      <c r="BF34" s="952">
        <f>VLOOKUP(BF$13&amp;"_"&amp;$AW$8,データシート2!$A:$SI,MATCH($AW$5&amp;"_"&amp;$BA34&amp;$AW$6,データシート2!$A$1:$SI$1,0),0)</f>
        <v>15.039</v>
      </c>
      <c r="BG34" s="952">
        <f t="shared" si="2"/>
        <v>7.5194999999999999</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f t="shared" si="4"/>
        <v>0.72468407935804779</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0.41558262195608153</v>
      </c>
      <c r="AG37" s="460">
        <f t="shared" ref="AG37:AP37" si="21">IFERROR(IF(G26/AG29&gt;1,1,G26/AG29),0)</f>
        <v>0.49704397362849995</v>
      </c>
      <c r="AH37" s="460">
        <f t="shared" si="21"/>
        <v>0.57811780099046661</v>
      </c>
      <c r="AI37" s="460">
        <f t="shared" si="21"/>
        <v>0.5906485256474131</v>
      </c>
      <c r="AJ37" s="460">
        <f t="shared" si="21"/>
        <v>0.54847057577307701</v>
      </c>
      <c r="AK37" s="460">
        <f t="shared" si="21"/>
        <v>0.62590818686744976</v>
      </c>
      <c r="AL37" s="460">
        <f t="shared" si="21"/>
        <v>0.5291593310423548</v>
      </c>
      <c r="AM37" s="460">
        <f t="shared" si="21"/>
        <v>0.52066746137622821</v>
      </c>
      <c r="AN37" s="460">
        <f t="shared" si="21"/>
        <v>0.52941372786275409</v>
      </c>
      <c r="AO37" s="460">
        <f t="shared" si="21"/>
        <v>0.52537490617937621</v>
      </c>
      <c r="AP37" s="460">
        <f t="shared" si="21"/>
        <v>0.43665252628082973</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31：輸送用機械器具製造業(N=3)</v>
      </c>
      <c r="BE38" s="845">
        <f>VLOOKUP(BE$13&amp;"_"&amp;$AV$8,データシート2!$A:$SI,MATCH($AV$5&amp;"_"&amp;$BA38&amp;$AV$6,データシート2!$A$1:$SI$1,0),0)</f>
        <v>3</v>
      </c>
      <c r="BF38" s="952">
        <f>VLOOKUP(BF$13&amp;"_"&amp;$AW$8,データシート2!$A:$SI,MATCH($AW$5&amp;"_"&amp;$BA38&amp;$AW$6,データシート2!$A$1:$SI$1,0),0)</f>
        <v>27.321000000000002</v>
      </c>
      <c r="BG38" s="952">
        <f t="shared" si="2"/>
        <v>9.1070000000000011</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0.66170494818397474</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G：情報通信業(N=1)</v>
      </c>
      <c r="BE41" s="845">
        <f>VLOOKUP(BE$13&amp;"_"&amp;$AV$8,データシート2!$A:$SI,MATCH($AV$5&amp;"_"&amp;$BA41&amp;$AV$6,データシート2!$A$1:$SI$1,0),0)</f>
        <v>1</v>
      </c>
      <c r="BF41" s="952">
        <f>VLOOKUP(BF$13&amp;"_"&amp;$AW$8,データシート2!$A:$SI,MATCH($AW$5&amp;"_"&amp;$BA41&amp;$AW$6,データシート2!$A$1:$SI$1,0),0)</f>
        <v>39.360999999999997</v>
      </c>
      <c r="BG41" s="952">
        <f t="shared" si="22"/>
        <v>39.360999999999997</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f t="shared" si="24"/>
        <v>4.6458670036541267</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4.3339999999999996</v>
      </c>
      <c r="BG50" s="952">
        <f t="shared" si="22"/>
        <v>4.3339999999999996</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0.78178262952287525</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204.10999999999999</v>
      </c>
      <c r="G55" s="885">
        <f t="shared" ref="G55:P55" si="32">SUM(G56,G57,G60,G61,G62,G63,G64,G65,)</f>
        <v>245.53199999999998</v>
      </c>
      <c r="H55" s="885">
        <f t="shared" si="32"/>
        <v>254.41200000000001</v>
      </c>
      <c r="I55" s="885">
        <f t="shared" si="32"/>
        <v>239.52100000000002</v>
      </c>
      <c r="J55" s="885">
        <f t="shared" si="32"/>
        <v>220.09800000000001</v>
      </c>
      <c r="K55" s="885">
        <f t="shared" si="32"/>
        <v>240.20400000000001</v>
      </c>
      <c r="L55" s="885">
        <f t="shared" si="32"/>
        <v>228.577</v>
      </c>
      <c r="M55" s="885">
        <f t="shared" si="32"/>
        <v>241.03</v>
      </c>
      <c r="N55" s="885">
        <f t="shared" si="32"/>
        <v>230.82599999999999</v>
      </c>
      <c r="O55" s="885">
        <f t="shared" si="32"/>
        <v>223.011</v>
      </c>
      <c r="P55" s="886">
        <f t="shared" si="32"/>
        <v>224.78399999999999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195.52799999999999</v>
      </c>
      <c r="G56" s="887">
        <f>IFERROR(VLOOKUP(年度マスタ!$K$4&amp;"_"&amp;G$54,データシート1!$A:$CE,MATCH("bc_"&amp;$C56,データシート1!$A$1:$CE$1,0),0),0)</f>
        <v>236.12899999999999</v>
      </c>
      <c r="H56" s="887">
        <f>IFERROR(VLOOKUP(年度マスタ!$K$4&amp;"_"&amp;H$54,データシート1!$A:$CE,MATCH("bc_"&amp;$C56,データシート1!$A$1:$CE$1,0),0),0)</f>
        <v>244.98500000000001</v>
      </c>
      <c r="I56" s="887">
        <f>IFERROR(VLOOKUP(年度マスタ!$K$4&amp;"_"&amp;I$54,データシート1!$A:$CE,MATCH("bc_"&amp;$C56,データシート1!$A$1:$CE$1,0),0),0)</f>
        <v>230.899</v>
      </c>
      <c r="J56" s="887">
        <f>IFERROR(VLOOKUP(年度マスタ!$K$4&amp;"_"&amp;J$54,データシート1!$A:$CE,MATCH("bc_"&amp;$C56,データシート1!$A$1:$CE$1,0),0),0)</f>
        <v>212.31100000000001</v>
      </c>
      <c r="K56" s="887">
        <f>IFERROR(VLOOKUP(年度マスタ!$K$4&amp;"_"&amp;K$54,データシート1!$A:$CE,MATCH("bc_"&amp;$C56,データシート1!$A$1:$CE$1,0),0),0)</f>
        <v>234.07599999999999</v>
      </c>
      <c r="L56" s="887">
        <f>IFERROR(VLOOKUP(年度マスタ!$K$4&amp;"_"&amp;L$54,データシート1!$A:$CE,MATCH("bc_"&amp;$C56,データシート1!$A$1:$CE$1,0),0),0)</f>
        <v>228.577</v>
      </c>
      <c r="M56" s="887">
        <f>IFERROR(VLOOKUP(年度マスタ!$K$4&amp;"_"&amp;M$54,データシート1!$A:$CE,MATCH("bc_"&amp;$C56,データシート1!$A$1:$CE$1,0),0),0)</f>
        <v>241.03</v>
      </c>
      <c r="N56" s="887">
        <f>IFERROR(VLOOKUP(年度マスタ!$K$4&amp;"_"&amp;N$54,データシート1!$A:$CE,MATCH("bc_"&amp;$C56,データシート1!$A$1:$CE$1,0),0),0)</f>
        <v>230.82599999999999</v>
      </c>
      <c r="O56" s="887">
        <f>IFERROR(VLOOKUP(年度マスタ!$K$4&amp;"_"&amp;O$54,データシート1!$A:$CE,MATCH("bc_"&amp;$C56,データシート1!$A$1:$CE$1,0),0),0)</f>
        <v>223.011</v>
      </c>
      <c r="P56" s="888">
        <f>IFERROR(VLOOKUP(年度マスタ!$K$4&amp;"_"&amp;P$54,データシート1!$A:$CE,MATCH("bc_"&amp;$C56,データシート1!$A$1:$CE$1,0),0),0)</f>
        <v>224.78399999999999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8.5820000000000007</v>
      </c>
      <c r="G57" s="887">
        <f t="shared" ref="G57:J57" si="34">SUM(G58:G59)</f>
        <v>9.4030000000000005</v>
      </c>
      <c r="H57" s="887">
        <f t="shared" si="34"/>
        <v>9.4269999999999996</v>
      </c>
      <c r="I57" s="887">
        <f t="shared" si="34"/>
        <v>8.6219999999999999</v>
      </c>
      <c r="J57" s="887">
        <f t="shared" si="34"/>
        <v>7.7869999999999999</v>
      </c>
      <c r="K57" s="887">
        <f t="shared" ref="K57:O57" si="35">SUM(K58:K59)</f>
        <v>6.1280000000000001</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8.5820000000000007</v>
      </c>
      <c r="G59" s="889">
        <f>IFERROR(VLOOKUP(年度マスタ!$K$4&amp;"_"&amp;G$54,データシート1!$A:$CE,MATCH("bc_"&amp;$C59,データシート1!$A$1:$CE$1,0),0),0)</f>
        <v>9.4030000000000005</v>
      </c>
      <c r="H59" s="889">
        <f>IFERROR(VLOOKUP(年度マスタ!$K$4&amp;"_"&amp;H$54,データシート1!$A:$CE,MATCH("bc_"&amp;$C59,データシート1!$A$1:$CE$1,0),0),0)</f>
        <v>9.4269999999999996</v>
      </c>
      <c r="I59" s="889">
        <f>IFERROR(VLOOKUP(年度マスタ!$K$4&amp;"_"&amp;I$54,データシート1!$A:$CE,MATCH("bc_"&amp;$C59,データシート1!$A$1:$CE$1,0),0),0)</f>
        <v>8.6219999999999999</v>
      </c>
      <c r="J59" s="889">
        <f>IFERROR(VLOOKUP(年度マスタ!$K$4&amp;"_"&amp;J$54,データシート1!$A:$CE,MATCH("bc_"&amp;$C59,データシート1!$A$1:$CE$1,0),0),0)</f>
        <v>7.7869999999999999</v>
      </c>
      <c r="K59" s="889">
        <f>IFERROR(VLOOKUP(年度マスタ!$K$4&amp;"_"&amp;K$54,データシート1!$A:$CE,MATCH("bc_"&amp;$C59,データシート1!$A$1:$CE$1,0),0),0)</f>
        <v>6.1280000000000001</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館林市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7758.6</v>
      </c>
      <c r="K6" s="619">
        <f>VLOOKUP(年度マスタ!$K$4&amp;"_"&amp;K$5,データシート1!$A:$BT,MATCH("cb_"&amp;$G6,データシート1!$A$1:$BT$1,0),0)</f>
        <v>8667.2999999999993</v>
      </c>
      <c r="L6" s="619">
        <f>VLOOKUP(年度マスタ!$K$4&amp;"_"&amp;L$5,データシート1!$A:$BT,MATCH("cb_"&amp;$G6,データシート1!$A$1:$BT$1,0),0)</f>
        <v>9448.9000000000015</v>
      </c>
      <c r="M6" s="619">
        <f>VLOOKUP(年度マスタ!$K$4&amp;"_"&amp;M$5,データシート1!$A:$BT,MATCH("cb_"&amp;$G6,データシート1!$A$1:$BT$1,0),0)</f>
        <v>10168.999999999996</v>
      </c>
      <c r="N6" s="619">
        <f>VLOOKUP(年度マスタ!$K$4&amp;"_"&amp;N$5,データシート1!$A:$BT,MATCH("cb_"&amp;$G6,データシート1!$A$1:$BT$1,0),0)</f>
        <v>10826.79999999999</v>
      </c>
      <c r="O6" s="619">
        <f>VLOOKUP(年度マスタ!$K$4&amp;"_"&amp;O$5,データシート1!$A:$BT,MATCH("cb_"&amp;$G6,データシート1!$A$1:$BT$1,0),0)</f>
        <v>11447.79999999997</v>
      </c>
      <c r="P6" s="619">
        <f>VLOOKUP(年度マスタ!$K$4&amp;"_"&amp;P$5,データシート1!$A:$BT,MATCH("cb_"&amp;$G6,データシート1!$A$1:$BT$1,0),0)</f>
        <v>12378.299999999959</v>
      </c>
      <c r="Q6" s="619">
        <f>VLOOKUP(年度マスタ!$K$4&amp;"_"&amp;Q$5,データシート1!$A:$BT,MATCH("cb_"&amp;$G6,データシート1!$A$1:$BT$1,0),0)</f>
        <v>13359.099999999957</v>
      </c>
      <c r="R6" s="633">
        <f>VLOOKUP(年度マスタ!$K$4&amp;"_"&amp;R$5,データシート1!$A:$BT,MATCH("cb_"&amp;$G6,データシート1!$A$1:$BT$1,0),0)</f>
        <v>14177.199999999933</v>
      </c>
      <c r="S6" s="568"/>
      <c r="T6" s="190"/>
      <c r="U6" s="581"/>
      <c r="V6" s="195"/>
      <c r="W6" s="195"/>
      <c r="X6" s="195"/>
      <c r="Y6" s="196" t="s">
        <v>372</v>
      </c>
      <c r="Z6" s="663" t="s">
        <v>373</v>
      </c>
      <c r="AA6" s="663"/>
      <c r="AB6" s="663"/>
      <c r="AC6" s="664">
        <f>SUM(AC7:AC8)</f>
        <v>683058</v>
      </c>
      <c r="AD6" s="664">
        <f>SUM(AD7:AD8)</f>
        <v>964875.57000000007</v>
      </c>
      <c r="AE6" s="665">
        <f>$AD6*3600/100000000</f>
        <v>34.735520520000001</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22692.9</v>
      </c>
      <c r="K7" s="617">
        <f>VLOOKUP(年度マスタ!$K$4&amp;"_"&amp;K$5,データシート1!$A:$BT,MATCH("cb_"&amp;$G7,データシート1!$A$1:$BT$1,0),0)</f>
        <v>27772.3</v>
      </c>
      <c r="L7" s="617">
        <f>VLOOKUP(年度マスタ!$K$4&amp;"_"&amp;L$5,データシート1!$A:$BT,MATCH("cb_"&amp;$G7,データシート1!$A$1:$BT$1,0),0)</f>
        <v>30517.600000000009</v>
      </c>
      <c r="M7" s="617">
        <f>VLOOKUP(年度マスタ!$K$4&amp;"_"&amp;M$5,データシート1!$A:$BT,MATCH("cb_"&amp;$G7,データシート1!$A$1:$BT$1,0),0)</f>
        <v>32420.6</v>
      </c>
      <c r="N7" s="617">
        <f>VLOOKUP(年度マスタ!$K$4&amp;"_"&amp;N$5,データシート1!$A:$BT,MATCH("cb_"&amp;$G7,データシート1!$A$1:$BT$1,0),0)</f>
        <v>35602.9</v>
      </c>
      <c r="O7" s="617">
        <f>VLOOKUP(年度マスタ!$K$4&amp;"_"&amp;O$5,データシート1!$A:$BT,MATCH("cb_"&amp;$G7,データシート1!$A$1:$BT$1,0),0)</f>
        <v>37254.799999999959</v>
      </c>
      <c r="P7" s="617">
        <f>VLOOKUP(年度マスタ!$K$4&amp;"_"&amp;P$5,データシート1!$A:$BT,MATCH("cb_"&amp;$G7,データシート1!$A$1:$BT$1,0),0)</f>
        <v>37943.099999999962</v>
      </c>
      <c r="Q7" s="617">
        <f>VLOOKUP(年度マスタ!$K$4&amp;"_"&amp;Q$5,データシート1!$A:$BT,MATCH("cb_"&amp;$G7,データシート1!$A$1:$BT$1,0),0)</f>
        <v>38440.099999999962</v>
      </c>
      <c r="R7" s="634">
        <f>VLOOKUP(年度マスタ!$K$4&amp;"_"&amp;R$5,データシート1!$A:$BT,MATCH("cb_"&amp;$G7,データシート1!$A$1:$BT$1,0),0)</f>
        <v>38567.299999999959</v>
      </c>
      <c r="S7" s="568"/>
      <c r="T7" s="190"/>
      <c r="U7" s="581"/>
      <c r="V7" s="195"/>
      <c r="W7" s="195"/>
      <c r="X7" s="195"/>
      <c r="Y7" s="196" t="s">
        <v>375</v>
      </c>
      <c r="Z7" s="212" t="s">
        <v>376</v>
      </c>
      <c r="AA7" s="212"/>
      <c r="AB7" s="212"/>
      <c r="AC7" s="1022">
        <f>VLOOKUP(年度マスタ!$K$4&amp;"_"&amp;年度マスタ!$K$9,データシート3!A:AB,MATCH("ea_"&amp;$Y7&amp;"_設備",データシート3!$A$1:$AB$1,0),0)</f>
        <v>369858</v>
      </c>
      <c r="AD7" s="1022">
        <f>VLOOKUP(年度マスタ!$K$4&amp;"_"&amp;年度マスタ!$K$9,データシート3!A:AB,MATCH("ea_"&amp;$Y7&amp;"_年間発電",データシート3!$A$1:$AB$1,0),0)/10^3</f>
        <v>524319.42000000004</v>
      </c>
      <c r="AE7" s="554">
        <f t="shared" ref="AE7:AE16" si="0">$AD7*3600/100000000</f>
        <v>18.875499120000001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313200</v>
      </c>
      <c r="AD8" s="1022">
        <f>VLOOKUP(年度マスタ!$K$4&amp;"_"&amp;年度マスタ!$K$9,データシート3!A:AB,MATCH("ea_"&amp;$Y8&amp;"_年間発電",データシート3!$A$1:$AB$1,0),0)/10^3</f>
        <v>440556.15</v>
      </c>
      <c r="AE8" s="554">
        <f t="shared" si="0"/>
        <v>15.860021400000001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30451.5</v>
      </c>
      <c r="K12" s="651">
        <f t="shared" ref="K12:Q12" si="1">SUM(K6:K11)</f>
        <v>36439.599999999999</v>
      </c>
      <c r="L12" s="651">
        <f t="shared" si="1"/>
        <v>39966.500000000015</v>
      </c>
      <c r="M12" s="651">
        <f t="shared" si="1"/>
        <v>42589.599999999991</v>
      </c>
      <c r="N12" s="651">
        <f t="shared" si="1"/>
        <v>46429.69999999999</v>
      </c>
      <c r="O12" s="651">
        <f t="shared" si="1"/>
        <v>48702.599999999933</v>
      </c>
      <c r="P12" s="651">
        <f t="shared" si="1"/>
        <v>50321.399999999921</v>
      </c>
      <c r="Q12" s="651">
        <f t="shared" si="1"/>
        <v>51799.199999999917</v>
      </c>
      <c r="R12" s="652">
        <f t="shared" ref="R12" si="2">SUM(R6:R11)</f>
        <v>52744.499999999891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7.7123499600000001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41.422327750000001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9311.2510319999983</v>
      </c>
      <c r="K19" s="615">
        <f>K6*別紙!$C5/100*別紙!$E5/10^3</f>
        <v>10401.800075999998</v>
      </c>
      <c r="L19" s="615">
        <f>L6*別紙!$C5/100*別紙!$E5/10^3</f>
        <v>11339.813868000001</v>
      </c>
      <c r="M19" s="615">
        <f>M6*別紙!$C5/100*別紙!$E5/10^3</f>
        <v>12204.020279999993</v>
      </c>
      <c r="N19" s="615">
        <f>N6*別紙!$C5/100*別紙!$E5/10^3</f>
        <v>12993.459215999988</v>
      </c>
      <c r="O19" s="615">
        <f>O6*別紙!$C5/100*別紙!$E5/10^3</f>
        <v>13738.733735999962</v>
      </c>
      <c r="P19" s="615">
        <f>P6*別紙!$C5/100*別紙!$E5/10^3</f>
        <v>14855.44539599995</v>
      </c>
      <c r="Q19" s="615">
        <f>Q6*別紙!$C5/100*別紙!$E5/10^3</f>
        <v>16032.523091999949</v>
      </c>
      <c r="R19" s="639">
        <f>R6*別紙!$C5/100*別紙!$E5/10^3</f>
        <v>17014.341263999919</v>
      </c>
      <c r="S19" s="572"/>
      <c r="T19" s="191"/>
      <c r="U19" s="588"/>
      <c r="W19" s="201"/>
      <c r="X19" s="201"/>
      <c r="Y19" s="173"/>
      <c r="Z19" s="628" t="s">
        <v>389</v>
      </c>
      <c r="AA19" s="671"/>
      <c r="AB19" s="672"/>
      <c r="AC19" s="673">
        <f>SUM($AC$6,$AC$9,$AC$10,$AC$13)</f>
        <v>683058</v>
      </c>
      <c r="AD19" s="673">
        <f>SUM($AD$6,$AD$9,$AD$10,$AD$13)</f>
        <v>964875.57000000007</v>
      </c>
      <c r="AE19" s="674">
        <f>SUM($AE$6,$AE$9,$AE$10,$AE$13,$AE$17,$AE$18)</f>
        <v>83.87019823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30017.260404000004</v>
      </c>
      <c r="K20" s="617">
        <f>K7*別紙!$C6/100*別紙!$E6/10^3</f>
        <v>36736.087548000003</v>
      </c>
      <c r="L20" s="617">
        <f>L7*別紙!$C6/100*別紙!$E6/10^3</f>
        <v>40367.460576000012</v>
      </c>
      <c r="M20" s="617">
        <f>M7*別紙!$C6/100*別紙!$E6/10^3</f>
        <v>42884.672855999997</v>
      </c>
      <c r="N20" s="617">
        <f>N7*別紙!$C6/100*別紙!$E6/10^3</f>
        <v>47094.092003999998</v>
      </c>
      <c r="O20" s="617">
        <f>O7*別紙!$C6/100*別紙!$E6/10^3</f>
        <v>49279.159247999945</v>
      </c>
      <c r="P20" s="617">
        <f>P7*別紙!$C6/100*別紙!$E6/10^3</f>
        <v>50189.614955999939</v>
      </c>
      <c r="Q20" s="617">
        <f>Q7*別紙!$C6/100*別紙!$E6/10^3</f>
        <v>50847.026675999958</v>
      </c>
      <c r="R20" s="634">
        <f>R7*別紙!$C6/100*別紙!$E6/10^3</f>
        <v>51015.281747999943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39328.511436000001</v>
      </c>
      <c r="K25" s="657">
        <f t="shared" si="3"/>
        <v>47137.887624000003</v>
      </c>
      <c r="L25" s="657">
        <f t="shared" si="3"/>
        <v>51707.27444400001</v>
      </c>
      <c r="M25" s="657">
        <f t="shared" si="3"/>
        <v>55088.693135999987</v>
      </c>
      <c r="N25" s="657">
        <f t="shared" si="3"/>
        <v>60087.551219999987</v>
      </c>
      <c r="O25" s="657">
        <f t="shared" si="3"/>
        <v>63017.892983999904</v>
      </c>
      <c r="P25" s="657">
        <f t="shared" si="3"/>
        <v>65045.060351999891</v>
      </c>
      <c r="Q25" s="657">
        <f t="shared" si="3"/>
        <v>66879.54976799991</v>
      </c>
      <c r="R25" s="658">
        <f t="shared" ref="R25" si="4">SUM(R19:R24)</f>
        <v>68029.623011999865</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508361.44926885766</v>
      </c>
      <c r="K26" s="654">
        <f>(VLOOKUP(年度マスタ!$K$4&amp;"_"&amp;K$18,データシート1!$A:$BT,MATCH("da_合計",データシート1!$A$1:$BT$1,0),0))/10^3</f>
        <v>503215.49035154423</v>
      </c>
      <c r="L26" s="654">
        <f>(VLOOKUP(年度マスタ!$K$4&amp;"_"&amp;L$18,データシート1!$A:$BT,MATCH("da_合計",データシート1!$A$1:$BT$1,0),0))/10^3</f>
        <v>504664.57831706246</v>
      </c>
      <c r="M26" s="654">
        <f>(VLOOKUP(年度マスタ!$K$4&amp;"_"&amp;M$18,データシート1!$A:$BT,MATCH("da_合計",データシート1!$A$1:$BT$1,0),0))/10^3</f>
        <v>514882.00267539948</v>
      </c>
      <c r="N26" s="654">
        <f>(VLOOKUP(年度マスタ!$K$4&amp;"_"&amp;N$18,データシート1!$A:$BT,MATCH("da_合計",データシート1!$A$1:$BT$1,0),0))/10^3</f>
        <v>491363.18640855321</v>
      </c>
      <c r="O26" s="654">
        <f>(VLOOKUP(年度マスタ!$K$4&amp;"_"&amp;O$18,データシート1!$A:$BT,MATCH("da_合計",データシート1!$A$1:$BT$1,0),0))/10^3</f>
        <v>519939.99049373018</v>
      </c>
      <c r="P26" s="654">
        <f>(VLOOKUP(年度マスタ!$K$4&amp;"_"&amp;P$18,データシート1!$A:$BT,MATCH("da_合計",データシート1!$A$1:$BT$1,0),0))/10^3</f>
        <v>537703.19037669967</v>
      </c>
      <c r="Q26" s="654">
        <f>(VLOOKUP(年度マスタ!$K$4&amp;"_"&amp;Q$18,データシート1!$A:$BT,MATCH("da_合計",データシート1!$A$1:$BT$1,0),0))/10^3</f>
        <v>533052.71490428783</v>
      </c>
      <c r="R26" s="655">
        <f>Q26</f>
        <v>533052.71490428783</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7.7363284514519293E-2</v>
      </c>
      <c r="K27" s="839">
        <f t="shared" ref="K27:P27" si="5">K25/K26</f>
        <v>9.3673363653948072E-2</v>
      </c>
      <c r="L27" s="839">
        <f t="shared" si="5"/>
        <v>0.10245869566758894</v>
      </c>
      <c r="M27" s="839">
        <f t="shared" si="5"/>
        <v>0.10699285049730108</v>
      </c>
      <c r="N27" s="839">
        <f t="shared" si="5"/>
        <v>0.12228745026502465</v>
      </c>
      <c r="O27" s="839">
        <f t="shared" si="5"/>
        <v>0.12120224282836697</v>
      </c>
      <c r="P27" s="839">
        <f t="shared" si="5"/>
        <v>0.12096833627940939</v>
      </c>
      <c r="Q27" s="839">
        <f>Q25/Q26</f>
        <v>0.12546517051321734</v>
      </c>
      <c r="R27" s="840">
        <f>R25/R26</f>
        <v>0.12762269304681229</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0.12762269304681229</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1.8100940920510049</v>
      </c>
      <c r="AA52" s="173"/>
      <c r="AB52" s="678" t="s">
        <v>413</v>
      </c>
      <c r="AC52" s="679">
        <f>$AD6</f>
        <v>964875.57000000007</v>
      </c>
      <c r="AD52" s="680">
        <f>R19+R20</f>
        <v>68029.623011999865</v>
      </c>
      <c r="AE52" s="681">
        <f t="shared" ref="AE52:AE54" si="6">IFERROR(AD52/AC52,"-")</f>
        <v>7.0506109934983491E-2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431822.85509571224</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1908</v>
      </c>
      <c r="AK54" s="443">
        <f>VLOOKUP(年度マスタ!$K$4&amp;"_"&amp;AK$53,データシート1!$A$1:$BT$2000,MATCH("ca_太陽光発電（10kW未満）",データシート1!$A$1:$BT$1,0),0)</f>
        <v>2094</v>
      </c>
      <c r="AL54" s="443">
        <f>VLOOKUP(年度マスタ!$K$4&amp;"_"&amp;AL$53,データシート1!$A$1:$BT$2000,MATCH("ca_太陽光発電（10kW未満）",データシート1!$A$1:$BT$1,0),0)</f>
        <v>2246</v>
      </c>
      <c r="AM54" s="443">
        <f>VLOOKUP(年度マスタ!$K$4&amp;"_"&amp;AM$53,データシート1!$A$1:$BT$2000,MATCH("ca_太陽光発電（10kW未満）",データシート1!$A$1:$BT$1,0),0)</f>
        <v>2387</v>
      </c>
      <c r="AN54" s="443">
        <f>VLOOKUP(年度マスタ!$K$4&amp;"_"&amp;AN$53,データシート1!$A$1:$BT$2000,MATCH("ca_太陽光発電（10kW未満）",データシート1!$A$1:$BT$1,0),0)</f>
        <v>2512</v>
      </c>
      <c r="AO54" s="443">
        <f>VLOOKUP(年度マスタ!$K$4&amp;"_"&amp;AO$53,データシート1!$A$1:$BT$2000,MATCH("ca_太陽光発電（10kW未満）",データシート1!$A$1:$BT$1,0),0)</f>
        <v>2628</v>
      </c>
      <c r="AP54" s="443">
        <f>VLOOKUP(年度マスタ!$K$4&amp;"_"&amp;AP$53,データシート1!$A$1:$BT$2000,MATCH("ca_太陽光発電（10kW未満）",データシート1!$A$1:$BT$1,0),0)</f>
        <v>2774</v>
      </c>
      <c r="AQ54" s="443">
        <f>VLOOKUP(年度マスタ!$K$4&amp;"_"&amp;AQ$53,データシート1!$A$1:$BT$2000,MATCH("ca_太陽光発電（10kW未満）",データシート1!$A$1:$BT$1,0),0)</f>
        <v>2931</v>
      </c>
      <c r="AR54" s="443">
        <f>VLOOKUP(年度マスタ!$K$4&amp;"_"&amp;AR$53,データシート1!$A$1:$BT$2000,MATCH("ca_太陽光発電（10kW未満）",データシート1!$A$1:$BT$1,0),0)</f>
        <v>3082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館林市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群馬県</v>
      </c>
      <c r="AY12" s="1023" t="str">
        <f>年度マスタ!$J4</f>
        <v>館林市</v>
      </c>
      <c r="AZ12" s="1023" t="str">
        <f>年度マスタ!$K4</f>
        <v>10207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23214</v>
      </c>
      <c r="AY21" s="18" t="str">
        <f>IF(IFERROR(比較地域マスタ!$Z6,"")=0,"",IFERROR(比較地域マスタ!$Z6,""))</f>
        <v>蒲郡市</v>
      </c>
      <c r="BB21" s="110" t="str">
        <f t="shared" ref="BB21:BC68" si="0">AX21</f>
        <v>23214</v>
      </c>
      <c r="BC21" s="1031" t="str">
        <f t="shared" si="0"/>
        <v>蒲郡市</v>
      </c>
      <c r="BD21" s="34">
        <f>SUM(BE21,BI21:BK21,BQ21)</f>
        <v>534.02341247618824</v>
      </c>
      <c r="BE21" s="34">
        <f>SUM(BF21:BH21)</f>
        <v>217.53754560148639</v>
      </c>
      <c r="BF21" s="34">
        <f>VLOOKUP($AX21&amp;"_"&amp;$BC$14,データシート1!$A:$BT,MATCH($BC$12&amp;"_"&amp;BF$20,データシート1!$A$1:$BT$1,0),0)</f>
        <v>207.11912121158684</v>
      </c>
      <c r="BG21" s="34">
        <f>VLOOKUP($AX21&amp;"_"&amp;$BC$14,データシート1!$A:$BT,MATCH($BC$12&amp;"_"&amp;BG$20,データシート1!$A$1:$BT$1,0),0)</f>
        <v>3.5191606939124984</v>
      </c>
      <c r="BH21" s="34">
        <f>VLOOKUP($AX21&amp;"_"&amp;$BC$14,データシート1!$A:$BT,MATCH($BC$12&amp;"_"&amp;BH$20,データシート1!$A$1:$BT$1,0),0)</f>
        <v>6.8992636959870364</v>
      </c>
      <c r="BI21" s="34">
        <f>VLOOKUP($AX21&amp;"_"&amp;$BC$14,データシート1!$A:$BT,MATCH($BC$12&amp;"_"&amp;BI$20,データシート1!$A$1:$BT$1,0),0)</f>
        <v>88.729632004863404</v>
      </c>
      <c r="BJ21" s="34">
        <f>VLOOKUP($AX21&amp;"_"&amp;$BC$14,データシート1!$A:$BT,MATCH($BC$12&amp;"_"&amp;BJ$20,データシート1!$A$1:$BT$1,0),0)</f>
        <v>84.481715042290702</v>
      </c>
      <c r="BK21" s="34">
        <f t="shared" ref="BK21:BK68" si="1">SUM(BL21,BO21:BP21)</f>
        <v>132.39577681922765</v>
      </c>
      <c r="BL21" s="34">
        <f t="shared" ref="BL21:BL67" si="2">SUM(BM21:BN21)</f>
        <v>111.00651863481073</v>
      </c>
      <c r="BM21" s="34">
        <f>VLOOKUP($AX21&amp;"_"&amp;$BC$14,データシート1!$A:$BT,MATCH($BC$12&amp;"_"&amp;BM$20,データシート1!$A$1:$BT$1,0),0)</f>
        <v>66.821905080230593</v>
      </c>
      <c r="BN21" s="34">
        <f>VLOOKUP($AX21&amp;"_"&amp;$BC$14,データシート1!$A:$BT,MATCH($BC$12&amp;"_"&amp;BN$20,データシート1!$A$1:$BT$1,0),0)</f>
        <v>44.184613554580139</v>
      </c>
      <c r="BO21" s="34">
        <f>VLOOKUP($AX21&amp;"_"&amp;$BC$14,データシート1!$A:$BT,MATCH($BC$12&amp;"_"&amp;BO$20,データシート1!$A$1:$BT$1,0),0)</f>
        <v>4.6278205194281803</v>
      </c>
      <c r="BP21" s="34">
        <f>VLOOKUP($AX21&amp;"_"&amp;$BC$14,データシート1!$A:$BT,MATCH($BC$12&amp;"_"&amp;BP$20,データシート1!$A$1:$BT$1,0),0)</f>
        <v>16.761437664988744</v>
      </c>
      <c r="BQ21" s="34">
        <f>VLOOKUP($AX21&amp;"_"&amp;$BC$14,データシート1!$A:$BT,MATCH($BC$12&amp;"_"&amp;BQ$20,データシート1!$A$1:$BT$1,0),0)</f>
        <v>10.878743008320001</v>
      </c>
      <c r="BR21" s="35">
        <f t="shared" ref="BR21:BR68" si="3">BD21</f>
        <v>534.02341247618824</v>
      </c>
      <c r="BT21" s="111" t="str">
        <f t="shared" ref="BT21:BT68" si="4">AY21</f>
        <v>蒲郡市</v>
      </c>
      <c r="BU21" s="34">
        <f>BD21</f>
        <v>534.02341247618824</v>
      </c>
      <c r="BV21" s="60">
        <f>BE21/$BR21</f>
        <v>0.40735582096072659</v>
      </c>
      <c r="BW21" s="60">
        <f t="shared" ref="BW21:CH42" si="5">BF21/$BR21</f>
        <v>0.38784651828504269</v>
      </c>
      <c r="BX21" s="60">
        <f t="shared" si="5"/>
        <v>6.5898996405319883E-3</v>
      </c>
      <c r="BY21" s="60">
        <f t="shared" si="5"/>
        <v>1.2919403035151891E-2</v>
      </c>
      <c r="BZ21" s="60">
        <f t="shared" si="5"/>
        <v>0.16615307481265121</v>
      </c>
      <c r="CA21" s="60">
        <f t="shared" si="5"/>
        <v>0.15819852288977626</v>
      </c>
      <c r="CB21" s="60">
        <f t="shared" si="5"/>
        <v>0.24792129656886736</v>
      </c>
      <c r="CC21" s="60">
        <f t="shared" si="5"/>
        <v>0.20786826203010422</v>
      </c>
      <c r="CD21" s="60">
        <f t="shared" si="5"/>
        <v>0.12512916759658013</v>
      </c>
      <c r="CE21" s="60">
        <f t="shared" si="5"/>
        <v>8.2739094433524119E-2</v>
      </c>
      <c r="CF21" s="60">
        <f t="shared" si="5"/>
        <v>8.6659506143553812E-3</v>
      </c>
      <c r="CG21" s="60">
        <f t="shared" si="5"/>
        <v>3.1387083924407762E-2</v>
      </c>
      <c r="CH21" s="60">
        <f>BQ21/$BR21</f>
        <v>2.0371284767978365E-2</v>
      </c>
      <c r="CI21" s="112">
        <f t="shared" ref="CI21:CI68" si="6">BR21/$BR21</f>
        <v>1</v>
      </c>
      <c r="CK21" s="113" t="str">
        <f t="shared" ref="CK21:CK68" si="7">AY21</f>
        <v>蒲郡市</v>
      </c>
      <c r="CL21" s="114">
        <f>CN21+CP21+CR21</f>
        <v>217.53754560148639</v>
      </c>
      <c r="CM21" s="61">
        <f>IF(IF(CL21=0,0,CW21/CL21)&gt;1,1,IF(CL21=0,0,CW21/CL21))</f>
        <v>0.31213002708225857</v>
      </c>
      <c r="CN21" s="62">
        <f>BF21</f>
        <v>207.11912121158684</v>
      </c>
      <c r="CO21" s="61">
        <f>IF(IF(CN21=0,0,CX21/CN21)&gt;1,1,IF(CN21=0,0,CX21/CN21))</f>
        <v>0.327830668664509</v>
      </c>
      <c r="CP21" s="62">
        <f t="shared" ref="CP21:CP68" si="8">BG21</f>
        <v>3.5191606939124984</v>
      </c>
      <c r="CQ21" s="61">
        <f>IF(IF(CP21=0,0,CY21/CP21)&gt;1,1,IF(CP21=0,0,CY21/CP21))</f>
        <v>0</v>
      </c>
      <c r="CR21" s="62">
        <f t="shared" ref="CR21:CR68" si="9">BH21</f>
        <v>6.8992636959870364</v>
      </c>
      <c r="CS21" s="61">
        <f>IF(IF(CR21=0,0,CZ21/CR21)&gt;1,1,IF(CR21=0,0,CZ21/CR21))</f>
        <v>0</v>
      </c>
      <c r="CT21" s="62">
        <f t="shared" ref="CT21:CT68" si="10">BI21</f>
        <v>88.729632004863404</v>
      </c>
      <c r="CU21" s="63">
        <f>IF(IF(CT21=0,0,DA21/CT21)&gt;1,1,IF(CT21=0,0,DA21/CT21))</f>
        <v>0.32348832460419474</v>
      </c>
      <c r="CV21" s="16"/>
      <c r="CW21" s="956">
        <f>SUM(CX21:CZ21)</f>
        <v>67.900000000000006</v>
      </c>
      <c r="CX21" s="957">
        <f>VLOOKUP($AX21&amp;"_"&amp;$CW$14,データシート1!$A:$BT,MATCH($CW$12&amp;"_"&amp;CX$20,データシート1!$A$1:$BT$1,0),0)</f>
        <v>67.900000000000006</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28.702999999999999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96.603000000000009</v>
      </c>
      <c r="DE21" s="16"/>
      <c r="DF21" s="115">
        <f>VLOOKUP($AX21&amp;"_"&amp;$DF$14,データシート1!$A:$BT,MATCH($DF$12&amp;"_"&amp;DF$20,データシート1!$A$1:$BT$1,0),0)</f>
        <v>13</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4</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17</v>
      </c>
      <c r="DM21" s="16"/>
      <c r="DN21" s="118">
        <f>IF($DD21=0,0,ROUND(CX21/$DD21,2))</f>
        <v>0.7</v>
      </c>
      <c r="DO21" s="119">
        <f>IF($DD21=0,0,ROUND(CY21/$DD21,2))</f>
        <v>0</v>
      </c>
      <c r="DP21" s="119">
        <f t="shared" ref="DP21:DR36" si="13">IF($DD21=0,0,ROUND(CZ21/$DD21,2))</f>
        <v>0</v>
      </c>
      <c r="DQ21" s="119">
        <f t="shared" si="13"/>
        <v>0.3</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15205</v>
      </c>
      <c r="AY22" s="18" t="str">
        <f>IF(IFERROR(比較地域マスタ!$Z7,"")=0,"",IFERROR(比較地域マスタ!$Z7,""))</f>
        <v>柏崎市</v>
      </c>
      <c r="BB22" s="110" t="str">
        <f t="shared" si="0"/>
        <v>15205</v>
      </c>
      <c r="BC22" s="1031" t="str">
        <f t="shared" si="0"/>
        <v>柏崎市</v>
      </c>
      <c r="BD22" s="34">
        <f t="shared" ref="BD22:BD68" si="14">SUM(BE22,BI22:BK22,BQ22)</f>
        <v>609.71494398134575</v>
      </c>
      <c r="BE22" s="34">
        <f t="shared" ref="BE22:BE67" si="15">SUM(BF22:BH22)</f>
        <v>231.51846941107232</v>
      </c>
      <c r="BF22" s="34">
        <f>VLOOKUP($AX22&amp;"_"&amp;$BC$14,データシート1!$A:$BT,MATCH($BC$12&amp;"_"&amp;BF$20,データシート1!$A$1:$BT$1,0),0)</f>
        <v>209.14743397749803</v>
      </c>
      <c r="BG22" s="34">
        <f>VLOOKUP($AX22&amp;"_"&amp;$BC$14,データシート1!$A:$BT,MATCH($BC$12&amp;"_"&amp;BG$20,データシート1!$A$1:$BT$1,0),0)</f>
        <v>12.111886505150817</v>
      </c>
      <c r="BH22" s="34">
        <f>VLOOKUP($AX22&amp;"_"&amp;$BC$14,データシート1!$A:$BT,MATCH($BC$12&amp;"_"&amp;BH$20,データシート1!$A$1:$BT$1,0),0)</f>
        <v>10.259148928423475</v>
      </c>
      <c r="BI22" s="34">
        <f>VLOOKUP($AX22&amp;"_"&amp;$BC$14,データシート1!$A:$BT,MATCH($BC$12&amp;"_"&amp;BI$20,データシート1!$A$1:$BT$1,0),0)</f>
        <v>111.14820674544784</v>
      </c>
      <c r="BJ22" s="34">
        <f>VLOOKUP($AX22&amp;"_"&amp;$BC$14,データシート1!$A:$BT,MATCH($BC$12&amp;"_"&amp;BJ$20,データシート1!$A$1:$BT$1,0),0)</f>
        <v>120.3569044899306</v>
      </c>
      <c r="BK22" s="34">
        <f t="shared" si="1"/>
        <v>134.77481994867497</v>
      </c>
      <c r="BL22" s="34">
        <f t="shared" si="2"/>
        <v>129.45856683651937</v>
      </c>
      <c r="BM22" s="34">
        <f>VLOOKUP($AX22&amp;"_"&amp;$BC$14,データシート1!$A:$BT,MATCH($BC$12&amp;"_"&amp;BM$20,データシート1!$A$1:$BT$1,0),0)</f>
        <v>73.875819193245889</v>
      </c>
      <c r="BN22" s="34">
        <f>VLOOKUP($AX22&amp;"_"&amp;$BC$14,データシート1!$A:$BT,MATCH($BC$12&amp;"_"&amp;BN$20,データシート1!$A$1:$BT$1,0),0)</f>
        <v>55.582747643273493</v>
      </c>
      <c r="BO22" s="34">
        <f>VLOOKUP($AX22&amp;"_"&amp;$BC$14,データシート1!$A:$BT,MATCH($BC$12&amp;"_"&amp;BO$20,データシート1!$A$1:$BT$1,0),0)</f>
        <v>4.68830956269192</v>
      </c>
      <c r="BP22" s="34">
        <f>VLOOKUP($AX22&amp;"_"&amp;$BC$14,データシート1!$A:$BT,MATCH($BC$12&amp;"_"&amp;BP$20,データシート1!$A$1:$BT$1,0),0)</f>
        <v>0.62794354946368069</v>
      </c>
      <c r="BQ22" s="34">
        <f>VLOOKUP($AX22&amp;"_"&amp;$BC$14,データシート1!$A:$BT,MATCH($BC$12&amp;"_"&amp;BQ$20,データシート1!$A$1:$BT$1,0),0)</f>
        <v>11.916543386220001</v>
      </c>
      <c r="BR22" s="35">
        <f t="shared" si="3"/>
        <v>609.71494398134575</v>
      </c>
      <c r="BT22" s="121" t="str">
        <f t="shared" si="4"/>
        <v>柏崎市</v>
      </c>
      <c r="BU22" s="33">
        <f>BD22</f>
        <v>609.71494398134575</v>
      </c>
      <c r="BV22" s="59">
        <f t="shared" ref="BV22:BZ68" si="16">BE22/$BR22</f>
        <v>0.37971591757172946</v>
      </c>
      <c r="BW22" s="59">
        <f t="shared" si="5"/>
        <v>0.34302494311816784</v>
      </c>
      <c r="BX22" s="59">
        <f t="shared" si="5"/>
        <v>1.9864834583292388E-2</v>
      </c>
      <c r="BY22" s="59">
        <f t="shared" si="5"/>
        <v>1.6826139870269201E-2</v>
      </c>
      <c r="BZ22" s="59">
        <f t="shared" si="5"/>
        <v>0.18229536251755118</v>
      </c>
      <c r="CA22" s="59">
        <f t="shared" si="5"/>
        <v>0.19739864616736855</v>
      </c>
      <c r="CB22" s="59">
        <f t="shared" si="5"/>
        <v>0.22104562349844326</v>
      </c>
      <c r="CC22" s="59">
        <f t="shared" si="5"/>
        <v>0.21232637991644857</v>
      </c>
      <c r="CD22" s="59">
        <f t="shared" si="5"/>
        <v>0.1211645210971016</v>
      </c>
      <c r="CE22" s="59">
        <f t="shared" si="5"/>
        <v>9.1161858819346978E-2</v>
      </c>
      <c r="CF22" s="59">
        <f t="shared" si="5"/>
        <v>7.6893466512038761E-3</v>
      </c>
      <c r="CG22" s="59">
        <f t="shared" si="5"/>
        <v>1.0298969307908133E-3</v>
      </c>
      <c r="CH22" s="59">
        <f t="shared" si="5"/>
        <v>1.954445024490754E-2</v>
      </c>
      <c r="CI22" s="122">
        <f t="shared" si="6"/>
        <v>1</v>
      </c>
      <c r="CK22" s="123" t="str">
        <f t="shared" si="7"/>
        <v>柏崎市</v>
      </c>
      <c r="CL22" s="124">
        <f t="shared" ref="CL22:CL68" si="17">CN22+CP22+CR22</f>
        <v>231.51846941107232</v>
      </c>
      <c r="CM22" s="65">
        <f t="shared" ref="CM22:CM68" si="18">IF(IF(CL22=0,0,CW22/CL22)&gt;1,1,IF(CL22=0,0,CW22/CL22))</f>
        <v>0.50390364231744789</v>
      </c>
      <c r="CN22" s="66">
        <f t="shared" ref="CN22:CN68" si="19">BF22</f>
        <v>209.14743397749803</v>
      </c>
      <c r="CO22" s="65">
        <f t="shared" ref="CO22:CO68" si="20">IF(IF(CN22=0,0,CX22/CN22)&gt;1,1,IF(CN22=0,0,CX22/CN22))</f>
        <v>0.52500285521941237</v>
      </c>
      <c r="CP22" s="66">
        <f t="shared" si="8"/>
        <v>12.111886505150817</v>
      </c>
      <c r="CQ22" s="65">
        <f t="shared" ref="CQ22:CQ68" si="21">IF(IF(CP22=0,0,CY22/CP22)&gt;1,1,IF(CP22=0,0,CY22/CP22))</f>
        <v>0.56638575642883138</v>
      </c>
      <c r="CR22" s="66">
        <f t="shared" si="9"/>
        <v>10.259148928423475</v>
      </c>
      <c r="CS22" s="65">
        <f t="shared" ref="CS22:CS68" si="22">IF(IF(CR22=0,0,CZ22/CR22)&gt;1,1,IF(CR22=0,0,CZ22/CR22))</f>
        <v>0</v>
      </c>
      <c r="CT22" s="66">
        <f t="shared" si="10"/>
        <v>111.14820674544784</v>
      </c>
      <c r="CU22" s="67">
        <f t="shared" ref="CU22:CU68" si="23">IF(IF(CT22=0,0,DA22/CT22)&gt;1,1,IF(CT22=0,0,DA22/CT22))</f>
        <v>0.25110616551753839</v>
      </c>
      <c r="CV22" s="16"/>
      <c r="CW22" s="959">
        <f t="shared" ref="CW22:CW68" si="24">SUM(CX22:CZ22)</f>
        <v>116.663</v>
      </c>
      <c r="CX22" s="960">
        <f>VLOOKUP($AX22&amp;"_"&amp;$CW$14,データシート1!$A:$BT,MATCH($CW$12&amp;"_"&amp;CX$20,データシート1!$A$1:$BT$1,0),0)</f>
        <v>109.803</v>
      </c>
      <c r="CY22" s="960">
        <f>VLOOKUP($AX22&amp;"_"&amp;$CW$14,データシート1!$A:$BT,MATCH($CW$12&amp;"_"&amp;CY$20,データシート1!$A$1:$BT$1,0),0)</f>
        <v>6.86</v>
      </c>
      <c r="CZ22" s="960">
        <f>VLOOKUP($AX22&amp;"_"&amp;$CW$14,データシート1!$A:$BT,MATCH($CW$12&amp;"_"&amp;CZ$20,データシート1!$A$1:$BT$1,0),0)</f>
        <v>0</v>
      </c>
      <c r="DA22" s="960">
        <f>VLOOKUP($AX22&amp;"_"&amp;$CW$14,データシート1!$A:$BT,MATCH($CW$12&amp;"_"&amp;DA$20,データシート1!$A$1:$BT$1,0),0)</f>
        <v>27.91</v>
      </c>
      <c r="DB22" s="960">
        <f>VLOOKUP($AX22&amp;"_"&amp;$CW$14,データシート1!$A:$BT,MATCH($CW$12&amp;"_"&amp;DB$20,データシート1!$A$1:$BT$1,0),0)</f>
        <v>215.911</v>
      </c>
      <c r="DC22" s="960">
        <f>VLOOKUP($AX22&amp;"_"&amp;$CW$14,データシート1!$A:$BT,MATCH($CW$12&amp;"_"&amp;DC$20,データシート1!$A$1:$BT$1,0),0)</f>
        <v>0</v>
      </c>
      <c r="DD22" s="961">
        <f t="shared" si="11"/>
        <v>360.48400000000004</v>
      </c>
      <c r="DE22" s="16"/>
      <c r="DF22" s="125">
        <f>VLOOKUP($AX22&amp;"_"&amp;$DF$14,データシート1!$A:$BT,MATCH($DF$12&amp;"_"&amp;DF$20,データシート1!$A$1:$BT$1,0),0)</f>
        <v>8</v>
      </c>
      <c r="DG22" s="64">
        <f>VLOOKUP($AX22&amp;"_"&amp;$DF$14,データシート1!$A:$BT,MATCH($DF$12&amp;"_"&amp;DG$20,データシート1!$A$1:$BT$1,0),0)</f>
        <v>1</v>
      </c>
      <c r="DH22" s="64">
        <f>VLOOKUP($AX22&amp;"_"&amp;$DF$14,データシート1!$A:$BT,MATCH($DF$12&amp;"_"&amp;DH$20,データシート1!$A$1:$BT$1,0),0)</f>
        <v>0</v>
      </c>
      <c r="DI22" s="64">
        <f>VLOOKUP($AX22&amp;"_"&amp;$DF$14,データシート1!$A:$BT,MATCH($DF$12&amp;"_"&amp;DI$20,データシート1!$A$1:$BT$1,0),0)</f>
        <v>4</v>
      </c>
      <c r="DJ22" s="64">
        <f>VLOOKUP($AX22&amp;"_"&amp;$DF$14,データシート1!$A:$BT,MATCH($DF$12&amp;"_"&amp;DJ$20,データシート1!$A$1:$BT$1,0),0)</f>
        <v>1</v>
      </c>
      <c r="DK22" s="64">
        <f>VLOOKUP($AX22&amp;"_"&amp;$DF$14,データシート1!$A:$BT,MATCH($DF$12&amp;"_"&amp;DK$20,データシート1!$A$1:$BT$1,0),0)</f>
        <v>0</v>
      </c>
      <c r="DL22" s="68">
        <f t="shared" si="12"/>
        <v>14</v>
      </c>
      <c r="DM22" s="16"/>
      <c r="DN22" s="126">
        <f>IF($DD22=0,0,ROUND(CX22/$DD22,2))</f>
        <v>0.3</v>
      </c>
      <c r="DO22" s="127">
        <f>IF($DD22=0,0,ROUND(CY22/$DD22,2))</f>
        <v>0.02</v>
      </c>
      <c r="DP22" s="127">
        <f t="shared" si="13"/>
        <v>0</v>
      </c>
      <c r="DQ22" s="127">
        <f t="shared" si="13"/>
        <v>0.08</v>
      </c>
      <c r="DR22" s="127">
        <f t="shared" si="13"/>
        <v>0.6</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11211</v>
      </c>
      <c r="AY23" s="18" t="str">
        <f>IF(IFERROR(比較地域マスタ!$Z8,"")=0,"",IFERROR(比較地域マスタ!$Z8,""))</f>
        <v>本庄市</v>
      </c>
      <c r="BB23" s="110" t="str">
        <f t="shared" si="0"/>
        <v>11211</v>
      </c>
      <c r="BC23" s="1031" t="str">
        <f t="shared" si="0"/>
        <v>本庄市</v>
      </c>
      <c r="BD23" s="34">
        <f t="shared" si="14"/>
        <v>533.7196480817521</v>
      </c>
      <c r="BE23" s="34">
        <f t="shared" si="15"/>
        <v>188.74723616101895</v>
      </c>
      <c r="BF23" s="34">
        <f>VLOOKUP($AX23&amp;"_"&amp;$BC$14,データシート1!$A:$BT,MATCH($BC$12&amp;"_"&amp;BF$20,データシート1!$A$1:$BT$1,0),0)</f>
        <v>172.0322251517949</v>
      </c>
      <c r="BG23" s="34">
        <f>VLOOKUP($AX23&amp;"_"&amp;$BC$14,データシート1!$A:$BT,MATCH($BC$12&amp;"_"&amp;BG$20,データシート1!$A$1:$BT$1,0),0)</f>
        <v>4.8654460688678922</v>
      </c>
      <c r="BH23" s="34">
        <f>VLOOKUP($AX23&amp;"_"&amp;$BC$14,データシート1!$A:$BT,MATCH($BC$12&amp;"_"&amp;BH$20,データシート1!$A$1:$BT$1,0),0)</f>
        <v>11.849564940356156</v>
      </c>
      <c r="BI23" s="34">
        <f>VLOOKUP($AX23&amp;"_"&amp;$BC$14,データシート1!$A:$BT,MATCH($BC$12&amp;"_"&amp;BI$20,データシート1!$A$1:$BT$1,0),0)</f>
        <v>106.05277310919887</v>
      </c>
      <c r="BJ23" s="34">
        <f>VLOOKUP($AX23&amp;"_"&amp;$BC$14,データシート1!$A:$BT,MATCH($BC$12&amp;"_"&amp;BJ$20,データシート1!$A$1:$BT$1,0),0)</f>
        <v>88.181655074381766</v>
      </c>
      <c r="BK23" s="34">
        <f t="shared" si="1"/>
        <v>139.87102864453294</v>
      </c>
      <c r="BL23" s="34">
        <f t="shared" si="2"/>
        <v>135.3331826576042</v>
      </c>
      <c r="BM23" s="34">
        <f>VLOOKUP($AX23&amp;"_"&amp;$BC$14,データシート1!$A:$BT,MATCH($BC$12&amp;"_"&amp;BM$20,データシート1!$A$1:$BT$1,0),0)</f>
        <v>73.78883451054206</v>
      </c>
      <c r="BN23" s="34">
        <f>VLOOKUP($AX23&amp;"_"&amp;$BC$14,データシート1!$A:$BT,MATCH($BC$12&amp;"_"&amp;BN$20,データシート1!$A$1:$BT$1,0),0)</f>
        <v>61.544348147062152</v>
      </c>
      <c r="BO23" s="34">
        <f>VLOOKUP($AX23&amp;"_"&amp;$BC$14,データシート1!$A:$BT,MATCH($BC$12&amp;"_"&amp;BO$20,データシート1!$A$1:$BT$1,0),0)</f>
        <v>4.5378459869287298</v>
      </c>
      <c r="BP23" s="34">
        <f>VLOOKUP($AX23&amp;"_"&amp;$BC$14,データシート1!$A:$BT,MATCH($BC$12&amp;"_"&amp;BP$20,データシート1!$A$1:$BT$1,0),0)</f>
        <v>0</v>
      </c>
      <c r="BQ23" s="34">
        <f>VLOOKUP($AX23&amp;"_"&amp;$BC$14,データシート1!$A:$BT,MATCH($BC$12&amp;"_"&amp;BQ$20,データシート1!$A$1:$BT$1,0),0)</f>
        <v>10.86695509261957</v>
      </c>
      <c r="BR23" s="35">
        <f t="shared" si="3"/>
        <v>533.7196480817521</v>
      </c>
      <c r="BT23" s="121" t="str">
        <f t="shared" si="4"/>
        <v>本庄市</v>
      </c>
      <c r="BU23" s="33">
        <f t="shared" ref="BU23:BU68" si="25">BD23</f>
        <v>533.7196480817521</v>
      </c>
      <c r="BV23" s="59">
        <f t="shared" si="16"/>
        <v>0.35364490859461056</v>
      </c>
      <c r="BW23" s="59">
        <f t="shared" si="5"/>
        <v>0.32232694780883164</v>
      </c>
      <c r="BX23" s="59">
        <f t="shared" si="5"/>
        <v>9.1161082159048248E-3</v>
      </c>
      <c r="BY23" s="59">
        <f t="shared" si="5"/>
        <v>2.2201852569874114E-2</v>
      </c>
      <c r="BZ23" s="59">
        <f t="shared" si="5"/>
        <v>0.19870501955542455</v>
      </c>
      <c r="CA23" s="59">
        <f t="shared" si="5"/>
        <v>0.16522092711279501</v>
      </c>
      <c r="CB23" s="59">
        <f t="shared" si="5"/>
        <v>0.26206835207818374</v>
      </c>
      <c r="CC23" s="59">
        <f t="shared" si="5"/>
        <v>0.25356604941190891</v>
      </c>
      <c r="CD23" s="59">
        <f t="shared" si="5"/>
        <v>0.13825392184032825</v>
      </c>
      <c r="CE23" s="59">
        <f t="shared" si="5"/>
        <v>0.1153121275715807</v>
      </c>
      <c r="CF23" s="59">
        <f t="shared" si="5"/>
        <v>8.5023026662748025E-3</v>
      </c>
      <c r="CG23" s="59">
        <f t="shared" si="5"/>
        <v>0</v>
      </c>
      <c r="CH23" s="59">
        <f t="shared" si="5"/>
        <v>2.0360792658986077E-2</v>
      </c>
      <c r="CI23" s="122">
        <f t="shared" si="6"/>
        <v>1</v>
      </c>
      <c r="CK23" s="123" t="str">
        <f t="shared" si="7"/>
        <v>本庄市</v>
      </c>
      <c r="CL23" s="124">
        <f t="shared" si="17"/>
        <v>188.74723616101895</v>
      </c>
      <c r="CM23" s="65">
        <f t="shared" si="18"/>
        <v>0.46276704113158901</v>
      </c>
      <c r="CN23" s="66">
        <f t="shared" si="19"/>
        <v>172.0322251517949</v>
      </c>
      <c r="CO23" s="65">
        <f t="shared" si="20"/>
        <v>0.50773045528492766</v>
      </c>
      <c r="CP23" s="66">
        <f t="shared" si="8"/>
        <v>4.8654460688678922</v>
      </c>
      <c r="CQ23" s="65">
        <f t="shared" si="21"/>
        <v>0</v>
      </c>
      <c r="CR23" s="66">
        <f t="shared" si="9"/>
        <v>11.849564940356156</v>
      </c>
      <c r="CS23" s="65">
        <f t="shared" si="22"/>
        <v>0</v>
      </c>
      <c r="CT23" s="66">
        <f t="shared" si="10"/>
        <v>106.05277310919887</v>
      </c>
      <c r="CU23" s="67">
        <f t="shared" si="23"/>
        <v>4.4826739184886479E-2</v>
      </c>
      <c r="CV23" s="16"/>
      <c r="CW23" s="959">
        <f t="shared" si="24"/>
        <v>87.346000000000004</v>
      </c>
      <c r="CX23" s="962">
        <f>VLOOKUP($AX23&amp;"_"&amp;$CW$14,データシート1!$A:$BT,MATCH($CW$12&amp;"_"&amp;CX$20,データシート1!$A$1:$BT$1,0),0)</f>
        <v>87.346000000000004</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4.7539999999999996</v>
      </c>
      <c r="DB23" s="962">
        <f>VLOOKUP($AX23&amp;"_"&amp;$CW$14,データシート1!$A:$BT,MATCH($CW$12&amp;"_"&amp;DB$20,データシート1!$A$1:$BT$1,0),0)</f>
        <v>0</v>
      </c>
      <c r="DC23" s="962">
        <f>VLOOKUP($AX23&amp;"_"&amp;$CW$14,データシート1!$A:$BT,MATCH($CW$12&amp;"_"&amp;DC$20,データシート1!$A$1:$BT$1,0),0)</f>
        <v>0</v>
      </c>
      <c r="DD23" s="961">
        <f t="shared" si="11"/>
        <v>92.100000000000009</v>
      </c>
      <c r="DE23" s="16"/>
      <c r="DF23" s="125">
        <f>VLOOKUP($AX23&amp;"_"&amp;$DF$14,データシート1!$A:$BT,MATCH($DF$12&amp;"_"&amp;DF$20,データシート1!$A$1:$BT$1,0),0)</f>
        <v>11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12</v>
      </c>
      <c r="DM23" s="16"/>
      <c r="DN23" s="126">
        <f t="shared" ref="DN23:DN67" si="26">IF($DD23=0,0,ROUND(CX23/$DD23,2))</f>
        <v>0.95</v>
      </c>
      <c r="DO23" s="127">
        <f t="shared" ref="DO23:DO67" si="27">IF($DD23=0,0,ROUND(CY23/$DD23,2))</f>
        <v>0</v>
      </c>
      <c r="DP23" s="127">
        <f t="shared" si="13"/>
        <v>0</v>
      </c>
      <c r="DQ23" s="127">
        <f t="shared" si="13"/>
        <v>0.05</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27230</v>
      </c>
      <c r="AY24" s="18" t="str">
        <f>IF(IFERROR(比較地域マスタ!$Z9,"")=0,"",IFERROR(比較地域マスタ!$Z9,""))</f>
        <v>交野市</v>
      </c>
      <c r="BB24" s="110" t="str">
        <f t="shared" si="0"/>
        <v>27230</v>
      </c>
      <c r="BC24" s="1031" t="str">
        <f t="shared" si="0"/>
        <v>交野市</v>
      </c>
      <c r="BD24" s="34">
        <f t="shared" si="14"/>
        <v>233.95126386218297</v>
      </c>
      <c r="BE24" s="34">
        <f t="shared" si="15"/>
        <v>44.670340833117805</v>
      </c>
      <c r="BF24" s="34">
        <f>VLOOKUP($AX24&amp;"_"&amp;$BC$14,データシート1!$A:$BT,MATCH($BC$12&amp;"_"&amp;BF$20,データシート1!$A$1:$BT$1,0),0)</f>
        <v>42.013697730710376</v>
      </c>
      <c r="BG24" s="34">
        <f>VLOOKUP($AX24&amp;"_"&amp;$BC$14,データシート1!$A:$BT,MATCH($BC$12&amp;"_"&amp;BG$20,データシート1!$A$1:$BT$1,0),0)</f>
        <v>1.7972518695564506</v>
      </c>
      <c r="BH24" s="34">
        <f>VLOOKUP($AX24&amp;"_"&amp;$BC$14,データシート1!$A:$BT,MATCH($BC$12&amp;"_"&amp;BH$20,データシート1!$A$1:$BT$1,0),0)</f>
        <v>0.85939123285098307</v>
      </c>
      <c r="BI24" s="34">
        <f>VLOOKUP($AX24&amp;"_"&amp;$BC$14,データシート1!$A:$BT,MATCH($BC$12&amp;"_"&amp;BI$20,データシート1!$A$1:$BT$1,0),0)</f>
        <v>44.787346478674387</v>
      </c>
      <c r="BJ24" s="34">
        <f>VLOOKUP($AX24&amp;"_"&amp;$BC$14,データシート1!$A:$BT,MATCH($BC$12&amp;"_"&amp;BJ$20,データシート1!$A$1:$BT$1,0),0)</f>
        <v>65.175697611468692</v>
      </c>
      <c r="BK24" s="34">
        <f t="shared" si="1"/>
        <v>71.347738410966443</v>
      </c>
      <c r="BL24" s="34">
        <f t="shared" si="2"/>
        <v>66.826766298075569</v>
      </c>
      <c r="BM24" s="34">
        <f>VLOOKUP($AX24&amp;"_"&amp;$BC$14,データシート1!$A:$BT,MATCH($BC$12&amp;"_"&amp;BM$20,データシート1!$A$1:$BT$1,0),0)</f>
        <v>42.311252457086525</v>
      </c>
      <c r="BN24" s="34">
        <f>VLOOKUP($AX24&amp;"_"&amp;$BC$14,データシート1!$A:$BT,MATCH($BC$12&amp;"_"&amp;BN$20,データシート1!$A$1:$BT$1,0),0)</f>
        <v>24.515513840989044</v>
      </c>
      <c r="BO24" s="34">
        <f>VLOOKUP($AX24&amp;"_"&amp;$BC$14,データシート1!$A:$BT,MATCH($BC$12&amp;"_"&amp;BO$20,データシート1!$A$1:$BT$1,0),0)</f>
        <v>4.5209721128908704</v>
      </c>
      <c r="BP24" s="34">
        <f>VLOOKUP($AX24&amp;"_"&amp;$BC$14,データシート1!$A:$BT,MATCH($BC$12&amp;"_"&amp;BP$20,データシート1!$A$1:$BT$1,0),0)</f>
        <v>0</v>
      </c>
      <c r="BQ24" s="34">
        <f>VLOOKUP($AX24&amp;"_"&amp;$BC$14,データシート1!$A:$BT,MATCH($BC$12&amp;"_"&amp;BQ$20,データシート1!$A$1:$BT$1,0),0)</f>
        <v>7.970140527955647</v>
      </c>
      <c r="BR24" s="35">
        <f t="shared" si="3"/>
        <v>233.95126386218297</v>
      </c>
      <c r="BT24" s="121" t="str">
        <f t="shared" si="4"/>
        <v>交野市</v>
      </c>
      <c r="BU24" s="33">
        <f t="shared" si="25"/>
        <v>233.95126386218297</v>
      </c>
      <c r="BV24" s="59">
        <f t="shared" si="16"/>
        <v>0.19093866002550175</v>
      </c>
      <c r="BW24" s="59">
        <f t="shared" si="5"/>
        <v>0.17958311930924206</v>
      </c>
      <c r="BX24" s="59">
        <f t="shared" si="5"/>
        <v>7.6821635407585721E-3</v>
      </c>
      <c r="BY24" s="59">
        <f t="shared" si="5"/>
        <v>3.6733771755011208E-3</v>
      </c>
      <c r="BZ24" s="59">
        <f t="shared" si="5"/>
        <v>0.19143878831557803</v>
      </c>
      <c r="CA24" s="59">
        <f t="shared" si="5"/>
        <v>0.27858664465203609</v>
      </c>
      <c r="CB24" s="59">
        <f t="shared" si="5"/>
        <v>0.30496838201736015</v>
      </c>
      <c r="CC24" s="59">
        <f t="shared" si="5"/>
        <v>0.28564396359680355</v>
      </c>
      <c r="CD24" s="59">
        <f t="shared" si="5"/>
        <v>0.18085498560081054</v>
      </c>
      <c r="CE24" s="59">
        <f t="shared" si="5"/>
        <v>0.104788977995993</v>
      </c>
      <c r="CF24" s="59">
        <f t="shared" si="5"/>
        <v>1.9324418420556617E-2</v>
      </c>
      <c r="CG24" s="59">
        <f t="shared" si="5"/>
        <v>0</v>
      </c>
      <c r="CH24" s="59">
        <f t="shared" si="5"/>
        <v>3.4067524989524027E-2</v>
      </c>
      <c r="CI24" s="122">
        <f t="shared" si="6"/>
        <v>1</v>
      </c>
      <c r="CK24" s="123" t="str">
        <f t="shared" si="7"/>
        <v>交野市</v>
      </c>
      <c r="CL24" s="124">
        <f t="shared" si="17"/>
        <v>44.670340833117805</v>
      </c>
      <c r="CM24" s="65">
        <f t="shared" si="18"/>
        <v>0.61087512409954925</v>
      </c>
      <c r="CN24" s="66">
        <f t="shared" si="19"/>
        <v>42.013697730710376</v>
      </c>
      <c r="CO24" s="65">
        <f t="shared" si="20"/>
        <v>0.64950245929087869</v>
      </c>
      <c r="CP24" s="66">
        <f t="shared" si="8"/>
        <v>1.7972518695564506</v>
      </c>
      <c r="CQ24" s="65">
        <f t="shared" si="21"/>
        <v>0</v>
      </c>
      <c r="CR24" s="66">
        <f t="shared" si="9"/>
        <v>0.85939123285098307</v>
      </c>
      <c r="CS24" s="65">
        <f t="shared" si="22"/>
        <v>0</v>
      </c>
      <c r="CT24" s="66">
        <f t="shared" si="10"/>
        <v>44.787346478674387</v>
      </c>
      <c r="CU24" s="67">
        <f t="shared" si="23"/>
        <v>0.28356223349930182</v>
      </c>
      <c r="CV24" s="16"/>
      <c r="CW24" s="959">
        <f t="shared" si="24"/>
        <v>27.288</v>
      </c>
      <c r="CX24" s="962">
        <f>VLOOKUP($AX24&amp;"_"&amp;$CW$14,データシート1!$A:$BT,MATCH($CW$12&amp;"_"&amp;CX$20,データシート1!$A$1:$BT$1,0),0)</f>
        <v>27.288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12.7</v>
      </c>
      <c r="DB24" s="962">
        <f>VLOOKUP($AX24&amp;"_"&amp;$CW$14,データシート1!$A:$BT,MATCH($CW$12&amp;"_"&amp;DB$20,データシート1!$A$1:$BT$1,0),0)</f>
        <v>0</v>
      </c>
      <c r="DC24" s="962">
        <f>VLOOKUP($AX24&amp;"_"&amp;$CW$14,データシート1!$A:$BT,MATCH($CW$12&amp;"_"&amp;DC$20,データシート1!$A$1:$BT$1,0),0)</f>
        <v>0</v>
      </c>
      <c r="DD24" s="961">
        <f t="shared" si="11"/>
        <v>39.988</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0</v>
      </c>
      <c r="DK24" s="64">
        <f>VLOOKUP($AX24&amp;"_"&amp;$DF$14,データシート1!$A:$BT,MATCH($DF$12&amp;"_"&amp;DK$20,データシート1!$A$1:$BT$1,0),0)</f>
        <v>0</v>
      </c>
      <c r="DL24" s="68">
        <f t="shared" si="12"/>
        <v>4</v>
      </c>
      <c r="DM24" s="16"/>
      <c r="DN24" s="126">
        <f t="shared" si="26"/>
        <v>0.68</v>
      </c>
      <c r="DO24" s="127">
        <f t="shared" si="27"/>
        <v>0</v>
      </c>
      <c r="DP24" s="127">
        <f t="shared" si="13"/>
        <v>0</v>
      </c>
      <c r="DQ24" s="127">
        <f t="shared" si="13"/>
        <v>0.32</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26202</v>
      </c>
      <c r="AY25" s="18" t="str">
        <f>IF(IFERROR(比較地域マスタ!$Z10,"")=0,"",IFERROR(比較地域マスタ!$Z10,""))</f>
        <v>舞鶴市</v>
      </c>
      <c r="BB25" s="110" t="str">
        <f t="shared" si="0"/>
        <v>26202</v>
      </c>
      <c r="BC25" s="1031" t="str">
        <f t="shared" si="0"/>
        <v>舞鶴市</v>
      </c>
      <c r="BD25" s="34">
        <f t="shared" si="14"/>
        <v>422.41437529469817</v>
      </c>
      <c r="BE25" s="34">
        <f t="shared" si="15"/>
        <v>62.643923436815911</v>
      </c>
      <c r="BF25" s="34">
        <f>VLOOKUP($AX25&amp;"_"&amp;$BC$14,データシート1!$A:$BT,MATCH($BC$12&amp;"_"&amp;BF$20,データシート1!$A$1:$BT$1,0),0)</f>
        <v>48.772206762615369</v>
      </c>
      <c r="BG25" s="34">
        <f>VLOOKUP($AX25&amp;"_"&amp;$BC$14,データシート1!$A:$BT,MATCH($BC$12&amp;"_"&amp;BG$20,データシート1!$A$1:$BT$1,0),0)</f>
        <v>5.5319165332739582</v>
      </c>
      <c r="BH25" s="34">
        <f>VLOOKUP($AX25&amp;"_"&amp;$BC$14,データシート1!$A:$BT,MATCH($BC$12&amp;"_"&amp;BH$20,データシート1!$A$1:$BT$1,0),0)</f>
        <v>8.3398001409265845</v>
      </c>
      <c r="BI25" s="34">
        <f>VLOOKUP($AX25&amp;"_"&amp;$BC$14,データシート1!$A:$BT,MATCH($BC$12&amp;"_"&amp;BI$20,データシート1!$A$1:$BT$1,0),0)</f>
        <v>91.368062227455852</v>
      </c>
      <c r="BJ25" s="34">
        <f>VLOOKUP($AX25&amp;"_"&amp;$BC$14,データシート1!$A:$BT,MATCH($BC$12&amp;"_"&amp;BJ$20,データシート1!$A$1:$BT$1,0),0)</f>
        <v>86.800554094122049</v>
      </c>
      <c r="BK25" s="34">
        <f t="shared" si="1"/>
        <v>175.7557474703444</v>
      </c>
      <c r="BL25" s="34">
        <f t="shared" si="2"/>
        <v>130.16593482413373</v>
      </c>
      <c r="BM25" s="34">
        <f>VLOOKUP($AX25&amp;"_"&amp;$BC$14,データシート1!$A:$BT,MATCH($BC$12&amp;"_"&amp;BM$20,データシート1!$A$1:$BT$1,0),0)</f>
        <v>68.686639215694385</v>
      </c>
      <c r="BN25" s="34">
        <f>VLOOKUP($AX25&amp;"_"&amp;$BC$14,データシート1!$A:$BT,MATCH($BC$12&amp;"_"&amp;BN$20,データシート1!$A$1:$BT$1,0),0)</f>
        <v>61.479295608439358</v>
      </c>
      <c r="BO25" s="34">
        <f>VLOOKUP($AX25&amp;"_"&amp;$BC$14,データシート1!$A:$BT,MATCH($BC$12&amp;"_"&amp;BO$20,データシート1!$A$1:$BT$1,0),0)</f>
        <v>4.6417166509887702</v>
      </c>
      <c r="BP25" s="34">
        <f>VLOOKUP($AX25&amp;"_"&amp;$BC$14,データシート1!$A:$BT,MATCH($BC$12&amp;"_"&amp;BP$20,データシート1!$A$1:$BT$1,0),0)</f>
        <v>40.948095995221912</v>
      </c>
      <c r="BQ25" s="34">
        <f>VLOOKUP($AX25&amp;"_"&amp;$BC$14,データシート1!$A:$BT,MATCH($BC$12&amp;"_"&amp;BQ$20,データシート1!$A$1:$BT$1,0),0)</f>
        <v>5.8460880659600001</v>
      </c>
      <c r="BR25" s="35">
        <f t="shared" si="3"/>
        <v>422.41437529469817</v>
      </c>
      <c r="BT25" s="121" t="str">
        <f t="shared" si="4"/>
        <v>舞鶴市</v>
      </c>
      <c r="BU25" s="33">
        <f t="shared" si="25"/>
        <v>422.41437529469817</v>
      </c>
      <c r="BV25" s="59">
        <f t="shared" si="16"/>
        <v>0.14829969598717435</v>
      </c>
      <c r="BW25" s="59">
        <f t="shared" si="5"/>
        <v>0.11546057524341909</v>
      </c>
      <c r="BX25" s="59">
        <f t="shared" si="5"/>
        <v>1.3095947621135305E-2</v>
      </c>
      <c r="BY25" s="59">
        <f t="shared" si="5"/>
        <v>1.9743173122619955E-2</v>
      </c>
      <c r="BZ25" s="59">
        <f t="shared" si="5"/>
        <v>0.21629960430137529</v>
      </c>
      <c r="CA25" s="59">
        <f t="shared" si="5"/>
        <v>0.20548674280690726</v>
      </c>
      <c r="CB25" s="59">
        <f t="shared" si="5"/>
        <v>0.41607425729232839</v>
      </c>
      <c r="CC25" s="59">
        <f t="shared" si="5"/>
        <v>0.30814750263487889</v>
      </c>
      <c r="CD25" s="59">
        <f t="shared" si="5"/>
        <v>0.16260488097209055</v>
      </c>
      <c r="CE25" s="59">
        <f t="shared" si="5"/>
        <v>0.14554262166278839</v>
      </c>
      <c r="CF25" s="59">
        <f t="shared" si="5"/>
        <v>1.0988538559442889E-2</v>
      </c>
      <c r="CG25" s="59">
        <f t="shared" si="5"/>
        <v>9.6938216098006597E-2</v>
      </c>
      <c r="CH25" s="59">
        <f t="shared" si="5"/>
        <v>1.3839699612214821E-2</v>
      </c>
      <c r="CI25" s="122">
        <f t="shared" si="6"/>
        <v>1</v>
      </c>
      <c r="CK25" s="123" t="str">
        <f t="shared" si="7"/>
        <v>舞鶴市</v>
      </c>
      <c r="CL25" s="124">
        <f t="shared" si="17"/>
        <v>62.643923436815911</v>
      </c>
      <c r="CM25" s="65">
        <f t="shared" si="18"/>
        <v>1</v>
      </c>
      <c r="CN25" s="66">
        <f t="shared" si="19"/>
        <v>48.772206762615369</v>
      </c>
      <c r="CO25" s="65">
        <f t="shared" si="20"/>
        <v>1</v>
      </c>
      <c r="CP25" s="66">
        <f t="shared" si="8"/>
        <v>5.5319165332739582</v>
      </c>
      <c r="CQ25" s="65">
        <f t="shared" si="21"/>
        <v>0</v>
      </c>
      <c r="CR25" s="66">
        <f t="shared" si="9"/>
        <v>8.3398001409265845</v>
      </c>
      <c r="CS25" s="65">
        <f t="shared" si="22"/>
        <v>0</v>
      </c>
      <c r="CT25" s="66">
        <f t="shared" si="10"/>
        <v>91.368062227455852</v>
      </c>
      <c r="CU25" s="67">
        <f t="shared" si="23"/>
        <v>0.17437165254022952</v>
      </c>
      <c r="CV25" s="16"/>
      <c r="CW25" s="959">
        <f t="shared" si="24"/>
        <v>292.97699999999998</v>
      </c>
      <c r="CX25" s="962">
        <f>VLOOKUP($AX25&amp;"_"&amp;$CW$14,データシート1!$A:$BT,MATCH($CW$12&amp;"_"&amp;CX$20,データシート1!$A$1:$BT$1,0),0)</f>
        <v>292.97699999999998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15.932</v>
      </c>
      <c r="DB25" s="962">
        <f>VLOOKUP($AX25&amp;"_"&amp;$CW$14,データシート1!$A:$BT,MATCH($CW$12&amp;"_"&amp;DB$20,データシート1!$A$1:$BT$1,0),0)</f>
        <v>683.52800000000002</v>
      </c>
      <c r="DC25" s="962">
        <f>VLOOKUP($AX25&amp;"_"&amp;$CW$14,データシート1!$A:$BT,MATCH($CW$12&amp;"_"&amp;DC$20,データシート1!$A$1:$BT$1,0),0)</f>
        <v>0</v>
      </c>
      <c r="DD25" s="961">
        <f t="shared" si="11"/>
        <v>992.43700000000001</v>
      </c>
      <c r="DE25" s="16"/>
      <c r="DF25" s="125">
        <f>VLOOKUP($AX25&amp;"_"&amp;$DF$14,データシート1!$A:$BT,MATCH($DF$12&amp;"_"&amp;DF$20,データシート1!$A$1:$BT$1,0),0)</f>
        <v>6</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4</v>
      </c>
      <c r="DJ25" s="64">
        <f>VLOOKUP($AX25&amp;"_"&amp;$DF$14,データシート1!$A:$BT,MATCH($DF$12&amp;"_"&amp;DJ$20,データシート1!$A$1:$BT$1,0),0)</f>
        <v>1</v>
      </c>
      <c r="DK25" s="64">
        <f>VLOOKUP($AX25&amp;"_"&amp;$DF$14,データシート1!$A:$BT,MATCH($DF$12&amp;"_"&amp;DK$20,データシート1!$A$1:$BT$1,0),0)</f>
        <v>0</v>
      </c>
      <c r="DL25" s="68">
        <f t="shared" si="12"/>
        <v>11</v>
      </c>
      <c r="DM25" s="16"/>
      <c r="DN25" s="126">
        <f t="shared" si="26"/>
        <v>0.3</v>
      </c>
      <c r="DO25" s="127">
        <f t="shared" si="27"/>
        <v>0</v>
      </c>
      <c r="DP25" s="127">
        <f t="shared" si="13"/>
        <v>0</v>
      </c>
      <c r="DQ25" s="127">
        <f t="shared" si="13"/>
        <v>0.02</v>
      </c>
      <c r="DR25" s="127">
        <f t="shared" si="13"/>
        <v>0.69</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15213</v>
      </c>
      <c r="AY26" s="18" t="str">
        <f>IF(IFERROR(比較地域マスタ!$Z11,"")=0,"",IFERROR(比較地域マスタ!$Z11,""))</f>
        <v>燕市</v>
      </c>
      <c r="BB26" s="110" t="str">
        <f t="shared" si="0"/>
        <v>15213</v>
      </c>
      <c r="BC26" s="1031" t="str">
        <f t="shared" si="0"/>
        <v>燕市</v>
      </c>
      <c r="BD26" s="34">
        <f t="shared" si="14"/>
        <v>822.23913832906737</v>
      </c>
      <c r="BE26" s="34">
        <f t="shared" si="15"/>
        <v>474.1517937944048</v>
      </c>
      <c r="BF26" s="34">
        <f>VLOOKUP($AX26&amp;"_"&amp;$BC$14,データシート1!$A:$BT,MATCH($BC$12&amp;"_"&amp;BF$20,データシート1!$A$1:$BT$1,0),0)</f>
        <v>462.54367270966839</v>
      </c>
      <c r="BG26" s="34">
        <f>VLOOKUP($AX26&amp;"_"&amp;$BC$14,データシート1!$A:$BT,MATCH($BC$12&amp;"_"&amp;BG$20,データシート1!$A$1:$BT$1,0),0)</f>
        <v>5.4526317276823271</v>
      </c>
      <c r="BH26" s="34">
        <f>VLOOKUP($AX26&amp;"_"&amp;$BC$14,データシート1!$A:$BT,MATCH($BC$12&amp;"_"&amp;BH$20,データシート1!$A$1:$BT$1,0),0)</f>
        <v>6.1554893570540843</v>
      </c>
      <c r="BI26" s="34">
        <f>VLOOKUP($AX26&amp;"_"&amp;$BC$14,データシート1!$A:$BT,MATCH($BC$12&amp;"_"&amp;BI$20,データシート1!$A$1:$BT$1,0),0)</f>
        <v>100.88581960276309</v>
      </c>
      <c r="BJ26" s="34">
        <f>VLOOKUP($AX26&amp;"_"&amp;$BC$14,データシート1!$A:$BT,MATCH($BC$12&amp;"_"&amp;BJ$20,データシート1!$A$1:$BT$1,0),0)</f>
        <v>106.84911371003777</v>
      </c>
      <c r="BK26" s="34">
        <f t="shared" si="1"/>
        <v>133.33761917549319</v>
      </c>
      <c r="BL26" s="34">
        <f t="shared" si="2"/>
        <v>128.77694382957208</v>
      </c>
      <c r="BM26" s="34">
        <f>VLOOKUP($AX26&amp;"_"&amp;$BC$14,データシート1!$A:$BT,MATCH($BC$12&amp;"_"&amp;BM$20,データシート1!$A$1:$BT$1,0),0)</f>
        <v>73.765729204198834</v>
      </c>
      <c r="BN26" s="34">
        <f>VLOOKUP($AX26&amp;"_"&amp;$BC$14,データシート1!$A:$BT,MATCH($BC$12&amp;"_"&amp;BN$20,データシート1!$A$1:$BT$1,0),0)</f>
        <v>55.011214625373256</v>
      </c>
      <c r="BO26" s="34">
        <f>VLOOKUP($AX26&amp;"_"&amp;$BC$14,データシート1!$A:$BT,MATCH($BC$12&amp;"_"&amp;BO$20,データシート1!$A$1:$BT$1,0),0)</f>
        <v>4.56067534592112</v>
      </c>
      <c r="BP26" s="34">
        <f>VLOOKUP($AX26&amp;"_"&amp;$BC$14,データシート1!$A:$BT,MATCH($BC$12&amp;"_"&amp;BP$20,データシート1!$A$1:$BT$1,0),0)</f>
        <v>0</v>
      </c>
      <c r="BQ26" s="34">
        <f>VLOOKUP($AX26&amp;"_"&amp;$BC$14,データシート1!$A:$BT,MATCH($BC$12&amp;"_"&amp;BQ$20,データシート1!$A$1:$BT$1,0),0)</f>
        <v>7.014792046368636</v>
      </c>
      <c r="BR26" s="35">
        <f t="shared" si="3"/>
        <v>822.23913832906737</v>
      </c>
      <c r="BT26" s="121" t="str">
        <f t="shared" si="4"/>
        <v>燕市</v>
      </c>
      <c r="BU26" s="33">
        <f t="shared" si="25"/>
        <v>822.23913832906737</v>
      </c>
      <c r="BV26" s="59">
        <f t="shared" si="16"/>
        <v>0.57665923657923113</v>
      </c>
      <c r="BW26" s="59">
        <f t="shared" si="5"/>
        <v>0.56254154192858952</v>
      </c>
      <c r="BX26" s="59">
        <f t="shared" si="5"/>
        <v>6.631442695324649E-3</v>
      </c>
      <c r="BY26" s="59">
        <f t="shared" si="5"/>
        <v>7.4862519553169247E-3</v>
      </c>
      <c r="BZ26" s="59">
        <f t="shared" si="5"/>
        <v>0.12269644547422126</v>
      </c>
      <c r="CA26" s="59">
        <f t="shared" si="5"/>
        <v>0.12994895125908712</v>
      </c>
      <c r="CB26" s="59">
        <f t="shared" si="5"/>
        <v>0.16216403836778967</v>
      </c>
      <c r="CC26" s="59">
        <f t="shared" si="5"/>
        <v>0.1566173851700482</v>
      </c>
      <c r="CD26" s="59">
        <f t="shared" si="5"/>
        <v>8.971323033114624E-2</v>
      </c>
      <c r="CE26" s="59">
        <f t="shared" si="5"/>
        <v>6.6904154838901969E-2</v>
      </c>
      <c r="CF26" s="59">
        <f t="shared" si="5"/>
        <v>5.5466531977414789E-3</v>
      </c>
      <c r="CG26" s="59">
        <f t="shared" si="5"/>
        <v>0</v>
      </c>
      <c r="CH26" s="59">
        <f t="shared" si="5"/>
        <v>8.5313283196709784E-3</v>
      </c>
      <c r="CI26" s="122">
        <f t="shared" si="6"/>
        <v>1</v>
      </c>
      <c r="CK26" s="123" t="str">
        <f t="shared" si="7"/>
        <v>燕市</v>
      </c>
      <c r="CL26" s="124">
        <f t="shared" si="17"/>
        <v>474.1517937944048</v>
      </c>
      <c r="CM26" s="65">
        <f t="shared" si="18"/>
        <v>0.24626290890007785</v>
      </c>
      <c r="CN26" s="66">
        <f t="shared" si="19"/>
        <v>462.54367270966839</v>
      </c>
      <c r="CO26" s="65">
        <f t="shared" si="20"/>
        <v>0.25244318945271194</v>
      </c>
      <c r="CP26" s="66">
        <f t="shared" si="8"/>
        <v>5.4526317276823271</v>
      </c>
      <c r="CQ26" s="65">
        <f t="shared" si="21"/>
        <v>0</v>
      </c>
      <c r="CR26" s="66">
        <f t="shared" si="9"/>
        <v>6.1554893570540843</v>
      </c>
      <c r="CS26" s="65">
        <f t="shared" si="22"/>
        <v>0</v>
      </c>
      <c r="CT26" s="66">
        <f t="shared" si="10"/>
        <v>100.88581960276309</v>
      </c>
      <c r="CU26" s="67">
        <f t="shared" si="23"/>
        <v>0</v>
      </c>
      <c r="CV26" s="16"/>
      <c r="CW26" s="959">
        <f t="shared" si="24"/>
        <v>116.76600000000001</v>
      </c>
      <c r="CX26" s="962">
        <f>VLOOKUP($AX26&amp;"_"&amp;$CW$14,データシート1!$A:$BT,MATCH($CW$12&amp;"_"&amp;CX$20,データシート1!$A$1:$BT$1,0),0)</f>
        <v>116.76600000000001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116.76600000000001</v>
      </c>
      <c r="DE26" s="16"/>
      <c r="DF26" s="125">
        <f>VLOOKUP($AX26&amp;"_"&amp;$DF$14,データシート1!$A:$BT,MATCH($DF$12&amp;"_"&amp;DF$20,データシート1!$A$1:$BT$1,0),0)</f>
        <v>7</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7</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28209</v>
      </c>
      <c r="AY27" s="18" t="str">
        <f>IF(IFERROR(比較地域マスタ!$Z12,"")=0,"",IFERROR(比較地域マスタ!$Z12,""))</f>
        <v>豊岡市</v>
      </c>
      <c r="BB27" s="110" t="str">
        <f t="shared" si="0"/>
        <v>28209</v>
      </c>
      <c r="BC27" s="1031" t="str">
        <f t="shared" si="0"/>
        <v>豊岡市</v>
      </c>
      <c r="BD27" s="34">
        <f t="shared" si="14"/>
        <v>514.70493805602564</v>
      </c>
      <c r="BE27" s="34">
        <f t="shared" si="15"/>
        <v>211.02501126356381</v>
      </c>
      <c r="BF27" s="34">
        <f>VLOOKUP($AX27&amp;"_"&amp;$BC$14,データシート1!$A:$BT,MATCH($BC$12&amp;"_"&amp;BF$20,データシート1!$A$1:$BT$1,0),0)</f>
        <v>185.11084166678825</v>
      </c>
      <c r="BG27" s="34">
        <f>VLOOKUP($AX27&amp;"_"&amp;$BC$14,データシート1!$A:$BT,MATCH($BC$12&amp;"_"&amp;BG$20,データシート1!$A$1:$BT$1,0),0)</f>
        <v>5.4455207145941804</v>
      </c>
      <c r="BH27" s="34">
        <f>VLOOKUP($AX27&amp;"_"&amp;$BC$14,データシート1!$A:$BT,MATCH($BC$12&amp;"_"&amp;BH$20,データシート1!$A$1:$BT$1,0),0)</f>
        <v>20.468648882181377</v>
      </c>
      <c r="BI27" s="34">
        <f>VLOOKUP($AX27&amp;"_"&amp;$BC$14,データシート1!$A:$BT,MATCH($BC$12&amp;"_"&amp;BI$20,データシート1!$A$1:$BT$1,0),0)</f>
        <v>88.289760505157872</v>
      </c>
      <c r="BJ27" s="34">
        <f>VLOOKUP($AX27&amp;"_"&amp;$BC$14,データシート1!$A:$BT,MATCH($BC$12&amp;"_"&amp;BJ$20,データシート1!$A$1:$BT$1,0),0)</f>
        <v>60.306831089395452</v>
      </c>
      <c r="BK27" s="34">
        <f t="shared" si="1"/>
        <v>144.53462896079716</v>
      </c>
      <c r="BL27" s="34">
        <f t="shared" si="2"/>
        <v>139.26624671570863</v>
      </c>
      <c r="BM27" s="34">
        <f>VLOOKUP($AX27&amp;"_"&amp;$BC$14,データシート1!$A:$BT,MATCH($BC$12&amp;"_"&amp;BM$20,データシート1!$A$1:$BT$1,0),0)</f>
        <v>66.351644139362918</v>
      </c>
      <c r="BN27" s="34">
        <f>VLOOKUP($AX27&amp;"_"&amp;$BC$14,データシート1!$A:$BT,MATCH($BC$12&amp;"_"&amp;BN$20,データシート1!$A$1:$BT$1,0),0)</f>
        <v>72.914602576345729</v>
      </c>
      <c r="BO27" s="34">
        <f>VLOOKUP($AX27&amp;"_"&amp;$BC$14,データシート1!$A:$BT,MATCH($BC$12&amp;"_"&amp;BO$20,データシート1!$A$1:$BT$1,0),0)</f>
        <v>4.6049911604357803</v>
      </c>
      <c r="BP27" s="34">
        <f>VLOOKUP($AX27&amp;"_"&amp;$BC$14,データシート1!$A:$BT,MATCH($BC$12&amp;"_"&amp;BP$20,データシート1!$A$1:$BT$1,0),0)</f>
        <v>0.66339108465273333</v>
      </c>
      <c r="BQ27" s="34">
        <f>VLOOKUP($AX27&amp;"_"&amp;$BC$14,データシート1!$A:$BT,MATCH($BC$12&amp;"_"&amp;BQ$20,データシート1!$A$1:$BT$1,0),0)</f>
        <v>10.54870623711137</v>
      </c>
      <c r="BR27" s="35">
        <f t="shared" si="3"/>
        <v>514.70493805602564</v>
      </c>
      <c r="BT27" s="121" t="str">
        <f t="shared" si="4"/>
        <v>豊岡市</v>
      </c>
      <c r="BU27" s="33">
        <f t="shared" si="25"/>
        <v>514.70493805602564</v>
      </c>
      <c r="BV27" s="59">
        <f t="shared" si="16"/>
        <v>0.40999220264056169</v>
      </c>
      <c r="BW27" s="59">
        <f t="shared" si="5"/>
        <v>0.35964458076879557</v>
      </c>
      <c r="BX27" s="59">
        <f t="shared" si="5"/>
        <v>1.0579888227148572E-2</v>
      </c>
      <c r="BY27" s="59">
        <f t="shared" si="5"/>
        <v>3.9767733644617498E-2</v>
      </c>
      <c r="BZ27" s="59">
        <f t="shared" si="5"/>
        <v>0.17153470654199848</v>
      </c>
      <c r="CA27" s="59">
        <f t="shared" si="5"/>
        <v>0.11716777250509117</v>
      </c>
      <c r="CB27" s="59">
        <f t="shared" si="5"/>
        <v>0.28081065145146239</v>
      </c>
      <c r="CC27" s="59">
        <f t="shared" si="5"/>
        <v>0.27057491859646682</v>
      </c>
      <c r="CD27" s="59">
        <f t="shared" si="5"/>
        <v>0.12891200226281982</v>
      </c>
      <c r="CE27" s="59">
        <f t="shared" si="5"/>
        <v>0.14166291633364703</v>
      </c>
      <c r="CF27" s="59">
        <f t="shared" si="5"/>
        <v>8.9468563830536387E-3</v>
      </c>
      <c r="CG27" s="59">
        <f t="shared" si="5"/>
        <v>1.2888764719419172E-3</v>
      </c>
      <c r="CH27" s="59">
        <f t="shared" si="5"/>
        <v>2.0494666860886312E-2</v>
      </c>
      <c r="CI27" s="122">
        <f t="shared" si="6"/>
        <v>1</v>
      </c>
      <c r="CK27" s="123" t="str">
        <f t="shared" si="7"/>
        <v>豊岡市</v>
      </c>
      <c r="CL27" s="124">
        <f t="shared" si="17"/>
        <v>211.02501126356381</v>
      </c>
      <c r="CM27" s="65">
        <f t="shared" si="18"/>
        <v>0.12888519629566814</v>
      </c>
      <c r="CN27" s="66">
        <f t="shared" si="19"/>
        <v>185.11084166678825</v>
      </c>
      <c r="CO27" s="65">
        <f t="shared" si="20"/>
        <v>0.14692818505443456</v>
      </c>
      <c r="CP27" s="66">
        <f t="shared" si="8"/>
        <v>5.4455207145941804</v>
      </c>
      <c r="CQ27" s="65">
        <f t="shared" si="21"/>
        <v>0</v>
      </c>
      <c r="CR27" s="66">
        <f t="shared" si="9"/>
        <v>20.468648882181377</v>
      </c>
      <c r="CS27" s="65">
        <f t="shared" si="22"/>
        <v>0</v>
      </c>
      <c r="CT27" s="66">
        <f t="shared" si="10"/>
        <v>88.289760505157872</v>
      </c>
      <c r="CU27" s="67">
        <f t="shared" si="23"/>
        <v>0.19723691513448696</v>
      </c>
      <c r="CV27" s="16"/>
      <c r="CW27" s="959">
        <f t="shared" si="24"/>
        <v>27.198</v>
      </c>
      <c r="CX27" s="962">
        <f>VLOOKUP($AX27&amp;"_"&amp;$CW$14,データシート1!$A:$BT,MATCH($CW$12&amp;"_"&amp;CX$20,データシート1!$A$1:$BT$1,0),0)</f>
        <v>27.198</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17.414000000000001</v>
      </c>
      <c r="DB27" s="962">
        <f>VLOOKUP($AX27&amp;"_"&amp;$CW$14,データシート1!$A:$BT,MATCH($CW$12&amp;"_"&amp;DB$20,データシート1!$A$1:$BT$1,0),0)</f>
        <v>0</v>
      </c>
      <c r="DC27" s="962">
        <f>VLOOKUP($AX27&amp;"_"&amp;$CW$14,データシート1!$A:$BT,MATCH($CW$12&amp;"_"&amp;DC$20,データシート1!$A$1:$BT$1,0),0)</f>
        <v>0</v>
      </c>
      <c r="DD27" s="961">
        <f t="shared" si="11"/>
        <v>44.612000000000002</v>
      </c>
      <c r="DE27" s="16"/>
      <c r="DF27" s="125">
        <f>VLOOKUP($AX27&amp;"_"&amp;$DF$14,データシート1!$A:$BT,MATCH($DF$12&amp;"_"&amp;DF$20,データシート1!$A$1:$BT$1,0),0)</f>
        <v>6</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2</v>
      </c>
      <c r="DJ27" s="64">
        <f>VLOOKUP($AX27&amp;"_"&amp;$DF$14,データシート1!$A:$BT,MATCH($DF$12&amp;"_"&amp;DJ$20,データシート1!$A$1:$BT$1,0),0)</f>
        <v>0</v>
      </c>
      <c r="DK27" s="64">
        <f>VLOOKUP($AX27&amp;"_"&amp;$DF$14,データシート1!$A:$BT,MATCH($DF$12&amp;"_"&amp;DK$20,データシート1!$A$1:$BT$1,0),0)</f>
        <v>0</v>
      </c>
      <c r="DL27" s="68">
        <f t="shared" si="12"/>
        <v>8</v>
      </c>
      <c r="DM27" s="16"/>
      <c r="DN27" s="126">
        <f t="shared" si="26"/>
        <v>0.61</v>
      </c>
      <c r="DO27" s="127">
        <f t="shared" si="27"/>
        <v>0</v>
      </c>
      <c r="DP27" s="127">
        <f t="shared" si="13"/>
        <v>0</v>
      </c>
      <c r="DQ27" s="127">
        <f t="shared" si="13"/>
        <v>0.39</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01205</v>
      </c>
      <c r="AY28" s="18" t="str">
        <f>IF(IFERROR(比較地域マスタ!$Z13,"")=0,"",IFERROR(比較地域マスタ!$Z13,""))</f>
        <v>室蘭市</v>
      </c>
      <c r="BB28" s="110" t="str">
        <f t="shared" si="0"/>
        <v>01205</v>
      </c>
      <c r="BC28" s="1031" t="str">
        <f t="shared" si="0"/>
        <v>室蘭市</v>
      </c>
      <c r="BD28" s="34">
        <f t="shared" si="14"/>
        <v>1448.8650505069004</v>
      </c>
      <c r="BE28" s="34">
        <f t="shared" si="15"/>
        <v>945.10662267317593</v>
      </c>
      <c r="BF28" s="34">
        <f>VLOOKUP($AX28&amp;"_"&amp;$BC$14,データシート1!$A:$BT,MATCH($BC$12&amp;"_"&amp;BF$20,データシート1!$A$1:$BT$1,0),0)</f>
        <v>932.33459921578662</v>
      </c>
      <c r="BG28" s="34">
        <f>VLOOKUP($AX28&amp;"_"&amp;$BC$14,データシート1!$A:$BT,MATCH($BC$12&amp;"_"&amp;BG$20,データシート1!$A$1:$BT$1,0),0)</f>
        <v>11.175758278326775</v>
      </c>
      <c r="BH28" s="34">
        <f>VLOOKUP($AX28&amp;"_"&amp;$BC$14,データシート1!$A:$BT,MATCH($BC$12&amp;"_"&amp;BH$20,データシート1!$A$1:$BT$1,0),0)</f>
        <v>1.596265179062617</v>
      </c>
      <c r="BI28" s="34">
        <f>VLOOKUP($AX28&amp;"_"&amp;$BC$14,データシート1!$A:$BT,MATCH($BC$12&amp;"_"&amp;BI$20,データシート1!$A$1:$BT$1,0),0)</f>
        <v>145.6806034213507</v>
      </c>
      <c r="BJ28" s="34">
        <f>VLOOKUP($AX28&amp;"_"&amp;$BC$14,データシート1!$A:$BT,MATCH($BC$12&amp;"_"&amp;BJ$20,データシート1!$A$1:$BT$1,0),0)</f>
        <v>196.19036565550689</v>
      </c>
      <c r="BK28" s="34">
        <f t="shared" si="1"/>
        <v>149.46502405541833</v>
      </c>
      <c r="BL28" s="34">
        <f t="shared" si="2"/>
        <v>104.93023522027062</v>
      </c>
      <c r="BM28" s="34">
        <f>VLOOKUP($AX28&amp;"_"&amp;$BC$14,データシート1!$A:$BT,MATCH($BC$12&amp;"_"&amp;BM$20,データシート1!$A$1:$BT$1,0),0)</f>
        <v>64.081887575059355</v>
      </c>
      <c r="BN28" s="34">
        <f>VLOOKUP($AX28&amp;"_"&amp;$BC$14,データシート1!$A:$BT,MATCH($BC$12&amp;"_"&amp;BN$20,データシート1!$A$1:$BT$1,0),0)</f>
        <v>40.84834764521127</v>
      </c>
      <c r="BO28" s="34">
        <f>VLOOKUP($AX28&amp;"_"&amp;$BC$14,データシート1!$A:$BT,MATCH($BC$12&amp;"_"&amp;BO$20,データシート1!$A$1:$BT$1,0),0)</f>
        <v>4.6701511722913196</v>
      </c>
      <c r="BP28" s="34">
        <f>VLOOKUP($AX28&amp;"_"&amp;$BC$14,データシート1!$A:$BT,MATCH($BC$12&amp;"_"&amp;BP$20,データシート1!$A$1:$BT$1,0),0)</f>
        <v>39.864637662856396</v>
      </c>
      <c r="BQ28" s="34">
        <f>VLOOKUP($AX28&amp;"_"&amp;$BC$14,データシート1!$A:$BT,MATCH($BC$12&amp;"_"&amp;BQ$20,データシート1!$A$1:$BT$1,0),0)</f>
        <v>12.422434701448569</v>
      </c>
      <c r="BR28" s="35">
        <f t="shared" si="3"/>
        <v>1448.8650505069004</v>
      </c>
      <c r="BT28" s="121" t="str">
        <f t="shared" si="4"/>
        <v>室蘭市</v>
      </c>
      <c r="BU28" s="33">
        <f t="shared" si="25"/>
        <v>1448.8650505069004</v>
      </c>
      <c r="BV28" s="59">
        <f t="shared" si="16"/>
        <v>0.65230824799212361</v>
      </c>
      <c r="BW28" s="59">
        <f t="shared" si="5"/>
        <v>0.64349305609214591</v>
      </c>
      <c r="BX28" s="59">
        <f t="shared" si="5"/>
        <v>7.7134570085853208E-3</v>
      </c>
      <c r="BY28" s="59">
        <f t="shared" si="5"/>
        <v>1.1017348913925056E-3</v>
      </c>
      <c r="BZ28" s="59">
        <f t="shared" si="5"/>
        <v>0.10054808304636988</v>
      </c>
      <c r="CA28" s="59">
        <f t="shared" si="5"/>
        <v>0.13540968883669854</v>
      </c>
      <c r="CB28" s="59">
        <f t="shared" si="5"/>
        <v>0.10316007277774175</v>
      </c>
      <c r="CC28" s="59">
        <f t="shared" si="5"/>
        <v>7.2422366171065886E-2</v>
      </c>
      <c r="CD28" s="59">
        <f t="shared" si="5"/>
        <v>4.4229024333660091E-2</v>
      </c>
      <c r="CE28" s="59">
        <f t="shared" si="5"/>
        <v>2.8193341837405805E-2</v>
      </c>
      <c r="CF28" s="59">
        <f t="shared" si="5"/>
        <v>3.2233168787233974E-3</v>
      </c>
      <c r="CG28" s="59">
        <f t="shared" si="5"/>
        <v>2.7514389727952469E-2</v>
      </c>
      <c r="CH28" s="59">
        <f t="shared" si="5"/>
        <v>8.5739073470662112E-3</v>
      </c>
      <c r="CI28" s="122">
        <f t="shared" si="6"/>
        <v>1</v>
      </c>
      <c r="CK28" s="123" t="str">
        <f t="shared" si="7"/>
        <v>室蘭市</v>
      </c>
      <c r="CL28" s="124">
        <f t="shared" si="17"/>
        <v>945.10662267317593</v>
      </c>
      <c r="CM28" s="65">
        <f t="shared" si="18"/>
        <v>1</v>
      </c>
      <c r="CN28" s="66">
        <f t="shared" si="19"/>
        <v>932.33459921578662</v>
      </c>
      <c r="CO28" s="65">
        <f t="shared" si="20"/>
        <v>1</v>
      </c>
      <c r="CP28" s="66">
        <f t="shared" si="8"/>
        <v>11.175758278326775</v>
      </c>
      <c r="CQ28" s="65">
        <f t="shared" si="21"/>
        <v>0</v>
      </c>
      <c r="CR28" s="66">
        <f t="shared" si="9"/>
        <v>1.596265179062617</v>
      </c>
      <c r="CS28" s="65">
        <f t="shared" si="22"/>
        <v>0</v>
      </c>
      <c r="CT28" s="66">
        <f t="shared" si="10"/>
        <v>145.6806034213507</v>
      </c>
      <c r="CU28" s="67">
        <f t="shared" si="23"/>
        <v>1</v>
      </c>
      <c r="CV28" s="16"/>
      <c r="CW28" s="959">
        <f t="shared" si="24"/>
        <v>6178.2690000000002</v>
      </c>
      <c r="CX28" s="962">
        <f>VLOOKUP($AX28&amp;"_"&amp;$CW$14,データシート1!$A:$BT,MATCH($CW$12&amp;"_"&amp;CX$20,データシート1!$A$1:$BT$1,0),0)</f>
        <v>6178.2690000000002</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169.87799999999999</v>
      </c>
      <c r="DB28" s="962">
        <f>VLOOKUP($AX28&amp;"_"&amp;$CW$14,データシート1!$A:$BT,MATCH($CW$12&amp;"_"&amp;DB$20,データシート1!$A$1:$BT$1,0),0)</f>
        <v>0</v>
      </c>
      <c r="DC28" s="962">
        <f>VLOOKUP($AX28&amp;"_"&amp;$CW$14,データシート1!$A:$BT,MATCH($CW$12&amp;"_"&amp;DC$20,データシート1!$A$1:$BT$1,0),0)</f>
        <v>0</v>
      </c>
      <c r="DD28" s="961">
        <f t="shared" si="11"/>
        <v>6348.1469999999999</v>
      </c>
      <c r="DE28" s="16"/>
      <c r="DF28" s="125">
        <f>VLOOKUP($AX28&amp;"_"&amp;$DF$14,データシート1!$A:$BT,MATCH($DF$12&amp;"_"&amp;DF$20,データシート1!$A$1:$BT$1,0),0)</f>
        <v>18</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7</v>
      </c>
      <c r="DJ28" s="64">
        <f>VLOOKUP($AX28&amp;"_"&amp;$DF$14,データシート1!$A:$BT,MATCH($DF$12&amp;"_"&amp;DJ$20,データシート1!$A$1:$BT$1,0),0)</f>
        <v>0</v>
      </c>
      <c r="DK28" s="64">
        <f>VLOOKUP($AX28&amp;"_"&amp;$DF$14,データシート1!$A:$BT,MATCH($DF$12&amp;"_"&amp;DK$20,データシート1!$A$1:$BT$1,0),0)</f>
        <v>0</v>
      </c>
      <c r="DL28" s="68">
        <f t="shared" si="12"/>
        <v>25</v>
      </c>
      <c r="DM28" s="16"/>
      <c r="DN28" s="126">
        <f t="shared" si="26"/>
        <v>0.97</v>
      </c>
      <c r="DO28" s="127">
        <f t="shared" si="27"/>
        <v>0</v>
      </c>
      <c r="DP28" s="127">
        <f t="shared" si="13"/>
        <v>0</v>
      </c>
      <c r="DQ28" s="127">
        <f t="shared" si="13"/>
        <v>0.03</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19210</v>
      </c>
      <c r="AY29" s="18" t="str">
        <f>IF(IFERROR(比較地域マスタ!$Z14,"")=0,"",IFERROR(比較地域マスタ!$Z14,""))</f>
        <v>甲斐市</v>
      </c>
      <c r="BB29" s="110" t="str">
        <f t="shared" si="0"/>
        <v>19210</v>
      </c>
      <c r="BC29" s="1031" t="str">
        <f t="shared" si="0"/>
        <v>甲斐市</v>
      </c>
      <c r="BD29" s="34">
        <f t="shared" si="14"/>
        <v>336.25760425849194</v>
      </c>
      <c r="BE29" s="34">
        <f t="shared" si="15"/>
        <v>26.696059158515688</v>
      </c>
      <c r="BF29" s="34">
        <f>VLOOKUP($AX29&amp;"_"&amp;$BC$14,データシート1!$A:$BT,MATCH($BC$12&amp;"_"&amp;BF$20,データシート1!$A$1:$BT$1,0),0)</f>
        <v>16.030856095983314</v>
      </c>
      <c r="BG29" s="34">
        <f>VLOOKUP($AX29&amp;"_"&amp;$BC$14,データシート1!$A:$BT,MATCH($BC$12&amp;"_"&amp;BG$20,データシート1!$A$1:$BT$1,0),0)</f>
        <v>5.1142561831755282</v>
      </c>
      <c r="BH29" s="34">
        <f>VLOOKUP($AX29&amp;"_"&amp;$BC$14,データシート1!$A:$BT,MATCH($BC$12&amp;"_"&amp;BH$20,データシート1!$A$1:$BT$1,0),0)</f>
        <v>5.5509468793568484</v>
      </c>
      <c r="BI29" s="34">
        <f>VLOOKUP($AX29&amp;"_"&amp;$BC$14,データシート1!$A:$BT,MATCH($BC$12&amp;"_"&amp;BI$20,データシート1!$A$1:$BT$1,0),0)</f>
        <v>80.867702613497485</v>
      </c>
      <c r="BJ29" s="34">
        <f>VLOOKUP($AX29&amp;"_"&amp;$BC$14,データシート1!$A:$BT,MATCH($BC$12&amp;"_"&amp;BJ$20,データシート1!$A$1:$BT$1,0),0)</f>
        <v>96.079131239756322</v>
      </c>
      <c r="BK29" s="34">
        <f t="shared" si="1"/>
        <v>124.70230768856935</v>
      </c>
      <c r="BL29" s="34">
        <f t="shared" si="2"/>
        <v>120.24486074852689</v>
      </c>
      <c r="BM29" s="34">
        <f>VLOOKUP($AX29&amp;"_"&amp;$BC$14,データシート1!$A:$BT,MATCH($BC$12&amp;"_"&amp;BM$20,データシート1!$A$1:$BT$1,0),0)</f>
        <v>73.03995075788859</v>
      </c>
      <c r="BN29" s="34">
        <f>VLOOKUP($AX29&amp;"_"&amp;$BC$14,データシート1!$A:$BT,MATCH($BC$12&amp;"_"&amp;BN$20,データシート1!$A$1:$BT$1,0),0)</f>
        <v>47.204909990638306</v>
      </c>
      <c r="BO29" s="34">
        <f>VLOOKUP($AX29&amp;"_"&amp;$BC$14,データシート1!$A:$BT,MATCH($BC$12&amp;"_"&amp;BO$20,データシート1!$A$1:$BT$1,0),0)</f>
        <v>4.4574469400424599</v>
      </c>
      <c r="BP29" s="34">
        <f>VLOOKUP($AX29&amp;"_"&amp;$BC$14,データシート1!$A:$BT,MATCH($BC$12&amp;"_"&amp;BP$20,データシート1!$A$1:$BT$1,0),0)</f>
        <v>0</v>
      </c>
      <c r="BQ29" s="34">
        <f>VLOOKUP($AX29&amp;"_"&amp;$BC$14,データシート1!$A:$BT,MATCH($BC$12&amp;"_"&amp;BQ$20,データシート1!$A$1:$BT$1,0),0)</f>
        <v>7.9124035581531</v>
      </c>
      <c r="BR29" s="35">
        <f t="shared" si="3"/>
        <v>336.25760425849194</v>
      </c>
      <c r="BT29" s="121" t="str">
        <f t="shared" si="4"/>
        <v>甲斐市</v>
      </c>
      <c r="BU29" s="33">
        <f t="shared" si="25"/>
        <v>336.25760425849194</v>
      </c>
      <c r="BV29" s="59">
        <f t="shared" si="16"/>
        <v>7.9391689051568862E-2</v>
      </c>
      <c r="BW29" s="59">
        <f t="shared" si="5"/>
        <v>4.7674330313909823E-2</v>
      </c>
      <c r="BX29" s="59">
        <f t="shared" si="5"/>
        <v>1.5209339858509301E-2</v>
      </c>
      <c r="BY29" s="59">
        <f t="shared" si="5"/>
        <v>1.6508018879149745E-2</v>
      </c>
      <c r="BZ29" s="59">
        <f t="shared" si="5"/>
        <v>0.24049330510108524</v>
      </c>
      <c r="CA29" s="59">
        <f t="shared" si="5"/>
        <v>0.28573073150755346</v>
      </c>
      <c r="CB29" s="59">
        <f t="shared" si="5"/>
        <v>0.37085349478879504</v>
      </c>
      <c r="CC29" s="59">
        <f t="shared" si="5"/>
        <v>0.35759744679585248</v>
      </c>
      <c r="CD29" s="59">
        <f t="shared" si="5"/>
        <v>0.21721427213208969</v>
      </c>
      <c r="CE29" s="59">
        <f t="shared" si="5"/>
        <v>0.14038317466376279</v>
      </c>
      <c r="CF29" s="59">
        <f t="shared" si="5"/>
        <v>1.3256047992942572E-2</v>
      </c>
      <c r="CG29" s="59">
        <f t="shared" si="5"/>
        <v>0</v>
      </c>
      <c r="CH29" s="59">
        <f t="shared" si="5"/>
        <v>2.3530779550997406E-2</v>
      </c>
      <c r="CI29" s="122">
        <f t="shared" si="6"/>
        <v>1</v>
      </c>
      <c r="CK29" s="123" t="str">
        <f t="shared" si="7"/>
        <v>甲斐市</v>
      </c>
      <c r="CL29" s="124">
        <f t="shared" si="17"/>
        <v>26.696059158515688</v>
      </c>
      <c r="CM29" s="65">
        <f t="shared" si="18"/>
        <v>0</v>
      </c>
      <c r="CN29" s="66">
        <f t="shared" si="19"/>
        <v>16.030856095983314</v>
      </c>
      <c r="CO29" s="65">
        <f t="shared" si="20"/>
        <v>0</v>
      </c>
      <c r="CP29" s="66">
        <f t="shared" si="8"/>
        <v>5.1142561831755282</v>
      </c>
      <c r="CQ29" s="65">
        <f t="shared" si="21"/>
        <v>0</v>
      </c>
      <c r="CR29" s="66">
        <f t="shared" si="9"/>
        <v>5.5509468793568484</v>
      </c>
      <c r="CS29" s="65">
        <f t="shared" si="22"/>
        <v>0</v>
      </c>
      <c r="CT29" s="66">
        <f t="shared" si="10"/>
        <v>80.867702613497485</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09206</v>
      </c>
      <c r="AY30" s="18" t="str">
        <f>IF(IFERROR(比較地域マスタ!$Z15,"")=0,"",IFERROR(比較地域マスタ!$Z15,""))</f>
        <v>日光市</v>
      </c>
      <c r="BB30" s="110" t="str">
        <f t="shared" si="0"/>
        <v>09206</v>
      </c>
      <c r="BC30" s="1031" t="str">
        <f t="shared" si="0"/>
        <v>日光市</v>
      </c>
      <c r="BD30" s="34">
        <f t="shared" si="14"/>
        <v>525.05788648027851</v>
      </c>
      <c r="BE30" s="34">
        <f t="shared" si="15"/>
        <v>150.76009802238994</v>
      </c>
      <c r="BF30" s="34">
        <f>VLOOKUP($AX30&amp;"_"&amp;$BC$14,データシート1!$A:$BT,MATCH($BC$12&amp;"_"&amp;BF$20,データシート1!$A$1:$BT$1,0),0)</f>
        <v>123.73112684880944</v>
      </c>
      <c r="BG30" s="34">
        <f>VLOOKUP($AX30&amp;"_"&amp;$BC$14,データシート1!$A:$BT,MATCH($BC$12&amp;"_"&amp;BG$20,データシート1!$A$1:$BT$1,0),0)</f>
        <v>7.128656560691117</v>
      </c>
      <c r="BH30" s="34">
        <f>VLOOKUP($AX30&amp;"_"&amp;$BC$14,データシート1!$A:$BT,MATCH($BC$12&amp;"_"&amp;BH$20,データシート1!$A$1:$BT$1,0),0)</f>
        <v>19.900314612889378</v>
      </c>
      <c r="BI30" s="34">
        <f>VLOOKUP($AX30&amp;"_"&amp;$BC$14,データシート1!$A:$BT,MATCH($BC$12&amp;"_"&amp;BI$20,データシート1!$A$1:$BT$1,0),0)</f>
        <v>111.95423301890574</v>
      </c>
      <c r="BJ30" s="34">
        <f>VLOOKUP($AX30&amp;"_"&amp;$BC$14,データシート1!$A:$BT,MATCH($BC$12&amp;"_"&amp;BJ$20,データシート1!$A$1:$BT$1,0),0)</f>
        <v>103.64042121389514</v>
      </c>
      <c r="BK30" s="34">
        <f t="shared" si="1"/>
        <v>150.60689221366763</v>
      </c>
      <c r="BL30" s="34">
        <f t="shared" si="2"/>
        <v>146.00692234446802</v>
      </c>
      <c r="BM30" s="34">
        <f>VLOOKUP($AX30&amp;"_"&amp;$BC$14,データシート1!$A:$BT,MATCH($BC$12&amp;"_"&amp;BM$20,データシート1!$A$1:$BT$1,0),0)</f>
        <v>81.019436260299543</v>
      </c>
      <c r="BN30" s="34">
        <f>VLOOKUP($AX30&amp;"_"&amp;$BC$14,データシート1!$A:$BT,MATCH($BC$12&amp;"_"&amp;BN$20,データシート1!$A$1:$BT$1,0),0)</f>
        <v>64.987486084168467</v>
      </c>
      <c r="BO30" s="34">
        <f>VLOOKUP($AX30&amp;"_"&amp;$BC$14,データシート1!$A:$BT,MATCH($BC$12&amp;"_"&amp;BO$20,データシート1!$A$1:$BT$1,0),0)</f>
        <v>4.5999698691996</v>
      </c>
      <c r="BP30" s="34">
        <f>VLOOKUP($AX30&amp;"_"&amp;$BC$14,データシート1!$A:$BT,MATCH($BC$12&amp;"_"&amp;BP$20,データシート1!$A$1:$BT$1,0),0)</f>
        <v>0</v>
      </c>
      <c r="BQ30" s="34">
        <f>VLOOKUP($AX30&amp;"_"&amp;$BC$14,データシート1!$A:$BT,MATCH($BC$12&amp;"_"&amp;BQ$20,データシート1!$A$1:$BT$1,0),0)</f>
        <v>8.0962420114200011</v>
      </c>
      <c r="BR30" s="35">
        <f t="shared" si="3"/>
        <v>525.05788648027851</v>
      </c>
      <c r="BT30" s="121" t="str">
        <f t="shared" si="4"/>
        <v>日光市</v>
      </c>
      <c r="BU30" s="33">
        <f t="shared" si="25"/>
        <v>525.05788648027851</v>
      </c>
      <c r="BV30" s="59">
        <f t="shared" si="16"/>
        <v>0.28713043248051962</v>
      </c>
      <c r="BW30" s="59">
        <f t="shared" si="5"/>
        <v>0.23565235383519348</v>
      </c>
      <c r="BX30" s="59">
        <f t="shared" si="5"/>
        <v>1.3576896460841701E-2</v>
      </c>
      <c r="BY30" s="59">
        <f t="shared" si="5"/>
        <v>3.7901182184484426E-2</v>
      </c>
      <c r="BZ30" s="59">
        <f t="shared" si="5"/>
        <v>0.21322264821006703</v>
      </c>
      <c r="CA30" s="59">
        <f t="shared" si="5"/>
        <v>0.19738856206626645</v>
      </c>
      <c r="CB30" s="59">
        <f t="shared" si="5"/>
        <v>0.28683864406505688</v>
      </c>
      <c r="CC30" s="59">
        <f t="shared" si="5"/>
        <v>0.27807776266960638</v>
      </c>
      <c r="CD30" s="59">
        <f t="shared" si="5"/>
        <v>0.15430572199079365</v>
      </c>
      <c r="CE30" s="59">
        <f t="shared" si="5"/>
        <v>0.12377204067881273</v>
      </c>
      <c r="CF30" s="59">
        <f t="shared" si="5"/>
        <v>8.7608813954504379E-3</v>
      </c>
      <c r="CG30" s="59">
        <f t="shared" si="5"/>
        <v>0</v>
      </c>
      <c r="CH30" s="59">
        <f t="shared" si="5"/>
        <v>1.5419713178089938E-2</v>
      </c>
      <c r="CI30" s="122">
        <f t="shared" si="6"/>
        <v>1</v>
      </c>
      <c r="CK30" s="123" t="str">
        <f t="shared" si="7"/>
        <v>日光市</v>
      </c>
      <c r="CL30" s="124">
        <f t="shared" si="17"/>
        <v>150.76009802238994</v>
      </c>
      <c r="CM30" s="65">
        <f t="shared" si="18"/>
        <v>0.83616952796938493</v>
      </c>
      <c r="CN30" s="66">
        <f t="shared" si="19"/>
        <v>123.73112684880944</v>
      </c>
      <c r="CO30" s="65">
        <f t="shared" si="20"/>
        <v>0.95569322782044808</v>
      </c>
      <c r="CP30" s="66">
        <f t="shared" si="8"/>
        <v>7.128656560691117</v>
      </c>
      <c r="CQ30" s="65">
        <f t="shared" si="21"/>
        <v>0</v>
      </c>
      <c r="CR30" s="66">
        <f t="shared" si="9"/>
        <v>19.900314612889378</v>
      </c>
      <c r="CS30" s="65">
        <f t="shared" si="22"/>
        <v>0.39255660787092228</v>
      </c>
      <c r="CT30" s="66">
        <f t="shared" si="10"/>
        <v>111.95423301890574</v>
      </c>
      <c r="CU30" s="67">
        <f t="shared" si="23"/>
        <v>0.24340303412554562</v>
      </c>
      <c r="CV30" s="16"/>
      <c r="CW30" s="959">
        <f t="shared" si="24"/>
        <v>126.06099999999999</v>
      </c>
      <c r="CX30" s="962">
        <f>VLOOKUP($AX30&amp;"_"&amp;$CW$14,データシート1!$A:$BT,MATCH($CW$12&amp;"_"&amp;CX$20,データシート1!$A$1:$BT$1,0),0)</f>
        <v>118.249</v>
      </c>
      <c r="CY30" s="962">
        <f>VLOOKUP($AX30&amp;"_"&amp;$CW$14,データシート1!$A:$BT,MATCH($CW$12&amp;"_"&amp;CY$20,データシート1!$A$1:$BT$1,0),0)</f>
        <v>0</v>
      </c>
      <c r="CZ30" s="962">
        <f>VLOOKUP($AX30&amp;"_"&amp;$CW$14,データシート1!$A:$BT,MATCH($CW$12&amp;"_"&amp;CZ$20,データシート1!$A$1:$BT$1,0),0)</f>
        <v>7.8120000000000003</v>
      </c>
      <c r="DA30" s="962">
        <f>VLOOKUP($AX30&amp;"_"&amp;$CW$14,データシート1!$A:$BT,MATCH($CW$12&amp;"_"&amp;DA$20,データシート1!$A$1:$BT$1,0),0)</f>
        <v>27.25</v>
      </c>
      <c r="DB30" s="962">
        <f>VLOOKUP($AX30&amp;"_"&amp;$CW$14,データシート1!$A:$BT,MATCH($CW$12&amp;"_"&amp;DB$20,データシート1!$A$1:$BT$1,0),0)</f>
        <v>0</v>
      </c>
      <c r="DC30" s="962">
        <f>VLOOKUP($AX30&amp;"_"&amp;$CW$14,データシート1!$A:$BT,MATCH($CW$12&amp;"_"&amp;DC$20,データシート1!$A$1:$BT$1,0),0)</f>
        <v>0</v>
      </c>
      <c r="DD30" s="961">
        <f t="shared" si="11"/>
        <v>153.31099999999998</v>
      </c>
      <c r="DE30" s="16"/>
      <c r="DF30" s="125">
        <f>VLOOKUP($AX30&amp;"_"&amp;$DF$14,データシート1!$A:$BT,MATCH($DF$12&amp;"_"&amp;DF$20,データシート1!$A$1:$BT$1,0),0)</f>
        <v>9</v>
      </c>
      <c r="DG30" s="64">
        <f>VLOOKUP($AX30&amp;"_"&amp;$DF$14,データシート1!$A:$BT,MATCH($DF$12&amp;"_"&amp;DG$20,データシート1!$A$1:$BT$1,0),0)</f>
        <v>0</v>
      </c>
      <c r="DH30" s="64">
        <f>VLOOKUP($AX30&amp;"_"&amp;$DF$14,データシート1!$A:$BT,MATCH($DF$12&amp;"_"&amp;DH$20,データシート1!$A$1:$BT$1,0),0)</f>
        <v>1</v>
      </c>
      <c r="DI30" s="64">
        <f>VLOOKUP($AX30&amp;"_"&amp;$DF$14,データシート1!$A:$BT,MATCH($DF$12&amp;"_"&amp;DI$20,データシート1!$A$1:$BT$1,0),0)</f>
        <v>5</v>
      </c>
      <c r="DJ30" s="64">
        <f>VLOOKUP($AX30&amp;"_"&amp;$DF$14,データシート1!$A:$BT,MATCH($DF$12&amp;"_"&amp;DJ$20,データシート1!$A$1:$BT$1,0),0)</f>
        <v>0</v>
      </c>
      <c r="DK30" s="64">
        <f>VLOOKUP($AX30&amp;"_"&amp;$DF$14,データシート1!$A:$BT,MATCH($DF$12&amp;"_"&amp;DK$20,データシート1!$A$1:$BT$1,0),0)</f>
        <v>0</v>
      </c>
      <c r="DL30" s="68">
        <f t="shared" si="12"/>
        <v>15</v>
      </c>
      <c r="DM30" s="16"/>
      <c r="DN30" s="126">
        <f t="shared" si="26"/>
        <v>0.77</v>
      </c>
      <c r="DO30" s="127">
        <f t="shared" si="27"/>
        <v>0</v>
      </c>
      <c r="DP30" s="127">
        <f t="shared" si="13"/>
        <v>0.05</v>
      </c>
      <c r="DQ30" s="127">
        <f t="shared" si="13"/>
        <v>0.18</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11228</v>
      </c>
      <c r="AY31" s="18" t="str">
        <f>IF(IFERROR(比較地域マスタ!$Z16,"")=0,"",IFERROR(比較地域マスタ!$Z16,""))</f>
        <v>志木市</v>
      </c>
      <c r="BB31" s="110" t="str">
        <f t="shared" si="0"/>
        <v>11228</v>
      </c>
      <c r="BC31" s="1031" t="str">
        <f t="shared" si="0"/>
        <v>志木市</v>
      </c>
      <c r="BD31" s="34">
        <f t="shared" si="14"/>
        <v>230.07776108498726</v>
      </c>
      <c r="BE31" s="34">
        <f t="shared" si="15"/>
        <v>15.57749136201312</v>
      </c>
      <c r="BF31" s="34">
        <f>VLOOKUP($AX31&amp;"_"&amp;$BC$14,データシート1!$A:$BT,MATCH($BC$12&amp;"_"&amp;BF$20,データシート1!$A$1:$BT$1,0),0)</f>
        <v>10.500638010280163</v>
      </c>
      <c r="BG31" s="34">
        <f>VLOOKUP($AX31&amp;"_"&amp;$BC$14,データシート1!$A:$BT,MATCH($BC$12&amp;"_"&amp;BG$20,データシート1!$A$1:$BT$1,0),0)</f>
        <v>3.4334830315375791</v>
      </c>
      <c r="BH31" s="34">
        <f>VLOOKUP($AX31&amp;"_"&amp;$BC$14,データシート1!$A:$BT,MATCH($BC$12&amp;"_"&amp;BH$20,データシート1!$A$1:$BT$1,0),0)</f>
        <v>1.6433703201953795</v>
      </c>
      <c r="BI31" s="34">
        <f>VLOOKUP($AX31&amp;"_"&amp;$BC$14,データシート1!$A:$BT,MATCH($BC$12&amp;"_"&amp;BI$20,データシート1!$A$1:$BT$1,0),0)</f>
        <v>58.506322905931434</v>
      </c>
      <c r="BJ31" s="34">
        <f>VLOOKUP($AX31&amp;"_"&amp;$BC$14,データシート1!$A:$BT,MATCH($BC$12&amp;"_"&amp;BJ$20,データシート1!$A$1:$BT$1,0),0)</f>
        <v>89.305321517987736</v>
      </c>
      <c r="BK31" s="34">
        <f t="shared" si="1"/>
        <v>60.98170809896186</v>
      </c>
      <c r="BL31" s="34">
        <f t="shared" si="2"/>
        <v>56.509547607855247</v>
      </c>
      <c r="BM31" s="34">
        <f>VLOOKUP($AX31&amp;"_"&amp;$BC$14,データシート1!$A:$BT,MATCH($BC$12&amp;"_"&amp;BM$20,データシート1!$A$1:$BT$1,0),0)</f>
        <v>34.024602293877614</v>
      </c>
      <c r="BN31" s="34">
        <f>VLOOKUP($AX31&amp;"_"&amp;$BC$14,データシート1!$A:$BT,MATCH($BC$12&amp;"_"&amp;BN$20,データシート1!$A$1:$BT$1,0),0)</f>
        <v>22.484945313977633</v>
      </c>
      <c r="BO31" s="34">
        <f>VLOOKUP($AX31&amp;"_"&amp;$BC$14,データシート1!$A:$BT,MATCH($BC$12&amp;"_"&amp;BO$20,データシート1!$A$1:$BT$1,0),0)</f>
        <v>4.4721604911066102</v>
      </c>
      <c r="BP31" s="34">
        <f>VLOOKUP($AX31&amp;"_"&amp;$BC$14,データシート1!$A:$BT,MATCH($BC$12&amp;"_"&amp;BP$20,データシート1!$A$1:$BT$1,0),0)</f>
        <v>0</v>
      </c>
      <c r="BQ31" s="34">
        <f>VLOOKUP($AX31&amp;"_"&amp;$BC$14,データシート1!$A:$BT,MATCH($BC$12&amp;"_"&amp;BQ$20,データシート1!$A$1:$BT$1,0),0)</f>
        <v>5.7069172000931134</v>
      </c>
      <c r="BR31" s="35">
        <f t="shared" si="3"/>
        <v>230.07776108498726</v>
      </c>
      <c r="BT31" s="121" t="str">
        <f t="shared" si="4"/>
        <v>志木市</v>
      </c>
      <c r="BU31" s="33">
        <f t="shared" si="25"/>
        <v>230.07776108498726</v>
      </c>
      <c r="BV31" s="59">
        <f t="shared" si="16"/>
        <v>6.7705332703837592E-2</v>
      </c>
      <c r="BW31" s="59">
        <f t="shared" si="5"/>
        <v>4.5639517529907574E-2</v>
      </c>
      <c r="BX31" s="59">
        <f t="shared" si="5"/>
        <v>1.4923141703683834E-2</v>
      </c>
      <c r="BY31" s="59">
        <f t="shared" si="5"/>
        <v>7.1426734702461888E-3</v>
      </c>
      <c r="BZ31" s="59">
        <f t="shared" si="5"/>
        <v>0.2542893438723966</v>
      </c>
      <c r="CA31" s="59">
        <f t="shared" si="5"/>
        <v>0.38815277537840648</v>
      </c>
      <c r="CB31" s="59">
        <f t="shared" si="5"/>
        <v>0.26504825069310428</v>
      </c>
      <c r="CC31" s="59">
        <f t="shared" si="5"/>
        <v>0.24561064633700722</v>
      </c>
      <c r="CD31" s="59">
        <f t="shared" si="5"/>
        <v>0.14788305542189903</v>
      </c>
      <c r="CE31" s="59">
        <f t="shared" si="5"/>
        <v>9.7727590915108187E-2</v>
      </c>
      <c r="CF31" s="59">
        <f t="shared" si="5"/>
        <v>1.9437604356097073E-2</v>
      </c>
      <c r="CG31" s="59">
        <f t="shared" si="5"/>
        <v>0</v>
      </c>
      <c r="CH31" s="59">
        <f t="shared" si="5"/>
        <v>2.4804297352255023E-2</v>
      </c>
      <c r="CI31" s="122">
        <f t="shared" si="6"/>
        <v>1</v>
      </c>
      <c r="CK31" s="123" t="str">
        <f t="shared" si="7"/>
        <v>志木市</v>
      </c>
      <c r="CL31" s="124">
        <f t="shared" si="17"/>
        <v>15.57749136201312</v>
      </c>
      <c r="CM31" s="65">
        <f t="shared" si="18"/>
        <v>0</v>
      </c>
      <c r="CN31" s="66">
        <f t="shared" si="19"/>
        <v>10.500638010280163</v>
      </c>
      <c r="CO31" s="65">
        <f t="shared" si="20"/>
        <v>0</v>
      </c>
      <c r="CP31" s="66">
        <f t="shared" si="8"/>
        <v>3.4334830315375791</v>
      </c>
      <c r="CQ31" s="65">
        <f t="shared" si="21"/>
        <v>0</v>
      </c>
      <c r="CR31" s="66">
        <f t="shared" si="9"/>
        <v>1.6433703201953795</v>
      </c>
      <c r="CS31" s="65">
        <f t="shared" si="22"/>
        <v>0</v>
      </c>
      <c r="CT31" s="66">
        <f t="shared" si="10"/>
        <v>58.506322905931434</v>
      </c>
      <c r="CU31" s="67">
        <f t="shared" si="23"/>
        <v>4.2901345962822988E-2</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2.5099999999999998</v>
      </c>
      <c r="DB31" s="962">
        <f>VLOOKUP($AX31&amp;"_"&amp;$CW$14,データシート1!$A:$BT,MATCH($CW$12&amp;"_"&amp;DB$20,データシート1!$A$1:$BT$1,0),0)</f>
        <v>0</v>
      </c>
      <c r="DC31" s="962">
        <f>VLOOKUP($AX31&amp;"_"&amp;$CW$14,データシート1!$A:$BT,MATCH($CW$12&amp;"_"&amp;DC$20,データシート1!$A$1:$BT$1,0),0)</f>
        <v>0</v>
      </c>
      <c r="DD31" s="961">
        <f t="shared" si="11"/>
        <v>2.5099999999999998</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1</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13215</v>
      </c>
      <c r="AY32" s="18" t="str">
        <f>IF(IFERROR(比較地域マスタ!$Z17,"")=0,"",IFERROR(比較地域マスタ!$Z17,""))</f>
        <v>国立市</v>
      </c>
      <c r="AZ32" s="16"/>
      <c r="BA32" s="16"/>
      <c r="BB32" s="110" t="str">
        <f t="shared" si="0"/>
        <v>13215</v>
      </c>
      <c r="BC32" s="1031" t="str">
        <f t="shared" si="0"/>
        <v>国立市</v>
      </c>
      <c r="BD32" s="34">
        <f t="shared" si="14"/>
        <v>248.55731470025032</v>
      </c>
      <c r="BE32" s="34">
        <f t="shared" si="15"/>
        <v>4.9385395020325724</v>
      </c>
      <c r="BF32" s="34">
        <f>VLOOKUP($AX32&amp;"_"&amp;$BC$14,データシート1!$A:$BT,MATCH($BC$12&amp;"_"&amp;BF$20,データシート1!$A$1:$BT$1,0),0)</f>
        <v>2.0165733496819351</v>
      </c>
      <c r="BG32" s="34">
        <f>VLOOKUP($AX32&amp;"_"&amp;$BC$14,データシート1!$A:$BT,MATCH($BC$12&amp;"_"&amp;BG$20,データシート1!$A$1:$BT$1,0),0)</f>
        <v>2.6664588644651963</v>
      </c>
      <c r="BH32" s="34">
        <f>VLOOKUP($AX32&amp;"_"&amp;$BC$14,データシート1!$A:$BT,MATCH($BC$12&amp;"_"&amp;BH$20,データシート1!$A$1:$BT$1,0),0)</f>
        <v>0.25550728788544103</v>
      </c>
      <c r="BI32" s="34">
        <f>VLOOKUP($AX32&amp;"_"&amp;$BC$14,データシート1!$A:$BT,MATCH($BC$12&amp;"_"&amp;BI$20,データシート1!$A$1:$BT$1,0),0)</f>
        <v>92.356886729687687</v>
      </c>
      <c r="BJ32" s="34">
        <f>VLOOKUP($AX32&amp;"_"&amp;$BC$14,データシート1!$A:$BT,MATCH($BC$12&amp;"_"&amp;BJ$20,データシート1!$A$1:$BT$1,0),0)</f>
        <v>90.043784972002058</v>
      </c>
      <c r="BK32" s="34">
        <f t="shared" si="1"/>
        <v>55.416623426891164</v>
      </c>
      <c r="BL32" s="34">
        <f t="shared" si="2"/>
        <v>50.960694551641048</v>
      </c>
      <c r="BM32" s="34">
        <f>VLOOKUP($AX32&amp;"_"&amp;$BC$14,データシート1!$A:$BT,MATCH($BC$12&amp;"_"&amp;BM$20,データシート1!$A$1:$BT$1,0),0)</f>
        <v>27.495314548419916</v>
      </c>
      <c r="BN32" s="34">
        <f>VLOOKUP($AX32&amp;"_"&amp;$BC$14,データシート1!$A:$BT,MATCH($BC$12&amp;"_"&amp;BN$20,データシート1!$A$1:$BT$1,0),0)</f>
        <v>23.465380003221131</v>
      </c>
      <c r="BO32" s="34">
        <f>VLOOKUP($AX32&amp;"_"&amp;$BC$14,データシート1!$A:$BT,MATCH($BC$12&amp;"_"&amp;BO$20,データシート1!$A$1:$BT$1,0),0)</f>
        <v>4.4559288752501196</v>
      </c>
      <c r="BP32" s="34">
        <f>VLOOKUP($AX32&amp;"_"&amp;$BC$14,データシート1!$A:$BT,MATCH($BC$12&amp;"_"&amp;BP$20,データシート1!$A$1:$BT$1,0),0)</f>
        <v>0</v>
      </c>
      <c r="BQ32" s="34">
        <f>VLOOKUP($AX32&amp;"_"&amp;$BC$14,データシート1!$A:$BT,MATCH($BC$12&amp;"_"&amp;BQ$20,データシート1!$A$1:$BT$1,0),0)</f>
        <v>5.8014800696368534</v>
      </c>
      <c r="BR32" s="35">
        <f t="shared" si="3"/>
        <v>248.55731470025032</v>
      </c>
      <c r="BS32" s="21"/>
      <c r="BT32" s="121" t="str">
        <f t="shared" si="4"/>
        <v>国立市</v>
      </c>
      <c r="BU32" s="33">
        <f t="shared" si="25"/>
        <v>248.55731470025032</v>
      </c>
      <c r="BV32" s="59">
        <f t="shared" si="16"/>
        <v>1.9868815802054521E-2</v>
      </c>
      <c r="BW32" s="59">
        <f t="shared" si="5"/>
        <v>8.1131120687952304E-3</v>
      </c>
      <c r="BX32" s="59">
        <f t="shared" si="5"/>
        <v>1.0727742483381887E-2</v>
      </c>
      <c r="BY32" s="59">
        <f t="shared" si="5"/>
        <v>1.0279612498774059E-3</v>
      </c>
      <c r="BZ32" s="59">
        <f t="shared" si="5"/>
        <v>0.37157179156471903</v>
      </c>
      <c r="CA32" s="59">
        <f t="shared" si="5"/>
        <v>0.36226568138053422</v>
      </c>
      <c r="CB32" s="59">
        <f t="shared" si="5"/>
        <v>0.22295309833758578</v>
      </c>
      <c r="CC32" s="59">
        <f t="shared" si="5"/>
        <v>0.20502592978644585</v>
      </c>
      <c r="CD32" s="59">
        <f t="shared" si="5"/>
        <v>0.11061961536548667</v>
      </c>
      <c r="CE32" s="59">
        <f t="shared" si="5"/>
        <v>9.4406314420959189E-2</v>
      </c>
      <c r="CF32" s="59">
        <f t="shared" si="5"/>
        <v>1.7927168551139936E-2</v>
      </c>
      <c r="CG32" s="59">
        <f t="shared" si="5"/>
        <v>0</v>
      </c>
      <c r="CH32" s="59">
        <f t="shared" si="5"/>
        <v>2.3340612915106501E-2</v>
      </c>
      <c r="CI32" s="122">
        <f t="shared" si="6"/>
        <v>1</v>
      </c>
      <c r="CJ32" s="16"/>
      <c r="CK32" s="123" t="str">
        <f t="shared" si="7"/>
        <v>国立市</v>
      </c>
      <c r="CL32" s="124">
        <f t="shared" si="17"/>
        <v>4.9385395020325724</v>
      </c>
      <c r="CM32" s="65">
        <f t="shared" si="18"/>
        <v>0</v>
      </c>
      <c r="CN32" s="66">
        <f t="shared" si="19"/>
        <v>2.0165733496819351</v>
      </c>
      <c r="CO32" s="65">
        <f t="shared" si="20"/>
        <v>0</v>
      </c>
      <c r="CP32" s="66">
        <f t="shared" si="8"/>
        <v>2.6664588644651963</v>
      </c>
      <c r="CQ32" s="65">
        <f t="shared" si="21"/>
        <v>0</v>
      </c>
      <c r="CR32" s="66">
        <f t="shared" si="9"/>
        <v>0.25550728788544103</v>
      </c>
      <c r="CS32" s="65">
        <f t="shared" si="22"/>
        <v>0</v>
      </c>
      <c r="CT32" s="66">
        <f t="shared" si="10"/>
        <v>92.356886729687687</v>
      </c>
      <c r="CU32" s="67">
        <f t="shared" si="23"/>
        <v>0.18951483337921721</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17.503</v>
      </c>
      <c r="DB32" s="962">
        <f>VLOOKUP($AX32&amp;"_"&amp;$CW$14,データシート1!$A:$BT,MATCH($CW$12&amp;"_"&amp;DB$20,データシート1!$A$1:$BT$1,0),0)</f>
        <v>0</v>
      </c>
      <c r="DC32" s="962">
        <f>VLOOKUP($AX32&amp;"_"&amp;$CW$14,データシート1!$A:$BT,MATCH($CW$12&amp;"_"&amp;DC$20,データシート1!$A$1:$BT$1,0),0)</f>
        <v>0</v>
      </c>
      <c r="DD32" s="961">
        <f t="shared" si="11"/>
        <v>17.503</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3</v>
      </c>
      <c r="DJ32" s="64">
        <f>VLOOKUP($AX32&amp;"_"&amp;$DF$14,データシート1!$A:$BT,MATCH($DF$12&amp;"_"&amp;DJ$20,データシート1!$A$1:$BT$1,0),0)</f>
        <v>0</v>
      </c>
      <c r="DK32" s="64">
        <f>VLOOKUP($AX32&amp;"_"&amp;$DF$14,データシート1!$A:$BT,MATCH($DF$12&amp;"_"&amp;DK$20,データシート1!$A$1:$BT$1,0),0)</f>
        <v>0</v>
      </c>
      <c r="DL32" s="68">
        <f t="shared" si="12"/>
        <v>3</v>
      </c>
      <c r="DM32" s="16"/>
      <c r="DN32" s="126">
        <f t="shared" si="26"/>
        <v>0</v>
      </c>
      <c r="DO32" s="127">
        <f t="shared" si="27"/>
        <v>0</v>
      </c>
      <c r="DP32" s="127">
        <f t="shared" si="13"/>
        <v>0</v>
      </c>
      <c r="DQ32" s="127">
        <f t="shared" si="13"/>
        <v>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06202</v>
      </c>
      <c r="AY33" s="18" t="str">
        <f>IF(IFERROR(比較地域マスタ!$Z18,"")=0,"",IFERROR(比較地域マスタ!$Z18,""))</f>
        <v>米沢市</v>
      </c>
      <c r="BB33" s="110" t="str">
        <f t="shared" si="0"/>
        <v>06202</v>
      </c>
      <c r="BC33" s="1031" t="str">
        <f t="shared" si="0"/>
        <v>米沢市</v>
      </c>
      <c r="BD33" s="34">
        <f t="shared" si="14"/>
        <v>670.12853071904294</v>
      </c>
      <c r="BE33" s="34">
        <f t="shared" si="15"/>
        <v>274.26456550623902</v>
      </c>
      <c r="BF33" s="34">
        <f>VLOOKUP($AX33&amp;"_"&amp;$BC$14,データシート1!$A:$BT,MATCH($BC$12&amp;"_"&amp;BF$20,データシート1!$A$1:$BT$1,0),0)</f>
        <v>256.03621189190648</v>
      </c>
      <c r="BG33" s="34">
        <f>VLOOKUP($AX33&amp;"_"&amp;$BC$14,データシート1!$A:$BT,MATCH($BC$12&amp;"_"&amp;BG$20,データシート1!$A$1:$BT$1,0),0)</f>
        <v>6.5200421791261451</v>
      </c>
      <c r="BH33" s="34">
        <f>VLOOKUP($AX33&amp;"_"&amp;$BC$14,データシート1!$A:$BT,MATCH($BC$12&amp;"_"&amp;BH$20,データシート1!$A$1:$BT$1,0),0)</f>
        <v>11.708311435206376</v>
      </c>
      <c r="BI33" s="34">
        <f>VLOOKUP($AX33&amp;"_"&amp;$BC$14,データシート1!$A:$BT,MATCH($BC$12&amp;"_"&amp;BI$20,データシート1!$A$1:$BT$1,0),0)</f>
        <v>116.74219783767468</v>
      </c>
      <c r="BJ33" s="34">
        <f>VLOOKUP($AX33&amp;"_"&amp;$BC$14,データシート1!$A:$BT,MATCH($BC$12&amp;"_"&amp;BJ$20,データシート1!$A$1:$BT$1,0),0)</f>
        <v>138.63659294781147</v>
      </c>
      <c r="BK33" s="34">
        <f t="shared" si="1"/>
        <v>131.31069534286948</v>
      </c>
      <c r="BL33" s="34">
        <f t="shared" si="2"/>
        <v>126.74961128719656</v>
      </c>
      <c r="BM33" s="34">
        <f>VLOOKUP($AX33&amp;"_"&amp;$BC$14,データシート1!$A:$BT,MATCH($BC$12&amp;"_"&amp;BM$20,データシート1!$A$1:$BT$1,0),0)</f>
        <v>70.757961972579807</v>
      </c>
      <c r="BN33" s="34">
        <f>VLOOKUP($AX33&amp;"_"&amp;$BC$14,データシート1!$A:$BT,MATCH($BC$12&amp;"_"&amp;BN$20,データシート1!$A$1:$BT$1,0),0)</f>
        <v>55.991649314616751</v>
      </c>
      <c r="BO33" s="34">
        <f>VLOOKUP($AX33&amp;"_"&amp;$BC$14,データシート1!$A:$BT,MATCH($BC$12&amp;"_"&amp;BO$20,データシート1!$A$1:$BT$1,0),0)</f>
        <v>4.56108405567291</v>
      </c>
      <c r="BP33" s="34">
        <f>VLOOKUP($AX33&amp;"_"&amp;$BC$14,データシート1!$A:$BT,MATCH($BC$12&amp;"_"&amp;BP$20,データシート1!$A$1:$BT$1,0),0)</f>
        <v>0</v>
      </c>
      <c r="BQ33" s="34">
        <f>VLOOKUP($AX33&amp;"_"&amp;$BC$14,データシート1!$A:$BT,MATCH($BC$12&amp;"_"&amp;BQ$20,データシート1!$A$1:$BT$1,0),0)</f>
        <v>9.1744790844483433</v>
      </c>
      <c r="BR33" s="35">
        <f t="shared" si="3"/>
        <v>670.12853071904294</v>
      </c>
      <c r="BT33" s="121" t="str">
        <f t="shared" si="4"/>
        <v>米沢市</v>
      </c>
      <c r="BU33" s="33">
        <f t="shared" si="25"/>
        <v>670.12853071904294</v>
      </c>
      <c r="BV33" s="59">
        <f t="shared" si="16"/>
        <v>0.40927158438091749</v>
      </c>
      <c r="BW33" s="59">
        <f t="shared" si="5"/>
        <v>0.38207030465809527</v>
      </c>
      <c r="BX33" s="59">
        <f t="shared" si="5"/>
        <v>9.7295397528145665E-3</v>
      </c>
      <c r="BY33" s="59">
        <f t="shared" si="5"/>
        <v>1.7471739970007612E-2</v>
      </c>
      <c r="BZ33" s="59">
        <f t="shared" si="5"/>
        <v>0.17420866667534834</v>
      </c>
      <c r="CA33" s="59">
        <f t="shared" si="5"/>
        <v>0.20688060064993119</v>
      </c>
      <c r="CB33" s="59">
        <f t="shared" si="5"/>
        <v>0.19594852229612442</v>
      </c>
      <c r="CC33" s="59">
        <f t="shared" si="5"/>
        <v>0.18914223984941392</v>
      </c>
      <c r="CD33" s="59">
        <f t="shared" si="5"/>
        <v>0.10558864266927576</v>
      </c>
      <c r="CE33" s="59">
        <f t="shared" si="5"/>
        <v>8.3553597180138148E-2</v>
      </c>
      <c r="CF33" s="59">
        <f t="shared" si="5"/>
        <v>6.8062824467104849E-3</v>
      </c>
      <c r="CG33" s="59">
        <f t="shared" si="5"/>
        <v>0</v>
      </c>
      <c r="CH33" s="59">
        <f t="shared" si="5"/>
        <v>1.3690625997678677E-2</v>
      </c>
      <c r="CI33" s="122">
        <f t="shared" si="6"/>
        <v>1</v>
      </c>
      <c r="CK33" s="123" t="str">
        <f t="shared" si="7"/>
        <v>米沢市</v>
      </c>
      <c r="CL33" s="124">
        <f t="shared" si="17"/>
        <v>274.26456550623902</v>
      </c>
      <c r="CM33" s="65">
        <f t="shared" si="18"/>
        <v>0.63512761730073886</v>
      </c>
      <c r="CN33" s="66">
        <f t="shared" si="19"/>
        <v>256.03621189190648</v>
      </c>
      <c r="CO33" s="65">
        <f t="shared" si="20"/>
        <v>0.68034516958695246</v>
      </c>
      <c r="CP33" s="66">
        <f t="shared" si="8"/>
        <v>6.5200421791261451</v>
      </c>
      <c r="CQ33" s="65">
        <f t="shared" si="21"/>
        <v>0</v>
      </c>
      <c r="CR33" s="66">
        <f t="shared" si="9"/>
        <v>11.708311435206376</v>
      </c>
      <c r="CS33" s="65">
        <f t="shared" si="22"/>
        <v>0</v>
      </c>
      <c r="CT33" s="66">
        <f t="shared" si="10"/>
        <v>116.74219783767468</v>
      </c>
      <c r="CU33" s="67">
        <f t="shared" si="23"/>
        <v>0.18404656069500608</v>
      </c>
      <c r="CV33" s="16"/>
      <c r="CW33" s="959">
        <f t="shared" si="24"/>
        <v>174.19300000000001</v>
      </c>
      <c r="CX33" s="962">
        <f>VLOOKUP($AX33&amp;"_"&amp;$CW$14,データシート1!$A:$BT,MATCH($CW$12&amp;"_"&amp;CX$20,データシート1!$A$1:$BT$1,0),0)</f>
        <v>174.19300000000001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21.486000000000001</v>
      </c>
      <c r="DB33" s="962">
        <f>VLOOKUP($AX33&amp;"_"&amp;$CW$14,データシート1!$A:$BT,MATCH($CW$12&amp;"_"&amp;DB$20,データシート1!$A$1:$BT$1,0),0)</f>
        <v>0</v>
      </c>
      <c r="DC33" s="962">
        <f>VLOOKUP($AX33&amp;"_"&amp;$CW$14,データシート1!$A:$BT,MATCH($CW$12&amp;"_"&amp;DC$20,データシート1!$A$1:$BT$1,0),0)</f>
        <v>0</v>
      </c>
      <c r="DD33" s="961">
        <f t="shared" si="11"/>
        <v>195.679</v>
      </c>
      <c r="DE33" s="16"/>
      <c r="DF33" s="125">
        <f>VLOOKUP($AX33&amp;"_"&amp;$DF$14,データシート1!$A:$BT,MATCH($DF$12&amp;"_"&amp;DF$20,データシート1!$A$1:$BT$1,0),0)</f>
        <v>10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2</v>
      </c>
      <c r="DJ33" s="64">
        <f>VLOOKUP($AX33&amp;"_"&amp;$DF$14,データシート1!$A:$BT,MATCH($DF$12&amp;"_"&amp;DJ$20,データシート1!$A$1:$BT$1,0),0)</f>
        <v>0</v>
      </c>
      <c r="DK33" s="64">
        <f>VLOOKUP($AX33&amp;"_"&amp;$DF$14,データシート1!$A:$BT,MATCH($DF$12&amp;"_"&amp;DK$20,データシート1!$A$1:$BT$1,0),0)</f>
        <v>0</v>
      </c>
      <c r="DL33" s="68">
        <f t="shared" si="12"/>
        <v>12</v>
      </c>
      <c r="DM33" s="16"/>
      <c r="DN33" s="126">
        <f t="shared" si="26"/>
        <v>0.89</v>
      </c>
      <c r="DO33" s="127">
        <f t="shared" si="27"/>
        <v>0</v>
      </c>
      <c r="DP33" s="127">
        <f t="shared" si="13"/>
        <v>0</v>
      </c>
      <c r="DQ33" s="127">
        <f t="shared" si="13"/>
        <v>0.11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11223</v>
      </c>
      <c r="AY34" s="18" t="str">
        <f>IF(IFERROR(比較地域マスタ!$Z19,"")=0,"",IFERROR(比較地域マスタ!$Z19,""))</f>
        <v>蕨市</v>
      </c>
      <c r="BB34" s="110" t="str">
        <f t="shared" si="0"/>
        <v>11223</v>
      </c>
      <c r="BC34" s="1031" t="str">
        <f t="shared" si="0"/>
        <v>蕨市</v>
      </c>
      <c r="BD34" s="34">
        <f t="shared" si="14"/>
        <v>292.13687804013017</v>
      </c>
      <c r="BE34" s="34">
        <f t="shared" si="15"/>
        <v>70.094291764688364</v>
      </c>
      <c r="BF34" s="34">
        <f>VLOOKUP($AX34&amp;"_"&amp;$BC$14,データシート1!$A:$BT,MATCH($BC$12&amp;"_"&amp;BF$20,データシート1!$A$1:$BT$1,0),0)</f>
        <v>66.683867719259169</v>
      </c>
      <c r="BG34" s="34">
        <f>VLOOKUP($AX34&amp;"_"&amp;$BC$14,データシート1!$A:$BT,MATCH($BC$12&amp;"_"&amp;BG$20,データシート1!$A$1:$BT$1,0),0)</f>
        <v>3.4104240454292003</v>
      </c>
      <c r="BH34" s="34">
        <f>VLOOKUP($AX34&amp;"_"&amp;$BC$14,データシート1!$A:$BT,MATCH($BC$12&amp;"_"&amp;BH$20,データシート1!$A$1:$BT$1,0),0)</f>
        <v>0</v>
      </c>
      <c r="BI34" s="34">
        <f>VLOOKUP($AX34&amp;"_"&amp;$BC$14,データシート1!$A:$BT,MATCH($BC$12&amp;"_"&amp;BI$20,データシート1!$A$1:$BT$1,0),0)</f>
        <v>68.941011082444703</v>
      </c>
      <c r="BJ34" s="34">
        <f>VLOOKUP($AX34&amp;"_"&amp;$BC$14,データシート1!$A:$BT,MATCH($BC$12&amp;"_"&amp;BJ$20,データシート1!$A$1:$BT$1,0),0)</f>
        <v>99.951500483682452</v>
      </c>
      <c r="BK34" s="34">
        <f t="shared" si="1"/>
        <v>45.36632683187041</v>
      </c>
      <c r="BL34" s="34">
        <f t="shared" si="2"/>
        <v>40.964464418070307</v>
      </c>
      <c r="BM34" s="34">
        <f>VLOOKUP($AX34&amp;"_"&amp;$BC$14,データシート1!$A:$BT,MATCH($BC$12&amp;"_"&amp;BM$20,データシート1!$A$1:$BT$1,0),0)</f>
        <v>26.606439822039953</v>
      </c>
      <c r="BN34" s="34">
        <f>VLOOKUP($AX34&amp;"_"&amp;$BC$14,データシート1!$A:$BT,MATCH($BC$12&amp;"_"&amp;BN$20,データシート1!$A$1:$BT$1,0),0)</f>
        <v>14.358024596030354</v>
      </c>
      <c r="BO34" s="34">
        <f>VLOOKUP($AX34&amp;"_"&amp;$BC$14,データシート1!$A:$BT,MATCH($BC$12&amp;"_"&amp;BO$20,データシート1!$A$1:$BT$1,0),0)</f>
        <v>4.4018624138001003</v>
      </c>
      <c r="BP34" s="34">
        <f>VLOOKUP($AX34&amp;"_"&amp;$BC$14,データシート1!$A:$BT,MATCH($BC$12&amp;"_"&amp;BP$20,データシート1!$A$1:$BT$1,0),0)</f>
        <v>0</v>
      </c>
      <c r="BQ34" s="34">
        <f>VLOOKUP($AX34&amp;"_"&amp;$BC$14,データシート1!$A:$BT,MATCH($BC$12&amp;"_"&amp;BQ$20,データシート1!$A$1:$BT$1,0),0)</f>
        <v>7.7837478774442053</v>
      </c>
      <c r="BR34" s="35">
        <f t="shared" si="3"/>
        <v>292.13687804013017</v>
      </c>
      <c r="BT34" s="121" t="str">
        <f t="shared" si="4"/>
        <v>蕨市</v>
      </c>
      <c r="BU34" s="33">
        <f t="shared" si="25"/>
        <v>292.13687804013017</v>
      </c>
      <c r="BV34" s="59">
        <f t="shared" si="16"/>
        <v>0.23993647168044177</v>
      </c>
      <c r="BW34" s="59">
        <f t="shared" si="5"/>
        <v>0.22826240961642288</v>
      </c>
      <c r="BX34" s="59">
        <f t="shared" si="5"/>
        <v>1.1674062064018902E-2</v>
      </c>
      <c r="BY34" s="59">
        <f t="shared" si="5"/>
        <v>0</v>
      </c>
      <c r="BZ34" s="59">
        <f t="shared" si="5"/>
        <v>0.23598873084751196</v>
      </c>
      <c r="CA34" s="59">
        <f t="shared" si="5"/>
        <v>0.34213927784205439</v>
      </c>
      <c r="CB34" s="59">
        <f t="shared" si="5"/>
        <v>0.15529133855410937</v>
      </c>
      <c r="CC34" s="59">
        <f t="shared" si="5"/>
        <v>0.14022353046589042</v>
      </c>
      <c r="CD34" s="59">
        <f t="shared" si="5"/>
        <v>9.1075252123373099E-2</v>
      </c>
      <c r="CE34" s="59">
        <f t="shared" si="5"/>
        <v>4.9148278342517324E-2</v>
      </c>
      <c r="CF34" s="59">
        <f t="shared" si="5"/>
        <v>1.5067808088218929E-2</v>
      </c>
      <c r="CG34" s="59">
        <f t="shared" si="5"/>
        <v>0</v>
      </c>
      <c r="CH34" s="59">
        <f t="shared" si="5"/>
        <v>2.6644181075882414E-2</v>
      </c>
      <c r="CI34" s="122">
        <f t="shared" si="6"/>
        <v>1</v>
      </c>
      <c r="CK34" s="123" t="str">
        <f t="shared" si="7"/>
        <v>蕨市</v>
      </c>
      <c r="CL34" s="124">
        <f t="shared" si="17"/>
        <v>70.094291764688364</v>
      </c>
      <c r="CM34" s="65">
        <f t="shared" si="18"/>
        <v>0.20600821602529532</v>
      </c>
      <c r="CN34" s="66">
        <f t="shared" si="19"/>
        <v>66.683867719259169</v>
      </c>
      <c r="CO34" s="65">
        <f t="shared" si="20"/>
        <v>0.21654412819593455</v>
      </c>
      <c r="CP34" s="66">
        <f t="shared" si="8"/>
        <v>3.4104240454292003</v>
      </c>
      <c r="CQ34" s="65">
        <f t="shared" si="21"/>
        <v>0</v>
      </c>
      <c r="CR34" s="66">
        <f t="shared" si="9"/>
        <v>0</v>
      </c>
      <c r="CS34" s="65">
        <f t="shared" si="22"/>
        <v>0</v>
      </c>
      <c r="CT34" s="66">
        <f t="shared" si="10"/>
        <v>68.941011082444703</v>
      </c>
      <c r="CU34" s="67">
        <f t="shared" si="23"/>
        <v>0.1164908937931871</v>
      </c>
      <c r="CV34" s="16"/>
      <c r="CW34" s="959">
        <f t="shared" si="24"/>
        <v>14.44</v>
      </c>
      <c r="CX34" s="962">
        <f>VLOOKUP($AX34&amp;"_"&amp;$CW$14,データシート1!$A:$BT,MATCH($CW$12&amp;"_"&amp;CX$20,データシート1!$A$1:$BT$1,0),0)</f>
        <v>14.44</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8.0310000000000006</v>
      </c>
      <c r="DB34" s="962">
        <f>VLOOKUP($AX34&amp;"_"&amp;$CW$14,データシート1!$A:$BT,MATCH($CW$12&amp;"_"&amp;DB$20,データシート1!$A$1:$BT$1,0),0)</f>
        <v>0</v>
      </c>
      <c r="DC34" s="962">
        <f>VLOOKUP($AX34&amp;"_"&amp;$CW$14,データシート1!$A:$BT,MATCH($CW$12&amp;"_"&amp;DC$20,データシート1!$A$1:$BT$1,0),0)</f>
        <v>0</v>
      </c>
      <c r="DD34" s="961">
        <f t="shared" si="11"/>
        <v>22.471</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0.64</v>
      </c>
      <c r="DO34" s="127">
        <f t="shared" si="27"/>
        <v>0</v>
      </c>
      <c r="DP34" s="127">
        <f t="shared" si="13"/>
        <v>0</v>
      </c>
      <c r="DQ34" s="127">
        <f t="shared" si="13"/>
        <v>0.36</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01210</v>
      </c>
      <c r="AY35" s="18" t="str">
        <f>IF(IFERROR(比較地域マスタ!$Z20,"")=0,"",IFERROR(比較地域マスタ!$Z20,""))</f>
        <v>岩見沢市</v>
      </c>
      <c r="BB35" s="110" t="str">
        <f t="shared" si="0"/>
        <v>01210</v>
      </c>
      <c r="BC35" s="1031" t="str">
        <f t="shared" si="0"/>
        <v>岩見沢市</v>
      </c>
      <c r="BD35" s="34">
        <f t="shared" si="14"/>
        <v>669.99564139567769</v>
      </c>
      <c r="BE35" s="34">
        <f t="shared" si="15"/>
        <v>229.97261166480877</v>
      </c>
      <c r="BF35" s="34">
        <f>VLOOKUP($AX35&amp;"_"&amp;$BC$14,データシート1!$A:$BT,MATCH($BC$12&amp;"_"&amp;BF$20,データシート1!$A$1:$BT$1,0),0)</f>
        <v>181.35839756143787</v>
      </c>
      <c r="BG35" s="34">
        <f>VLOOKUP($AX35&amp;"_"&amp;$BC$14,データシート1!$A:$BT,MATCH($BC$12&amp;"_"&amp;BG$20,データシート1!$A$1:$BT$1,0),0)</f>
        <v>7.5990671413453432</v>
      </c>
      <c r="BH35" s="34">
        <f>VLOOKUP($AX35&amp;"_"&amp;$BC$14,データシート1!$A:$BT,MATCH($BC$12&amp;"_"&amp;BH$20,データシート1!$A$1:$BT$1,0),0)</f>
        <v>41.015146962025575</v>
      </c>
      <c r="BI35" s="34">
        <f>VLOOKUP($AX35&amp;"_"&amp;$BC$14,データシート1!$A:$BT,MATCH($BC$12&amp;"_"&amp;BI$20,データシート1!$A$1:$BT$1,0),0)</f>
        <v>119.75977176909804</v>
      </c>
      <c r="BJ35" s="34">
        <f>VLOOKUP($AX35&amp;"_"&amp;$BC$14,データシート1!$A:$BT,MATCH($BC$12&amp;"_"&amp;BJ$20,データシート1!$A$1:$BT$1,0),0)</f>
        <v>181.21839376054993</v>
      </c>
      <c r="BK35" s="34">
        <f t="shared" si="1"/>
        <v>126.81441176922085</v>
      </c>
      <c r="BL35" s="34">
        <f t="shared" si="2"/>
        <v>122.25367803619234</v>
      </c>
      <c r="BM35" s="34">
        <f>VLOOKUP($AX35&amp;"_"&amp;$BC$14,データシート1!$A:$BT,MATCH($BC$12&amp;"_"&amp;BM$20,データシート1!$A$1:$BT$1,0),0)</f>
        <v>63.032634839944166</v>
      </c>
      <c r="BN35" s="34">
        <f>VLOOKUP($AX35&amp;"_"&amp;$BC$14,データシート1!$A:$BT,MATCH($BC$12&amp;"_"&amp;BN$20,データシート1!$A$1:$BT$1,0),0)</f>
        <v>59.221043196248175</v>
      </c>
      <c r="BO35" s="34">
        <f>VLOOKUP($AX35&amp;"_"&amp;$BC$14,データシート1!$A:$BT,MATCH($BC$12&amp;"_"&amp;BO$20,データシート1!$A$1:$BT$1,0),0)</f>
        <v>4.5607337330285196</v>
      </c>
      <c r="BP35" s="34">
        <f>VLOOKUP($AX35&amp;"_"&amp;$BC$14,データシート1!$A:$BT,MATCH($BC$12&amp;"_"&amp;BP$20,データシート1!$A$1:$BT$1,0),0)</f>
        <v>0</v>
      </c>
      <c r="BQ35" s="34">
        <f>VLOOKUP($AX35&amp;"_"&amp;$BC$14,データシート1!$A:$BT,MATCH($BC$12&amp;"_"&amp;BQ$20,データシート1!$A$1:$BT$1,0),0)</f>
        <v>12.230452432</v>
      </c>
      <c r="BR35" s="35">
        <f t="shared" si="3"/>
        <v>669.99564139567769</v>
      </c>
      <c r="BT35" s="121" t="str">
        <f t="shared" si="4"/>
        <v>岩見沢市</v>
      </c>
      <c r="BU35" s="33">
        <f t="shared" si="25"/>
        <v>669.99564139567769</v>
      </c>
      <c r="BV35" s="59">
        <f t="shared" si="16"/>
        <v>0.34324493691593194</v>
      </c>
      <c r="BW35" s="59">
        <f t="shared" si="5"/>
        <v>0.27068593637959726</v>
      </c>
      <c r="BX35" s="59">
        <f t="shared" si="5"/>
        <v>1.1341965039527146E-2</v>
      </c>
      <c r="BY35" s="59">
        <f t="shared" si="5"/>
        <v>6.1217035496807598E-2</v>
      </c>
      <c r="BZ35" s="59">
        <f t="shared" si="5"/>
        <v>0.17874709083125484</v>
      </c>
      <c r="CA35" s="59">
        <f t="shared" si="5"/>
        <v>0.27047697412337079</v>
      </c>
      <c r="CB35" s="59">
        <f t="shared" si="5"/>
        <v>0.18927647276190021</v>
      </c>
      <c r="CC35" s="59">
        <f t="shared" si="5"/>
        <v>0.1824693632058918</v>
      </c>
      <c r="CD35" s="59">
        <f t="shared" si="5"/>
        <v>9.4079171483324828E-2</v>
      </c>
      <c r="CE35" s="59">
        <f t="shared" si="5"/>
        <v>8.8390191722566971E-2</v>
      </c>
      <c r="CF35" s="59">
        <f t="shared" si="5"/>
        <v>6.8071095560084368E-3</v>
      </c>
      <c r="CG35" s="59">
        <f t="shared" si="5"/>
        <v>0</v>
      </c>
      <c r="CH35" s="59">
        <f t="shared" si="5"/>
        <v>1.8254525367542043E-2</v>
      </c>
      <c r="CI35" s="122">
        <f t="shared" si="6"/>
        <v>1</v>
      </c>
      <c r="CK35" s="123" t="str">
        <f t="shared" si="7"/>
        <v>岩見沢市</v>
      </c>
      <c r="CL35" s="124">
        <f t="shared" si="17"/>
        <v>229.97261166480877</v>
      </c>
      <c r="CM35" s="65">
        <f t="shared" si="18"/>
        <v>0.20225451919376355</v>
      </c>
      <c r="CN35" s="66">
        <f t="shared" si="19"/>
        <v>181.35839756143787</v>
      </c>
      <c r="CO35" s="65">
        <f t="shared" si="20"/>
        <v>0.25647006494002034</v>
      </c>
      <c r="CP35" s="66">
        <f t="shared" si="8"/>
        <v>7.5990671413453432</v>
      </c>
      <c r="CQ35" s="65">
        <f t="shared" si="21"/>
        <v>0</v>
      </c>
      <c r="CR35" s="66">
        <f t="shared" si="9"/>
        <v>41.015146962025575</v>
      </c>
      <c r="CS35" s="65">
        <f t="shared" si="22"/>
        <v>0</v>
      </c>
      <c r="CT35" s="66">
        <f t="shared" si="10"/>
        <v>119.75977176909804</v>
      </c>
      <c r="CU35" s="67">
        <f t="shared" si="23"/>
        <v>3.8218175706151575E-2</v>
      </c>
      <c r="CV35" s="16"/>
      <c r="CW35" s="959">
        <f t="shared" si="24"/>
        <v>46.512999999999998</v>
      </c>
      <c r="CX35" s="962">
        <f>VLOOKUP($AX35&amp;"_"&amp;$CW$14,データシート1!$A:$BT,MATCH($CW$12&amp;"_"&amp;CX$20,データシート1!$A$1:$BT$1,0),0)</f>
        <v>46.512999999999998</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4.577</v>
      </c>
      <c r="DB35" s="962">
        <f>VLOOKUP($AX35&amp;"_"&amp;$CW$14,データシート1!$A:$BT,MATCH($CW$12&amp;"_"&amp;DB$20,データシート1!$A$1:$BT$1,0),0)</f>
        <v>0</v>
      </c>
      <c r="DC35" s="962">
        <f>VLOOKUP($AX35&amp;"_"&amp;$CW$14,データシート1!$A:$BT,MATCH($CW$12&amp;"_"&amp;DC$20,データシート1!$A$1:$BT$1,0),0)</f>
        <v>0</v>
      </c>
      <c r="DD35" s="961">
        <f t="shared" si="11"/>
        <v>51.089999999999996</v>
      </c>
      <c r="DE35" s="16"/>
      <c r="DF35" s="125">
        <f>VLOOKUP($AX35&amp;"_"&amp;$DF$14,データシート1!$A:$BT,MATCH($DF$12&amp;"_"&amp;DF$20,データシート1!$A$1:$BT$1,0),0)</f>
        <v>7</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8</v>
      </c>
      <c r="DM35" s="16"/>
      <c r="DN35" s="126">
        <f t="shared" si="26"/>
        <v>0.91</v>
      </c>
      <c r="DO35" s="127">
        <f t="shared" si="27"/>
        <v>0</v>
      </c>
      <c r="DP35" s="127">
        <f t="shared" si="13"/>
        <v>0</v>
      </c>
      <c r="DQ35" s="127">
        <f t="shared" si="13"/>
        <v>0.09</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08208</v>
      </c>
      <c r="AY36" s="18" t="str">
        <f>IF(IFERROR(比較地域マスタ!$Z21,"")=0,"",IFERROR(比較地域マスタ!$Z21,""))</f>
        <v>龍ケ崎市</v>
      </c>
      <c r="BB36" s="110" t="str">
        <f t="shared" si="0"/>
        <v>08208</v>
      </c>
      <c r="BC36" s="1031" t="str">
        <f t="shared" si="0"/>
        <v>龍ケ崎市</v>
      </c>
      <c r="BD36" s="34">
        <f t="shared" si="14"/>
        <v>834.36781901393192</v>
      </c>
      <c r="BE36" s="34">
        <f t="shared" si="15"/>
        <v>511.45229864730936</v>
      </c>
      <c r="BF36" s="34">
        <f>VLOOKUP($AX36&amp;"_"&amp;$BC$14,データシート1!$A:$BT,MATCH($BC$12&amp;"_"&amp;BF$20,データシート1!$A$1:$BT$1,0),0)</f>
        <v>496.78716572780075</v>
      </c>
      <c r="BG36" s="34">
        <f>VLOOKUP($AX36&amp;"_"&amp;$BC$14,データシート1!$A:$BT,MATCH($BC$12&amp;"_"&amp;BG$20,データシート1!$A$1:$BT$1,0),0)</f>
        <v>3.483891488996099</v>
      </c>
      <c r="BH36" s="34">
        <f>VLOOKUP($AX36&amp;"_"&amp;$BC$14,データシート1!$A:$BT,MATCH($BC$12&amp;"_"&amp;BH$20,データシート1!$A$1:$BT$1,0),0)</f>
        <v>11.181241430512499</v>
      </c>
      <c r="BI36" s="34">
        <f>VLOOKUP($AX36&amp;"_"&amp;$BC$14,データシート1!$A:$BT,MATCH($BC$12&amp;"_"&amp;BI$20,データシート1!$A$1:$BT$1,0),0)</f>
        <v>87.601093258205964</v>
      </c>
      <c r="BJ36" s="34">
        <f>VLOOKUP($AX36&amp;"_"&amp;$BC$14,データシート1!$A:$BT,MATCH($BC$12&amp;"_"&amp;BJ$20,データシート1!$A$1:$BT$1,0),0)</f>
        <v>111.89290537406619</v>
      </c>
      <c r="BK36" s="34">
        <f t="shared" si="1"/>
        <v>111.74962811780087</v>
      </c>
      <c r="BL36" s="34">
        <f t="shared" si="2"/>
        <v>107.2967937592428</v>
      </c>
      <c r="BM36" s="34">
        <f>VLOOKUP($AX36&amp;"_"&amp;$BC$14,データシート1!$A:$BT,MATCH($BC$12&amp;"_"&amp;BM$20,データシート1!$A$1:$BT$1,0),0)</f>
        <v>67.233723187406653</v>
      </c>
      <c r="BN36" s="34">
        <f>VLOOKUP($AX36&amp;"_"&amp;$BC$14,データシート1!$A:$BT,MATCH($BC$12&amp;"_"&amp;BN$20,データシート1!$A$1:$BT$1,0),0)</f>
        <v>40.06307057183615</v>
      </c>
      <c r="BO36" s="34">
        <f>VLOOKUP($AX36&amp;"_"&amp;$BC$14,データシート1!$A:$BT,MATCH($BC$12&amp;"_"&amp;BO$20,データシート1!$A$1:$BT$1,0),0)</f>
        <v>4.4528343585580599</v>
      </c>
      <c r="BP36" s="34">
        <f>VLOOKUP($AX36&amp;"_"&amp;$BC$14,データシート1!$A:$BT,MATCH($BC$12&amp;"_"&amp;BP$20,データシート1!$A$1:$BT$1,0),0)</f>
        <v>0</v>
      </c>
      <c r="BQ36" s="34">
        <f>VLOOKUP($AX36&amp;"_"&amp;$BC$14,データシート1!$A:$BT,MATCH($BC$12&amp;"_"&amp;BQ$20,データシート1!$A$1:$BT$1,0),0)</f>
        <v>11.671893616549539</v>
      </c>
      <c r="BR36" s="35">
        <f t="shared" si="3"/>
        <v>834.36781901393192</v>
      </c>
      <c r="BT36" s="121" t="str">
        <f t="shared" si="4"/>
        <v>龍ケ崎市</v>
      </c>
      <c r="BU36" s="33">
        <f t="shared" si="25"/>
        <v>834.36781901393192</v>
      </c>
      <c r="BV36" s="59">
        <f t="shared" si="16"/>
        <v>0.61298181328679613</v>
      </c>
      <c r="BW36" s="59">
        <f t="shared" si="5"/>
        <v>0.59540547275050837</v>
      </c>
      <c r="BX36" s="59">
        <f t="shared" si="5"/>
        <v>4.1754864097148583E-3</v>
      </c>
      <c r="BY36" s="59">
        <f t="shared" si="5"/>
        <v>1.3400854126572923E-2</v>
      </c>
      <c r="BZ36" s="59">
        <f t="shared" si="5"/>
        <v>0.10499097791395433</v>
      </c>
      <c r="CA36" s="59">
        <f t="shared" si="5"/>
        <v>0.13410501079284537</v>
      </c>
      <c r="CB36" s="59">
        <f t="shared" si="5"/>
        <v>0.13393329125501055</v>
      </c>
      <c r="CC36" s="59">
        <f t="shared" si="5"/>
        <v>0.12859651500707173</v>
      </c>
      <c r="CD36" s="59">
        <f t="shared" si="5"/>
        <v>8.0580436655460233E-2</v>
      </c>
      <c r="CE36" s="59">
        <f t="shared" si="5"/>
        <v>4.8016078351611487E-2</v>
      </c>
      <c r="CF36" s="59">
        <f t="shared" si="5"/>
        <v>5.3367762479388098E-3</v>
      </c>
      <c r="CG36" s="59">
        <f t="shared" si="5"/>
        <v>0</v>
      </c>
      <c r="CH36" s="59">
        <f t="shared" si="5"/>
        <v>1.3988906751393592E-2</v>
      </c>
      <c r="CI36" s="122">
        <f t="shared" si="6"/>
        <v>1</v>
      </c>
      <c r="CK36" s="123" t="str">
        <f t="shared" si="7"/>
        <v>龍ケ崎市</v>
      </c>
      <c r="CL36" s="124">
        <f t="shared" si="17"/>
        <v>511.45229864730936</v>
      </c>
      <c r="CM36" s="65">
        <f t="shared" si="18"/>
        <v>9.2704637608239701E-2</v>
      </c>
      <c r="CN36" s="66">
        <f t="shared" si="19"/>
        <v>496.78716572780075</v>
      </c>
      <c r="CO36" s="65">
        <f t="shared" si="20"/>
        <v>9.5441273992128539E-2</v>
      </c>
      <c r="CP36" s="66">
        <f t="shared" si="8"/>
        <v>3.483891488996099</v>
      </c>
      <c r="CQ36" s="65">
        <f t="shared" si="21"/>
        <v>0</v>
      </c>
      <c r="CR36" s="66">
        <f t="shared" si="9"/>
        <v>11.181241430512499</v>
      </c>
      <c r="CS36" s="65">
        <f t="shared" si="22"/>
        <v>0</v>
      </c>
      <c r="CT36" s="66">
        <f t="shared" si="10"/>
        <v>87.601093258205964</v>
      </c>
      <c r="CU36" s="67">
        <f t="shared" si="23"/>
        <v>0.38545181052106325</v>
      </c>
      <c r="CV36" s="16"/>
      <c r="CW36" s="959">
        <f t="shared" si="24"/>
        <v>47.414000000000001</v>
      </c>
      <c r="CX36" s="962">
        <f>VLOOKUP($AX36&amp;"_"&amp;$CW$14,データシート1!$A:$BT,MATCH($CW$12&amp;"_"&amp;CX$20,データシート1!$A$1:$BT$1,0),0)</f>
        <v>47.414000000000001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33.765999999999998</v>
      </c>
      <c r="DB36" s="962">
        <f>VLOOKUP($AX36&amp;"_"&amp;$CW$14,データシート1!$A:$BT,MATCH($CW$12&amp;"_"&amp;DB$20,データシート1!$A$1:$BT$1,0),0)</f>
        <v>0</v>
      </c>
      <c r="DC36" s="962">
        <f>VLOOKUP($AX36&amp;"_"&amp;$CW$14,データシート1!$A:$BT,MATCH($CW$12&amp;"_"&amp;DC$20,データシート1!$A$1:$BT$1,0),0)</f>
        <v>0</v>
      </c>
      <c r="DD36" s="961">
        <f t="shared" si="11"/>
        <v>81.180000000000007</v>
      </c>
      <c r="DE36" s="16"/>
      <c r="DF36" s="125">
        <f>VLOOKUP($AX36&amp;"_"&amp;$DF$14,データシート1!$A:$BT,MATCH($DF$12&amp;"_"&amp;DF$20,データシート1!$A$1:$BT$1,0),0)</f>
        <v>8</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10</v>
      </c>
      <c r="DM36" s="16"/>
      <c r="DN36" s="126">
        <f t="shared" si="26"/>
        <v>0.57999999999999996</v>
      </c>
      <c r="DO36" s="127">
        <f t="shared" si="27"/>
        <v>0</v>
      </c>
      <c r="DP36" s="127">
        <f t="shared" si="13"/>
        <v>0</v>
      </c>
      <c r="DQ36" s="127">
        <f t="shared" si="13"/>
        <v>0.42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26201</v>
      </c>
      <c r="AY37" s="18" t="str">
        <f>IF(IFERROR(比較地域マスタ!$Z22,"")=0,"",IFERROR(比較地域マスタ!$Z22,""))</f>
        <v>福知山市</v>
      </c>
      <c r="BB37" s="110" t="str">
        <f t="shared" si="0"/>
        <v>26201</v>
      </c>
      <c r="BC37" s="1031" t="str">
        <f t="shared" si="0"/>
        <v>福知山市</v>
      </c>
      <c r="BD37" s="34">
        <f t="shared" si="14"/>
        <v>459.2042391823498</v>
      </c>
      <c r="BE37" s="34">
        <f t="shared" si="15"/>
        <v>131.62607807144653</v>
      </c>
      <c r="BF37" s="34">
        <f>VLOOKUP($AX37&amp;"_"&amp;$BC$14,データシート1!$A:$BT,MATCH($BC$12&amp;"_"&amp;BF$20,データシート1!$A$1:$BT$1,0),0)</f>
        <v>104.19424646664423</v>
      </c>
      <c r="BG37" s="34">
        <f>VLOOKUP($AX37&amp;"_"&amp;$BC$14,データシート1!$A:$BT,MATCH($BC$12&amp;"_"&amp;BG$20,データシート1!$A$1:$BT$1,0),0)</f>
        <v>6.6278210714363617</v>
      </c>
      <c r="BH37" s="34">
        <f>VLOOKUP($AX37&amp;"_"&amp;$BC$14,データシート1!$A:$BT,MATCH($BC$12&amp;"_"&amp;BH$20,データシート1!$A$1:$BT$1,0),0)</f>
        <v>20.804010533365947</v>
      </c>
      <c r="BI37" s="34">
        <f>VLOOKUP($AX37&amp;"_"&amp;$BC$14,データシート1!$A:$BT,MATCH($BC$12&amp;"_"&amp;BI$20,データシート1!$A$1:$BT$1,0),0)</f>
        <v>95.095154229873316</v>
      </c>
      <c r="BJ37" s="34">
        <f>VLOOKUP($AX37&amp;"_"&amp;$BC$14,データシート1!$A:$BT,MATCH($BC$12&amp;"_"&amp;BJ$20,データシート1!$A$1:$BT$1,0),0)</f>
        <v>79.949599079011335</v>
      </c>
      <c r="BK37" s="34">
        <f t="shared" si="1"/>
        <v>144.48955990201864</v>
      </c>
      <c r="BL37" s="34">
        <f t="shared" si="2"/>
        <v>140.01897586281177</v>
      </c>
      <c r="BM37" s="34">
        <f>VLOOKUP($AX37&amp;"_"&amp;$BC$14,データシート1!$A:$BT,MATCH($BC$12&amp;"_"&amp;BM$20,データシート1!$A$1:$BT$1,0),0)</f>
        <v>67.294884292432783</v>
      </c>
      <c r="BN37" s="34">
        <f>VLOOKUP($AX37&amp;"_"&amp;$BC$14,データシート1!$A:$BT,MATCH($BC$12&amp;"_"&amp;BN$20,データシート1!$A$1:$BT$1,0),0)</f>
        <v>72.724091570378988</v>
      </c>
      <c r="BO37" s="34">
        <f>VLOOKUP($AX37&amp;"_"&amp;$BC$14,データシート1!$A:$BT,MATCH($BC$12&amp;"_"&amp;BO$20,データシート1!$A$1:$BT$1,0),0)</f>
        <v>4.4705840392068801</v>
      </c>
      <c r="BP37" s="34">
        <f>VLOOKUP($AX37&amp;"_"&amp;$BC$14,データシート1!$A:$BT,MATCH($BC$12&amp;"_"&amp;BP$20,データシート1!$A$1:$BT$1,0),0)</f>
        <v>0</v>
      </c>
      <c r="BQ37" s="34">
        <f>VLOOKUP($AX37&amp;"_"&amp;$BC$14,データシート1!$A:$BT,MATCH($BC$12&amp;"_"&amp;BQ$20,データシート1!$A$1:$BT$1,0),0)</f>
        <v>8.0438478999999994</v>
      </c>
      <c r="BR37" s="35">
        <f t="shared" si="3"/>
        <v>459.2042391823498</v>
      </c>
      <c r="BT37" s="121" t="str">
        <f t="shared" si="4"/>
        <v>福知山市</v>
      </c>
      <c r="BU37" s="33">
        <f t="shared" si="25"/>
        <v>459.2042391823498</v>
      </c>
      <c r="BV37" s="59">
        <f t="shared" si="16"/>
        <v>0.28663950991789056</v>
      </c>
      <c r="BW37" s="59">
        <f t="shared" si="5"/>
        <v>0.22690175215318242</v>
      </c>
      <c r="BX37" s="59">
        <f t="shared" si="5"/>
        <v>1.4433275013396505E-2</v>
      </c>
      <c r="BY37" s="59">
        <f t="shared" si="5"/>
        <v>4.5304482751311631E-2</v>
      </c>
      <c r="BZ37" s="59">
        <f t="shared" si="5"/>
        <v>0.20708683874347047</v>
      </c>
      <c r="CA37" s="59">
        <f t="shared" si="5"/>
        <v>0.17410466249477149</v>
      </c>
      <c r="CB37" s="59">
        <f t="shared" si="5"/>
        <v>0.31465206017978831</v>
      </c>
      <c r="CC37" s="59">
        <f t="shared" si="5"/>
        <v>0.3049165576348486</v>
      </c>
      <c r="CD37" s="59">
        <f t="shared" si="5"/>
        <v>0.14654674010034566</v>
      </c>
      <c r="CE37" s="59">
        <f t="shared" si="5"/>
        <v>0.15836981753450297</v>
      </c>
      <c r="CF37" s="59">
        <f t="shared" si="5"/>
        <v>9.7355025449397323E-3</v>
      </c>
      <c r="CG37" s="59">
        <f t="shared" si="5"/>
        <v>0</v>
      </c>
      <c r="CH37" s="59">
        <f t="shared" si="5"/>
        <v>1.7516928664079234E-2</v>
      </c>
      <c r="CI37" s="122">
        <f t="shared" si="6"/>
        <v>1</v>
      </c>
      <c r="CK37" s="123" t="str">
        <f t="shared" si="7"/>
        <v>福知山市</v>
      </c>
      <c r="CL37" s="124">
        <f t="shared" si="17"/>
        <v>131.62607807144653</v>
      </c>
      <c r="CM37" s="65">
        <f t="shared" si="18"/>
        <v>1</v>
      </c>
      <c r="CN37" s="66">
        <f t="shared" si="19"/>
        <v>104.19424646664423</v>
      </c>
      <c r="CO37" s="65">
        <f t="shared" si="20"/>
        <v>1</v>
      </c>
      <c r="CP37" s="66">
        <f t="shared" si="8"/>
        <v>6.6278210714363617</v>
      </c>
      <c r="CQ37" s="65">
        <f t="shared" si="21"/>
        <v>0</v>
      </c>
      <c r="CR37" s="66">
        <f t="shared" si="9"/>
        <v>20.804010533365947</v>
      </c>
      <c r="CS37" s="65">
        <f t="shared" si="22"/>
        <v>0</v>
      </c>
      <c r="CT37" s="66">
        <f t="shared" si="10"/>
        <v>95.095154229873316</v>
      </c>
      <c r="CU37" s="67">
        <f t="shared" si="23"/>
        <v>8.9636533733306253E-2</v>
      </c>
      <c r="CV37" s="16"/>
      <c r="CW37" s="959">
        <f t="shared" si="24"/>
        <v>307.62299999999999</v>
      </c>
      <c r="CX37" s="962">
        <f>VLOOKUP($AX37&amp;"_"&amp;$CW$14,データシート1!$A:$BT,MATCH($CW$12&amp;"_"&amp;CX$20,データシート1!$A$1:$BT$1,0),0)</f>
        <v>307.62299999999999</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8.5240000000000009</v>
      </c>
      <c r="DB37" s="962">
        <f>VLOOKUP($AX37&amp;"_"&amp;$CW$14,データシート1!$A:$BT,MATCH($CW$12&amp;"_"&amp;DB$20,データシート1!$A$1:$BT$1,0),0)</f>
        <v>0</v>
      </c>
      <c r="DC37" s="962">
        <f>VLOOKUP($AX37&amp;"_"&amp;$CW$14,データシート1!$A:$BT,MATCH($CW$12&amp;"_"&amp;DC$20,データシート1!$A$1:$BT$1,0),0)</f>
        <v>0</v>
      </c>
      <c r="DD37" s="961">
        <f t="shared" si="11"/>
        <v>316.14699999999999</v>
      </c>
      <c r="DE37" s="16"/>
      <c r="DF37" s="125">
        <f>VLOOKUP($AX37&amp;"_"&amp;$DF$14,データシート1!$A:$BT,MATCH($DF$12&amp;"_"&amp;DF$20,データシート1!$A$1:$BT$1,0),0)</f>
        <v>20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22</v>
      </c>
      <c r="DM37" s="16"/>
      <c r="DN37" s="126">
        <f t="shared" si="26"/>
        <v>0.97</v>
      </c>
      <c r="DO37" s="127">
        <f t="shared" si="27"/>
        <v>0</v>
      </c>
      <c r="DP37" s="127">
        <f t="shared" ref="DP37:DP68" si="29">IF($DD37=0,0,ROUND(CZ37/$DD37,2))</f>
        <v>0</v>
      </c>
      <c r="DQ37" s="127">
        <f t="shared" ref="DQ37:DQ68" si="30">IF($DD37=0,0,ROUND(DA37/$DD37,2))</f>
        <v>0.03</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24208</v>
      </c>
      <c r="AY38" s="18" t="str">
        <f>IF(IFERROR(比較地域マスタ!$Z23,"")=0,"",IFERROR(比較地域マスタ!$Z23,""))</f>
        <v>名張市</v>
      </c>
      <c r="BB38" s="110" t="str">
        <f t="shared" si="0"/>
        <v>24208</v>
      </c>
      <c r="BC38" s="1031" t="str">
        <f t="shared" si="0"/>
        <v>名張市</v>
      </c>
      <c r="BD38" s="34">
        <f t="shared" si="14"/>
        <v>597.28357503054872</v>
      </c>
      <c r="BE38" s="34">
        <f t="shared" si="15"/>
        <v>297.8093077301765</v>
      </c>
      <c r="BF38" s="34">
        <f>VLOOKUP($AX38&amp;"_"&amp;$BC$14,データシート1!$A:$BT,MATCH($BC$12&amp;"_"&amp;BF$20,データシート1!$A$1:$BT$1,0),0)</f>
        <v>287.74679785277925</v>
      </c>
      <c r="BG38" s="34">
        <f>VLOOKUP($AX38&amp;"_"&amp;$BC$14,データシート1!$A:$BT,MATCH($BC$12&amp;"_"&amp;BG$20,データシート1!$A$1:$BT$1,0),0)</f>
        <v>2.6808091828129728</v>
      </c>
      <c r="BH38" s="34">
        <f>VLOOKUP($AX38&amp;"_"&amp;$BC$14,データシート1!$A:$BT,MATCH($BC$12&amp;"_"&amp;BH$20,データシート1!$A$1:$BT$1,0),0)</f>
        <v>7.3817006945842385</v>
      </c>
      <c r="BI38" s="34">
        <f>VLOOKUP($AX38&amp;"_"&amp;$BC$14,データシート1!$A:$BT,MATCH($BC$12&amp;"_"&amp;BI$20,データシート1!$A$1:$BT$1,0),0)</f>
        <v>81.817512499876855</v>
      </c>
      <c r="BJ38" s="34">
        <f>VLOOKUP($AX38&amp;"_"&amp;$BC$14,データシート1!$A:$BT,MATCH($BC$12&amp;"_"&amp;BJ$20,データシート1!$A$1:$BT$1,0),0)</f>
        <v>102.34895687849738</v>
      </c>
      <c r="BK38" s="34">
        <f t="shared" si="1"/>
        <v>106.82162676644771</v>
      </c>
      <c r="BL38" s="34">
        <f t="shared" si="2"/>
        <v>102.3311327236183</v>
      </c>
      <c r="BM38" s="34">
        <f>VLOOKUP($AX38&amp;"_"&amp;$BC$14,データシート1!$A:$BT,MATCH($BC$12&amp;"_"&amp;BM$20,データシート1!$A$1:$BT$1,0),0)</f>
        <v>65.269772148233798</v>
      </c>
      <c r="BN38" s="34">
        <f>VLOOKUP($AX38&amp;"_"&amp;$BC$14,データシート1!$A:$BT,MATCH($BC$12&amp;"_"&amp;BN$20,データシート1!$A$1:$BT$1,0),0)</f>
        <v>37.061360575384498</v>
      </c>
      <c r="BO38" s="34">
        <f>VLOOKUP($AX38&amp;"_"&amp;$BC$14,データシート1!$A:$BT,MATCH($BC$12&amp;"_"&amp;BO$20,データシート1!$A$1:$BT$1,0),0)</f>
        <v>4.4904940428294102</v>
      </c>
      <c r="BP38" s="34">
        <f>VLOOKUP($AX38&amp;"_"&amp;$BC$14,データシート1!$A:$BT,MATCH($BC$12&amp;"_"&amp;BP$20,データシート1!$A$1:$BT$1,0),0)</f>
        <v>0</v>
      </c>
      <c r="BQ38" s="34">
        <f>VLOOKUP($AX38&amp;"_"&amp;$BC$14,データシート1!$A:$BT,MATCH($BC$12&amp;"_"&amp;BQ$20,データシート1!$A$1:$BT$1,0),0)</f>
        <v>8.486171155550279</v>
      </c>
      <c r="BR38" s="35">
        <f t="shared" si="3"/>
        <v>597.28357503054872</v>
      </c>
      <c r="BT38" s="121" t="str">
        <f t="shared" si="4"/>
        <v>名張市</v>
      </c>
      <c r="BU38" s="33">
        <f t="shared" si="25"/>
        <v>597.28357503054872</v>
      </c>
      <c r="BV38" s="59">
        <f t="shared" si="16"/>
        <v>0.49860622354288703</v>
      </c>
      <c r="BW38" s="59">
        <f t="shared" si="5"/>
        <v>0.48175910050441639</v>
      </c>
      <c r="BX38" s="59">
        <f t="shared" si="5"/>
        <v>4.4883356832236005E-3</v>
      </c>
      <c r="BY38" s="59">
        <f t="shared" si="5"/>
        <v>1.2358787355246949E-2</v>
      </c>
      <c r="BZ38" s="59">
        <f t="shared" si="5"/>
        <v>0.13698269284517359</v>
      </c>
      <c r="CA38" s="59">
        <f t="shared" si="5"/>
        <v>0.17135739397029731</v>
      </c>
      <c r="CB38" s="59">
        <f t="shared" si="5"/>
        <v>0.17884574636257861</v>
      </c>
      <c r="CC38" s="59">
        <f t="shared" si="5"/>
        <v>0.17132755193943591</v>
      </c>
      <c r="CD38" s="59">
        <f t="shared" si="5"/>
        <v>0.1092776946777676</v>
      </c>
      <c r="CE38" s="59">
        <f t="shared" si="5"/>
        <v>6.2049857261668305E-2</v>
      </c>
      <c r="CF38" s="59">
        <f t="shared" si="5"/>
        <v>7.5181944231427073E-3</v>
      </c>
      <c r="CG38" s="59">
        <f t="shared" si="5"/>
        <v>0</v>
      </c>
      <c r="CH38" s="59">
        <f t="shared" si="5"/>
        <v>1.4207943279063457E-2</v>
      </c>
      <c r="CI38" s="122">
        <f t="shared" si="6"/>
        <v>1</v>
      </c>
      <c r="CK38" s="123" t="str">
        <f t="shared" si="7"/>
        <v>名張市</v>
      </c>
      <c r="CL38" s="124">
        <f t="shared" si="17"/>
        <v>297.8093077301765</v>
      </c>
      <c r="CM38" s="65">
        <f t="shared" si="18"/>
        <v>0.3967135913261739</v>
      </c>
      <c r="CN38" s="66">
        <f t="shared" si="19"/>
        <v>287.74679785277925</v>
      </c>
      <c r="CO38" s="65">
        <f t="shared" si="20"/>
        <v>0.41058667162109264</v>
      </c>
      <c r="CP38" s="66">
        <f t="shared" si="8"/>
        <v>2.6808091828129728</v>
      </c>
      <c r="CQ38" s="65">
        <f t="shared" si="21"/>
        <v>0</v>
      </c>
      <c r="CR38" s="66">
        <f t="shared" si="9"/>
        <v>7.3817006945842385</v>
      </c>
      <c r="CS38" s="65">
        <f t="shared" si="22"/>
        <v>0</v>
      </c>
      <c r="CT38" s="66">
        <f t="shared" si="10"/>
        <v>81.817512499876855</v>
      </c>
      <c r="CU38" s="67">
        <f t="shared" si="23"/>
        <v>3.639807553431159E-2</v>
      </c>
      <c r="CV38" s="16"/>
      <c r="CW38" s="959">
        <f t="shared" si="24"/>
        <v>118.145</v>
      </c>
      <c r="CX38" s="962">
        <f>VLOOKUP($AX38&amp;"_"&amp;$CW$14,データシート1!$A:$BT,MATCH($CW$12&amp;"_"&amp;CX$20,データシート1!$A$1:$BT$1,0),0)</f>
        <v>118.145</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2.9780000000000002</v>
      </c>
      <c r="DB38" s="962">
        <f>VLOOKUP($AX38&amp;"_"&amp;$CW$14,データシート1!$A:$BT,MATCH($CW$12&amp;"_"&amp;DB$20,データシート1!$A$1:$BT$1,0),0)</f>
        <v>0</v>
      </c>
      <c r="DC38" s="962">
        <f>VLOOKUP($AX38&amp;"_"&amp;$CW$14,データシート1!$A:$BT,MATCH($CW$12&amp;"_"&amp;DC$20,データシート1!$A$1:$BT$1,0),0)</f>
        <v>0</v>
      </c>
      <c r="DD38" s="961">
        <f t="shared" si="11"/>
        <v>121.12299999999999</v>
      </c>
      <c r="DE38" s="16"/>
      <c r="DF38" s="125">
        <f>VLOOKUP($AX38&amp;"_"&amp;$DF$14,データシート1!$A:$BT,MATCH($DF$12&amp;"_"&amp;DF$20,データシート1!$A$1:$BT$1,0),0)</f>
        <v>19</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20</v>
      </c>
      <c r="DM38" s="16"/>
      <c r="DN38" s="126">
        <f t="shared" si="26"/>
        <v>0.98</v>
      </c>
      <c r="DO38" s="127">
        <f t="shared" si="27"/>
        <v>0</v>
      </c>
      <c r="DP38" s="127">
        <f t="shared" si="29"/>
        <v>0</v>
      </c>
      <c r="DQ38" s="127">
        <f t="shared" si="30"/>
        <v>0.02</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05212</v>
      </c>
      <c r="AY39" s="18" t="str">
        <f>IF(IFERROR(比較地域マスタ!$Z24,"")=0,"",IFERROR(比較地域マスタ!$Z24,""))</f>
        <v>大仙市</v>
      </c>
      <c r="BB39" s="110" t="str">
        <f t="shared" si="0"/>
        <v>05212</v>
      </c>
      <c r="BC39" s="1031" t="str">
        <f t="shared" si="0"/>
        <v>大仙市</v>
      </c>
      <c r="BD39" s="34">
        <f t="shared" si="14"/>
        <v>577.98906607496929</v>
      </c>
      <c r="BE39" s="34">
        <f t="shared" si="15"/>
        <v>163.87417493984927</v>
      </c>
      <c r="BF39" s="34">
        <f>VLOOKUP($AX39&amp;"_"&amp;$BC$14,データシート1!$A:$BT,MATCH($BC$12&amp;"_"&amp;BF$20,データシート1!$A$1:$BT$1,0),0)</f>
        <v>99.584490303764468</v>
      </c>
      <c r="BG39" s="34">
        <f>VLOOKUP($AX39&amp;"_"&amp;$BC$14,データシート1!$A:$BT,MATCH($BC$12&amp;"_"&amp;BG$20,データシート1!$A$1:$BT$1,0),0)</f>
        <v>12.46452290391359</v>
      </c>
      <c r="BH39" s="34">
        <f>VLOOKUP($AX39&amp;"_"&amp;$BC$14,データシート1!$A:$BT,MATCH($BC$12&amp;"_"&amp;BH$20,データシート1!$A$1:$BT$1,0),0)</f>
        <v>51.82516173217121</v>
      </c>
      <c r="BI39" s="34">
        <f>VLOOKUP($AX39&amp;"_"&amp;$BC$14,データシート1!$A:$BT,MATCH($BC$12&amp;"_"&amp;BI$20,データシート1!$A$1:$BT$1,0),0)</f>
        <v>108.25141053702296</v>
      </c>
      <c r="BJ39" s="34">
        <f>VLOOKUP($AX39&amp;"_"&amp;$BC$14,データシート1!$A:$BT,MATCH($BC$12&amp;"_"&amp;BJ$20,データシート1!$A$1:$BT$1,0),0)</f>
        <v>139.25917034171667</v>
      </c>
      <c r="BK39" s="34">
        <f t="shared" si="1"/>
        <v>159.94352572265956</v>
      </c>
      <c r="BL39" s="34">
        <f t="shared" si="2"/>
        <v>155.39248424945902</v>
      </c>
      <c r="BM39" s="34">
        <f>VLOOKUP($AX39&amp;"_"&amp;$BC$14,データシート1!$A:$BT,MATCH($BC$12&amp;"_"&amp;BM$20,データシート1!$A$1:$BT$1,0),0)</f>
        <v>68.519465528622931</v>
      </c>
      <c r="BN39" s="34">
        <f>VLOOKUP($AX39&amp;"_"&amp;$BC$14,データシート1!$A:$BT,MATCH($BC$12&amp;"_"&amp;BN$20,データシート1!$A$1:$BT$1,0),0)</f>
        <v>86.873018720836086</v>
      </c>
      <c r="BO39" s="34">
        <f>VLOOKUP($AX39&amp;"_"&amp;$BC$14,データシート1!$A:$BT,MATCH($BC$12&amp;"_"&amp;BO$20,データシート1!$A$1:$BT$1,0),0)</f>
        <v>4.5510414732005504</v>
      </c>
      <c r="BP39" s="34">
        <f>VLOOKUP($AX39&amp;"_"&amp;$BC$14,データシート1!$A:$BT,MATCH($BC$12&amp;"_"&amp;BP$20,データシート1!$A$1:$BT$1,0),0)</f>
        <v>0</v>
      </c>
      <c r="BQ39" s="34">
        <f>VLOOKUP($AX39&amp;"_"&amp;$BC$14,データシート1!$A:$BT,MATCH($BC$12&amp;"_"&amp;BQ$20,データシート1!$A$1:$BT$1,0),0)</f>
        <v>6.6607845337207996</v>
      </c>
      <c r="BR39" s="35">
        <f t="shared" si="3"/>
        <v>577.98906607496929</v>
      </c>
      <c r="BT39" s="121" t="str">
        <f t="shared" si="4"/>
        <v>大仙市</v>
      </c>
      <c r="BU39" s="33">
        <f t="shared" si="25"/>
        <v>577.98906607496929</v>
      </c>
      <c r="BV39" s="59">
        <f t="shared" si="16"/>
        <v>0.28352469719313622</v>
      </c>
      <c r="BW39" s="59">
        <f t="shared" si="5"/>
        <v>0.17229476498582699</v>
      </c>
      <c r="BX39" s="59">
        <f t="shared" si="5"/>
        <v>2.1565326466395217E-2</v>
      </c>
      <c r="BY39" s="59">
        <f t="shared" si="5"/>
        <v>8.9664605740913991E-2</v>
      </c>
      <c r="BZ39" s="59">
        <f t="shared" si="5"/>
        <v>0.18728972032661598</v>
      </c>
      <c r="CA39" s="59">
        <f t="shared" si="5"/>
        <v>0.24093737843070853</v>
      </c>
      <c r="CB39" s="59">
        <f t="shared" si="5"/>
        <v>0.27672413737652563</v>
      </c>
      <c r="CC39" s="59">
        <f t="shared" si="5"/>
        <v>0.26885021425180994</v>
      </c>
      <c r="CD39" s="59">
        <f t="shared" si="5"/>
        <v>0.11854803066419162</v>
      </c>
      <c r="CE39" s="59">
        <f t="shared" si="5"/>
        <v>0.15030218358761832</v>
      </c>
      <c r="CF39" s="59">
        <f t="shared" si="5"/>
        <v>7.8739231247157322E-3</v>
      </c>
      <c r="CG39" s="59">
        <f t="shared" si="5"/>
        <v>0</v>
      </c>
      <c r="CH39" s="59">
        <f t="shared" si="5"/>
        <v>1.1524066673013584E-2</v>
      </c>
      <c r="CI39" s="122">
        <f t="shared" si="6"/>
        <v>1</v>
      </c>
      <c r="CK39" s="123" t="str">
        <f t="shared" si="7"/>
        <v>大仙市</v>
      </c>
      <c r="CL39" s="124">
        <f t="shared" si="17"/>
        <v>163.87417493984927</v>
      </c>
      <c r="CM39" s="65">
        <f t="shared" si="18"/>
        <v>5.3852292487448092E-2</v>
      </c>
      <c r="CN39" s="66">
        <f t="shared" si="19"/>
        <v>99.584490303764468</v>
      </c>
      <c r="CO39" s="65">
        <f t="shared" si="20"/>
        <v>8.8618217285452119E-2</v>
      </c>
      <c r="CP39" s="66">
        <f t="shared" si="8"/>
        <v>12.46452290391359</v>
      </c>
      <c r="CQ39" s="65">
        <f t="shared" si="21"/>
        <v>0</v>
      </c>
      <c r="CR39" s="66">
        <f t="shared" si="9"/>
        <v>51.82516173217121</v>
      </c>
      <c r="CS39" s="65">
        <f t="shared" si="22"/>
        <v>0</v>
      </c>
      <c r="CT39" s="66">
        <f t="shared" si="10"/>
        <v>108.25141053702296</v>
      </c>
      <c r="CU39" s="67">
        <f t="shared" si="23"/>
        <v>0.40146359095373296</v>
      </c>
      <c r="CV39" s="16"/>
      <c r="CW39" s="959">
        <f t="shared" si="24"/>
        <v>8.8249999999999993</v>
      </c>
      <c r="CX39" s="962">
        <f>VLOOKUP($AX39&amp;"_"&amp;$CW$14,データシート1!$A:$BT,MATCH($CW$12&amp;"_"&amp;CX$20,データシート1!$A$1:$BT$1,0),0)</f>
        <v>8.8249999999999993</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43.459000000000003</v>
      </c>
      <c r="DB39" s="962">
        <f>VLOOKUP($AX39&amp;"_"&amp;$CW$14,データシート1!$A:$BT,MATCH($CW$12&amp;"_"&amp;DB$20,データシート1!$A$1:$BT$1,0),0)</f>
        <v>0</v>
      </c>
      <c r="DC39" s="962">
        <f>VLOOKUP($AX39&amp;"_"&amp;$CW$14,データシート1!$A:$BT,MATCH($CW$12&amp;"_"&amp;DC$20,データシート1!$A$1:$BT$1,0),0)</f>
        <v>0</v>
      </c>
      <c r="DD39" s="961">
        <f t="shared" si="11"/>
        <v>52.284000000000006</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3</v>
      </c>
      <c r="DJ39" s="64">
        <f>VLOOKUP($AX39&amp;"_"&amp;$DF$14,データシート1!$A:$BT,MATCH($DF$12&amp;"_"&amp;DJ$20,データシート1!$A$1:$BT$1,0),0)</f>
        <v>0</v>
      </c>
      <c r="DK39" s="64">
        <f>VLOOKUP($AX39&amp;"_"&amp;$DF$14,データシート1!$A:$BT,MATCH($DF$12&amp;"_"&amp;DK$20,データシート1!$A$1:$BT$1,0),0)</f>
        <v>0</v>
      </c>
      <c r="DL39" s="68">
        <f t="shared" si="12"/>
        <v>4</v>
      </c>
      <c r="DM39" s="16"/>
      <c r="DN39" s="126">
        <f t="shared" si="26"/>
        <v>0.17</v>
      </c>
      <c r="DO39" s="127">
        <f t="shared" si="27"/>
        <v>0</v>
      </c>
      <c r="DP39" s="127">
        <f t="shared" si="29"/>
        <v>0</v>
      </c>
      <c r="DQ39" s="127">
        <f t="shared" si="30"/>
        <v>0.83</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13221</v>
      </c>
      <c r="AY40" s="18" t="str">
        <f>IF(IFERROR(比較地域マスタ!$Z25,"")=0,"",IFERROR(比較地域マスタ!$Z25,""))</f>
        <v>清瀬市</v>
      </c>
      <c r="BB40" s="110" t="str">
        <f t="shared" si="0"/>
        <v>13221</v>
      </c>
      <c r="BC40" s="1031" t="str">
        <f t="shared" si="0"/>
        <v>清瀬市</v>
      </c>
      <c r="BD40" s="34">
        <f t="shared" si="14"/>
        <v>216.88655153294886</v>
      </c>
      <c r="BE40" s="34">
        <f t="shared" si="15"/>
        <v>12.67753850427866</v>
      </c>
      <c r="BF40" s="34">
        <f>VLOOKUP($AX40&amp;"_"&amp;$BC$14,データシート1!$A:$BT,MATCH($BC$12&amp;"_"&amp;BF$20,データシート1!$A$1:$BT$1,0),0)</f>
        <v>9.2191139927166272</v>
      </c>
      <c r="BG40" s="34">
        <f>VLOOKUP($AX40&amp;"_"&amp;$BC$14,データシート1!$A:$BT,MATCH($BC$12&amp;"_"&amp;BG$20,データシート1!$A$1:$BT$1,0),0)</f>
        <v>2.2660571680966402</v>
      </c>
      <c r="BH40" s="34">
        <f>VLOOKUP($AX40&amp;"_"&amp;$BC$14,データシート1!$A:$BT,MATCH($BC$12&amp;"_"&amp;BH$20,データシート1!$A$1:$BT$1,0),0)</f>
        <v>1.1923673434653914</v>
      </c>
      <c r="BI40" s="34">
        <f>VLOOKUP($AX40&amp;"_"&amp;$BC$14,データシート1!$A:$BT,MATCH($BC$12&amp;"_"&amp;BI$20,データシート1!$A$1:$BT$1,0),0)</f>
        <v>61.456788071001725</v>
      </c>
      <c r="BJ40" s="34">
        <f>VLOOKUP($AX40&amp;"_"&amp;$BC$14,データシート1!$A:$BT,MATCH($BC$12&amp;"_"&amp;BJ$20,データシート1!$A$1:$BT$1,0),0)</f>
        <v>84.369387762097176</v>
      </c>
      <c r="BK40" s="34">
        <f t="shared" si="1"/>
        <v>53.035627462876711</v>
      </c>
      <c r="BL40" s="34">
        <f t="shared" si="2"/>
        <v>48.659630537653683</v>
      </c>
      <c r="BM40" s="34">
        <f>VLOOKUP($AX40&amp;"_"&amp;$BC$14,データシート1!$A:$BT,MATCH($BC$12&amp;"_"&amp;BM$20,データシート1!$A$1:$BT$1,0),0)</f>
        <v>31.62980524818726</v>
      </c>
      <c r="BN40" s="34">
        <f>VLOOKUP($AX40&amp;"_"&amp;$BC$14,データシート1!$A:$BT,MATCH($BC$12&amp;"_"&amp;BN$20,データシート1!$A$1:$BT$1,0),0)</f>
        <v>17.029825289466423</v>
      </c>
      <c r="BO40" s="34">
        <f>VLOOKUP($AX40&amp;"_"&amp;$BC$14,データシート1!$A:$BT,MATCH($BC$12&amp;"_"&amp;BO$20,データシート1!$A$1:$BT$1,0),0)</f>
        <v>4.3759969252230304</v>
      </c>
      <c r="BP40" s="34">
        <f>VLOOKUP($AX40&amp;"_"&amp;$BC$14,データシート1!$A:$BT,MATCH($BC$12&amp;"_"&amp;BP$20,データシート1!$A$1:$BT$1,0),0)</f>
        <v>0</v>
      </c>
      <c r="BQ40" s="34">
        <f>VLOOKUP($AX40&amp;"_"&amp;$BC$14,データシート1!$A:$BT,MATCH($BC$12&amp;"_"&amp;BQ$20,データシート1!$A$1:$BT$1,0),0)</f>
        <v>5.3472097326945702</v>
      </c>
      <c r="BR40" s="35">
        <f t="shared" si="3"/>
        <v>216.88655153294886</v>
      </c>
      <c r="BT40" s="121" t="str">
        <f t="shared" si="4"/>
        <v>清瀬市</v>
      </c>
      <c r="BU40" s="33">
        <f t="shared" si="25"/>
        <v>216.88655153294886</v>
      </c>
      <c r="BV40" s="59">
        <f t="shared" si="16"/>
        <v>5.8452395571205899E-2</v>
      </c>
      <c r="BW40" s="59">
        <f t="shared" si="5"/>
        <v>4.2506618910006885E-2</v>
      </c>
      <c r="BX40" s="59">
        <f t="shared" si="5"/>
        <v>1.0448122080784647E-2</v>
      </c>
      <c r="BY40" s="59">
        <f t="shared" si="5"/>
        <v>5.4976545804143601E-3</v>
      </c>
      <c r="BZ40" s="59">
        <f t="shared" si="5"/>
        <v>0.28335914622933805</v>
      </c>
      <c r="CA40" s="59">
        <f t="shared" si="5"/>
        <v>0.38900239395101449</v>
      </c>
      <c r="CB40" s="59">
        <f t="shared" si="5"/>
        <v>0.24453165531943863</v>
      </c>
      <c r="CC40" s="59">
        <f t="shared" si="5"/>
        <v>0.22435522255173776</v>
      </c>
      <c r="CD40" s="59">
        <f t="shared" si="5"/>
        <v>0.14583571468414508</v>
      </c>
      <c r="CE40" s="59">
        <f t="shared" si="5"/>
        <v>7.8519507867592681E-2</v>
      </c>
      <c r="CF40" s="59">
        <f t="shared" si="5"/>
        <v>2.0176432767700859E-2</v>
      </c>
      <c r="CG40" s="59">
        <f t="shared" si="5"/>
        <v>0</v>
      </c>
      <c r="CH40" s="59">
        <f t="shared" si="5"/>
        <v>2.4654408929002846E-2</v>
      </c>
      <c r="CI40" s="122">
        <f t="shared" si="6"/>
        <v>1</v>
      </c>
      <c r="CK40" s="123" t="str">
        <f t="shared" si="7"/>
        <v>清瀬市</v>
      </c>
      <c r="CL40" s="124">
        <f t="shared" si="17"/>
        <v>12.67753850427866</v>
      </c>
      <c r="CM40" s="65">
        <f t="shared" si="18"/>
        <v>0.36055895223329754</v>
      </c>
      <c r="CN40" s="66">
        <f t="shared" si="19"/>
        <v>9.2191139927166272</v>
      </c>
      <c r="CO40" s="65">
        <f t="shared" si="20"/>
        <v>0.49581771129104435</v>
      </c>
      <c r="CP40" s="66">
        <f t="shared" si="8"/>
        <v>2.2660571680966402</v>
      </c>
      <c r="CQ40" s="65">
        <f t="shared" si="21"/>
        <v>0</v>
      </c>
      <c r="CR40" s="66">
        <f t="shared" si="9"/>
        <v>1.1923673434653914</v>
      </c>
      <c r="CS40" s="65">
        <f t="shared" si="22"/>
        <v>0</v>
      </c>
      <c r="CT40" s="66">
        <f t="shared" si="10"/>
        <v>61.456788071001725</v>
      </c>
      <c r="CU40" s="67">
        <f t="shared" si="23"/>
        <v>0.82503498135016595</v>
      </c>
      <c r="CV40" s="16"/>
      <c r="CW40" s="959">
        <f t="shared" si="24"/>
        <v>4.5709999999999997</v>
      </c>
      <c r="CX40" s="962">
        <f>VLOOKUP($AX40&amp;"_"&amp;$CW$14,データシート1!$A:$BT,MATCH($CW$12&amp;"_"&amp;CX$20,データシート1!$A$1:$BT$1,0),0)</f>
        <v>4.5709999999999997</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50.704000000000008</v>
      </c>
      <c r="DB40" s="962">
        <f>VLOOKUP($AX40&amp;"_"&amp;$CW$14,データシート1!$A:$BT,MATCH($CW$12&amp;"_"&amp;DB$20,データシート1!$A$1:$BT$1,0),0)</f>
        <v>0</v>
      </c>
      <c r="DC40" s="962">
        <f>VLOOKUP($AX40&amp;"_"&amp;$CW$14,データシート1!$A:$BT,MATCH($CW$12&amp;"_"&amp;DC$20,データシート1!$A$1:$BT$1,0),0)</f>
        <v>0</v>
      </c>
      <c r="DD40" s="961">
        <f t="shared" si="11"/>
        <v>55.275000000000006</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5</v>
      </c>
      <c r="DJ40" s="64">
        <f>VLOOKUP($AX40&amp;"_"&amp;$DF$14,データシート1!$A:$BT,MATCH($DF$12&amp;"_"&amp;DJ$20,データシート1!$A$1:$BT$1,0),0)</f>
        <v>0</v>
      </c>
      <c r="DK40" s="64">
        <f>VLOOKUP($AX40&amp;"_"&amp;$DF$14,データシート1!$A:$BT,MATCH($DF$12&amp;"_"&amp;DK$20,データシート1!$A$1:$BT$1,0),0)</f>
        <v>0</v>
      </c>
      <c r="DL40" s="68">
        <f t="shared" si="12"/>
        <v>6</v>
      </c>
      <c r="DM40" s="16"/>
      <c r="DN40" s="126">
        <f t="shared" si="26"/>
        <v>0.08</v>
      </c>
      <c r="DO40" s="127">
        <f t="shared" si="27"/>
        <v>0</v>
      </c>
      <c r="DP40" s="127">
        <f t="shared" si="29"/>
        <v>0</v>
      </c>
      <c r="DQ40" s="127">
        <f t="shared" si="30"/>
        <v>0.92</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21206</v>
      </c>
      <c r="AY41" s="18" t="str">
        <f>IF(IFERROR(比較地域マスタ!$Z26,"")=0,"",IFERROR(比較地域マスタ!$Z26,""))</f>
        <v>中津川市</v>
      </c>
      <c r="BB41" s="110" t="str">
        <f t="shared" si="0"/>
        <v>21206</v>
      </c>
      <c r="BC41" s="1031" t="str">
        <f t="shared" si="0"/>
        <v>中津川市</v>
      </c>
      <c r="BD41" s="34">
        <f t="shared" si="14"/>
        <v>676.58594584830985</v>
      </c>
      <c r="BE41" s="34">
        <f t="shared" si="15"/>
        <v>319.89882923214907</v>
      </c>
      <c r="BF41" s="34">
        <f>VLOOKUP($AX41&amp;"_"&amp;$BC$14,データシート1!$A:$BT,MATCH($BC$12&amp;"_"&amp;BF$20,データシート1!$A$1:$BT$1,0),0)</f>
        <v>297.35880311464462</v>
      </c>
      <c r="BG41" s="34">
        <f>VLOOKUP($AX41&amp;"_"&amp;$BC$14,データシート1!$A:$BT,MATCH($BC$12&amp;"_"&amp;BG$20,データシート1!$A$1:$BT$1,0),0)</f>
        <v>6.4286532914284198</v>
      </c>
      <c r="BH41" s="34">
        <f>VLOOKUP($AX41&amp;"_"&amp;$BC$14,データシート1!$A:$BT,MATCH($BC$12&amp;"_"&amp;BH$20,データシート1!$A$1:$BT$1,0),0)</f>
        <v>16.111372826076007</v>
      </c>
      <c r="BI41" s="34">
        <f>VLOOKUP($AX41&amp;"_"&amp;$BC$14,データシート1!$A:$BT,MATCH($BC$12&amp;"_"&amp;BI$20,データシート1!$A$1:$BT$1,0),0)</f>
        <v>90.521209995635246</v>
      </c>
      <c r="BJ41" s="34">
        <f>VLOOKUP($AX41&amp;"_"&amp;$BC$14,データシート1!$A:$BT,MATCH($BC$12&amp;"_"&amp;BJ$20,データシート1!$A$1:$BT$1,0),0)</f>
        <v>97.310149835387591</v>
      </c>
      <c r="BK41" s="34">
        <f t="shared" si="1"/>
        <v>155.89582270653793</v>
      </c>
      <c r="BL41" s="34">
        <f t="shared" si="2"/>
        <v>151.43808383095848</v>
      </c>
      <c r="BM41" s="34">
        <f>VLOOKUP($AX41&amp;"_"&amp;$BC$14,データシート1!$A:$BT,MATCH($BC$12&amp;"_"&amp;BM$20,データシート1!$A$1:$BT$1,0),0)</f>
        <v>70.916980845647771</v>
      </c>
      <c r="BN41" s="34">
        <f>VLOOKUP($AX41&amp;"_"&amp;$BC$14,データシート1!$A:$BT,MATCH($BC$12&amp;"_"&amp;BN$20,データシート1!$A$1:$BT$1,0),0)</f>
        <v>80.521102985310691</v>
      </c>
      <c r="BO41" s="34">
        <f>VLOOKUP($AX41&amp;"_"&amp;$BC$14,データシート1!$A:$BT,MATCH($BC$12&amp;"_"&amp;BO$20,データシート1!$A$1:$BT$1,0),0)</f>
        <v>4.45773887557944</v>
      </c>
      <c r="BP41" s="34">
        <f>VLOOKUP($AX41&amp;"_"&amp;$BC$14,データシート1!$A:$BT,MATCH($BC$12&amp;"_"&amp;BP$20,データシート1!$A$1:$BT$1,0),0)</f>
        <v>0</v>
      </c>
      <c r="BQ41" s="34">
        <f>VLOOKUP($AX41&amp;"_"&amp;$BC$14,データシート1!$A:$BT,MATCH($BC$12&amp;"_"&amp;BQ$20,データシート1!$A$1:$BT$1,0),0)</f>
        <v>12.9599340786</v>
      </c>
      <c r="BR41" s="35">
        <f t="shared" si="3"/>
        <v>676.58594584830985</v>
      </c>
      <c r="BT41" s="121" t="str">
        <f t="shared" si="4"/>
        <v>中津川市</v>
      </c>
      <c r="BU41" s="33">
        <f t="shared" si="25"/>
        <v>676.58594584830985</v>
      </c>
      <c r="BV41" s="59">
        <f t="shared" si="16"/>
        <v>0.47281329326321858</v>
      </c>
      <c r="BW41" s="59">
        <f t="shared" si="5"/>
        <v>0.43949893570699777</v>
      </c>
      <c r="BX41" s="59">
        <f t="shared" si="5"/>
        <v>9.5016063086680192E-3</v>
      </c>
      <c r="BY41" s="59">
        <f t="shared" si="5"/>
        <v>2.3812751247552763E-2</v>
      </c>
      <c r="BZ41" s="59">
        <f t="shared" si="5"/>
        <v>0.13379114737912401</v>
      </c>
      <c r="CA41" s="59">
        <f t="shared" si="5"/>
        <v>0.14382526038636409</v>
      </c>
      <c r="CB41" s="59">
        <f t="shared" si="5"/>
        <v>0.23041540200938446</v>
      </c>
      <c r="CC41" s="59">
        <f t="shared" si="5"/>
        <v>0.22382682460405526</v>
      </c>
      <c r="CD41" s="59">
        <f t="shared" si="5"/>
        <v>0.1048159236543576</v>
      </c>
      <c r="CE41" s="59">
        <f t="shared" si="5"/>
        <v>0.11901090094969763</v>
      </c>
      <c r="CF41" s="59">
        <f t="shared" si="5"/>
        <v>6.5885774053291704E-3</v>
      </c>
      <c r="CG41" s="59">
        <f t="shared" si="5"/>
        <v>0</v>
      </c>
      <c r="CH41" s="59">
        <f t="shared" si="5"/>
        <v>1.9154896961908825E-2</v>
      </c>
      <c r="CI41" s="122">
        <f t="shared" si="6"/>
        <v>1</v>
      </c>
      <c r="CK41" s="123" t="str">
        <f t="shared" si="7"/>
        <v>中津川市</v>
      </c>
      <c r="CL41" s="124">
        <f t="shared" si="17"/>
        <v>319.89882923214907</v>
      </c>
      <c r="CM41" s="65">
        <f t="shared" si="18"/>
        <v>0.66352227830744548</v>
      </c>
      <c r="CN41" s="66">
        <f t="shared" si="19"/>
        <v>297.35880311464462</v>
      </c>
      <c r="CO41" s="65">
        <f t="shared" si="20"/>
        <v>0.7138177776366843</v>
      </c>
      <c r="CP41" s="66">
        <f t="shared" si="8"/>
        <v>6.4286532914284198</v>
      </c>
      <c r="CQ41" s="65">
        <f t="shared" si="21"/>
        <v>0</v>
      </c>
      <c r="CR41" s="66">
        <f t="shared" si="9"/>
        <v>16.111372826076007</v>
      </c>
      <c r="CS41" s="65">
        <f t="shared" si="22"/>
        <v>0</v>
      </c>
      <c r="CT41" s="66">
        <f t="shared" si="10"/>
        <v>90.521209995635246</v>
      </c>
      <c r="CU41" s="67">
        <f t="shared" si="23"/>
        <v>0.11063705401731709</v>
      </c>
      <c r="CV41" s="16"/>
      <c r="CW41" s="959">
        <f t="shared" si="24"/>
        <v>212.26</v>
      </c>
      <c r="CX41" s="962">
        <f>VLOOKUP($AX41&amp;"_"&amp;$CW$14,データシート1!$A:$BT,MATCH($CW$12&amp;"_"&amp;CX$20,データシート1!$A$1:$BT$1,0),0)</f>
        <v>212.26</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10.015000000000001</v>
      </c>
      <c r="DB41" s="962">
        <f>VLOOKUP($AX41&amp;"_"&amp;$CW$14,データシート1!$A:$BT,MATCH($CW$12&amp;"_"&amp;DB$20,データシート1!$A$1:$BT$1,0),0)</f>
        <v>0</v>
      </c>
      <c r="DC41" s="962">
        <f>VLOOKUP($AX41&amp;"_"&amp;$CW$14,データシート1!$A:$BT,MATCH($CW$12&amp;"_"&amp;DC$20,データシート1!$A$1:$BT$1,0),0)</f>
        <v>0</v>
      </c>
      <c r="DD41" s="961">
        <f t="shared" si="11"/>
        <v>222.27499999999998</v>
      </c>
      <c r="DE41" s="16"/>
      <c r="DF41" s="125">
        <f>VLOOKUP($AX41&amp;"_"&amp;$DF$14,データシート1!$A:$BT,MATCH($DF$12&amp;"_"&amp;DF$20,データシート1!$A$1:$BT$1,0),0)</f>
        <v>14</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16</v>
      </c>
      <c r="DM41" s="16"/>
      <c r="DN41" s="126">
        <f t="shared" si="26"/>
        <v>0.95</v>
      </c>
      <c r="DO41" s="127">
        <f t="shared" si="27"/>
        <v>0</v>
      </c>
      <c r="DP41" s="127">
        <f t="shared" si="29"/>
        <v>0</v>
      </c>
      <c r="DQ41" s="127">
        <f t="shared" si="30"/>
        <v>0.05</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41203</v>
      </c>
      <c r="AY42" s="18" t="str">
        <f>IF(IFERROR(比較地域マスタ!$Z27,"")=0,"",IFERROR(比較地域マスタ!$Z27,""))</f>
        <v>鳥栖市</v>
      </c>
      <c r="BB42" s="110" t="str">
        <f t="shared" si="0"/>
        <v>41203</v>
      </c>
      <c r="BC42" s="1031" t="str">
        <f t="shared" si="0"/>
        <v>鳥栖市</v>
      </c>
      <c r="BD42" s="34">
        <f t="shared" si="14"/>
        <v>517.05075854179108</v>
      </c>
      <c r="BE42" s="34">
        <f t="shared" si="15"/>
        <v>215.4635318686928</v>
      </c>
      <c r="BF42" s="34">
        <f>VLOOKUP($AX42&amp;"_"&amp;$BC$14,データシート1!$A:$BT,MATCH($BC$12&amp;"_"&amp;BF$20,データシート1!$A$1:$BT$1,0),0)</f>
        <v>199.25953577535765</v>
      </c>
      <c r="BG42" s="34">
        <f>VLOOKUP($AX42&amp;"_"&amp;$BC$14,データシート1!$A:$BT,MATCH($BC$12&amp;"_"&amp;BG$20,データシート1!$A$1:$BT$1,0),0)</f>
        <v>3.0891874737670175</v>
      </c>
      <c r="BH42" s="34">
        <f>VLOOKUP($AX42&amp;"_"&amp;$BC$14,データシート1!$A:$BT,MATCH($BC$12&amp;"_"&amp;BH$20,データシート1!$A$1:$BT$1,0),0)</f>
        <v>13.114808619568125</v>
      </c>
      <c r="BI42" s="34">
        <f>VLOOKUP($AX42&amp;"_"&amp;$BC$14,データシート1!$A:$BT,MATCH($BC$12&amp;"_"&amp;BI$20,データシート1!$A$1:$BT$1,0),0)</f>
        <v>98.83260053797494</v>
      </c>
      <c r="BJ42" s="34">
        <f>VLOOKUP($AX42&amp;"_"&amp;$BC$14,データシート1!$A:$BT,MATCH($BC$12&amp;"_"&amp;BJ$20,データシート1!$A$1:$BT$1,0),0)</f>
        <v>73.765335371818523</v>
      </c>
      <c r="BK42" s="34">
        <f t="shared" si="1"/>
        <v>118.5705681601181</v>
      </c>
      <c r="BL42" s="34">
        <f t="shared" si="2"/>
        <v>114.24776188973414</v>
      </c>
      <c r="BM42" s="34">
        <f>VLOOKUP($AX42&amp;"_"&amp;$BC$14,データシート1!$A:$BT,MATCH($BC$12&amp;"_"&amp;BM$20,データシート1!$A$1:$BT$1,0),0)</f>
        <v>60.179809074391351</v>
      </c>
      <c r="BN42" s="34">
        <f>VLOOKUP($AX42&amp;"_"&amp;$BC$14,データシート1!$A:$BT,MATCH($BC$12&amp;"_"&amp;BN$20,データシート1!$A$1:$BT$1,0),0)</f>
        <v>54.067952815342785</v>
      </c>
      <c r="BO42" s="34">
        <f>VLOOKUP($AX42&amp;"_"&amp;$BC$14,データシート1!$A:$BT,MATCH($BC$12&amp;"_"&amp;BO$20,データシート1!$A$1:$BT$1,0),0)</f>
        <v>4.3228062703839703</v>
      </c>
      <c r="BP42" s="34">
        <f>VLOOKUP($AX42&amp;"_"&amp;$BC$14,データシート1!$A:$BT,MATCH($BC$12&amp;"_"&amp;BP$20,データシート1!$A$1:$BT$1,0),0)</f>
        <v>0</v>
      </c>
      <c r="BQ42" s="34">
        <f>VLOOKUP($AX42&amp;"_"&amp;$BC$14,データシート1!$A:$BT,MATCH($BC$12&amp;"_"&amp;BQ$20,データシート1!$A$1:$BT$1,0),0)</f>
        <v>10.418722603186669</v>
      </c>
      <c r="BR42" s="35">
        <f t="shared" si="3"/>
        <v>517.05075854179108</v>
      </c>
      <c r="BT42" s="121" t="str">
        <f t="shared" si="4"/>
        <v>鳥栖市</v>
      </c>
      <c r="BU42" s="33">
        <f t="shared" si="25"/>
        <v>517.05075854179108</v>
      </c>
      <c r="BV42" s="59">
        <f t="shared" si="16"/>
        <v>0.4167164022278052</v>
      </c>
      <c r="BW42" s="59">
        <f t="shared" si="5"/>
        <v>0.38537712687496678</v>
      </c>
      <c r="BX42" s="59">
        <f t="shared" si="5"/>
        <v>5.9746309675268198E-3</v>
      </c>
      <c r="BY42" s="59">
        <f t="shared" si="5"/>
        <v>2.5364644385311563E-2</v>
      </c>
      <c r="BZ42" s="59">
        <f t="shared" si="5"/>
        <v>0.19114680503845874</v>
      </c>
      <c r="CA42" s="59">
        <f t="shared" ref="CA42:CH68" si="32">BJ42/$BR42</f>
        <v>0.14266555875453063</v>
      </c>
      <c r="CB42" s="59">
        <f t="shared" si="32"/>
        <v>0.22932094422318602</v>
      </c>
      <c r="CC42" s="59">
        <f t="shared" si="32"/>
        <v>0.22096043764047579</v>
      </c>
      <c r="CD42" s="59">
        <f t="shared" si="32"/>
        <v>0.11639052468294032</v>
      </c>
      <c r="CE42" s="59">
        <f t="shared" si="32"/>
        <v>0.10456991295753547</v>
      </c>
      <c r="CF42" s="59">
        <f t="shared" si="32"/>
        <v>8.3605065827102466E-3</v>
      </c>
      <c r="CG42" s="59">
        <f t="shared" si="32"/>
        <v>0</v>
      </c>
      <c r="CH42" s="59">
        <f t="shared" si="32"/>
        <v>2.0150289756019315E-2</v>
      </c>
      <c r="CI42" s="122">
        <f t="shared" si="6"/>
        <v>1</v>
      </c>
      <c r="CK42" s="123" t="str">
        <f t="shared" si="7"/>
        <v>鳥栖市</v>
      </c>
      <c r="CL42" s="124">
        <f t="shared" si="17"/>
        <v>215.4635318686928</v>
      </c>
      <c r="CM42" s="65">
        <f t="shared" si="18"/>
        <v>0.79144251707487134</v>
      </c>
      <c r="CN42" s="66">
        <f t="shared" si="19"/>
        <v>199.25953577535765</v>
      </c>
      <c r="CO42" s="65">
        <f t="shared" si="20"/>
        <v>0.85580345922440415</v>
      </c>
      <c r="CP42" s="66">
        <f t="shared" si="8"/>
        <v>3.0891874737670175</v>
      </c>
      <c r="CQ42" s="65">
        <f t="shared" si="21"/>
        <v>0</v>
      </c>
      <c r="CR42" s="66">
        <f t="shared" si="9"/>
        <v>13.114808619568125</v>
      </c>
      <c r="CS42" s="65">
        <f t="shared" si="22"/>
        <v>0</v>
      </c>
      <c r="CT42" s="66">
        <f t="shared" si="10"/>
        <v>98.83260053797494</v>
      </c>
      <c r="CU42" s="67">
        <f t="shared" si="23"/>
        <v>0.16015970351724118</v>
      </c>
      <c r="CV42" s="16"/>
      <c r="CW42" s="959">
        <f t="shared" si="24"/>
        <v>170.52699999999999</v>
      </c>
      <c r="CX42" s="962">
        <f>VLOOKUP($AX42&amp;"_"&amp;$CW$14,データシート1!$A:$BT,MATCH($CW$12&amp;"_"&amp;CX$20,データシート1!$A$1:$BT$1,0),0)</f>
        <v>170.52699999999999</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15.828999999999999</v>
      </c>
      <c r="DB42" s="962">
        <f>VLOOKUP($AX42&amp;"_"&amp;$CW$14,データシート1!$A:$BT,MATCH($CW$12&amp;"_"&amp;DB$20,データシート1!$A$1:$BT$1,0),0)</f>
        <v>0</v>
      </c>
      <c r="DC42" s="962">
        <f>VLOOKUP($AX42&amp;"_"&amp;$CW$14,データシート1!$A:$BT,MATCH($CW$12&amp;"_"&amp;DC$20,データシート1!$A$1:$BT$1,0),0)</f>
        <v>0</v>
      </c>
      <c r="DD42" s="961">
        <f t="shared" si="11"/>
        <v>186.35599999999999</v>
      </c>
      <c r="DE42" s="16"/>
      <c r="DF42" s="125">
        <f>VLOOKUP($AX42&amp;"_"&amp;$DF$14,データシート1!$A:$BT,MATCH($DF$12&amp;"_"&amp;DF$20,データシート1!$A$1:$BT$1,0),0)</f>
        <v>11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6</v>
      </c>
      <c r="DJ42" s="64">
        <f>VLOOKUP($AX42&amp;"_"&amp;$DF$14,データシート1!$A:$BT,MATCH($DF$12&amp;"_"&amp;DJ$20,データシート1!$A$1:$BT$1,0),0)</f>
        <v>0</v>
      </c>
      <c r="DK42" s="64">
        <f>VLOOKUP($AX42&amp;"_"&amp;$DF$14,データシート1!$A:$BT,MATCH($DF$12&amp;"_"&amp;DK$20,データシート1!$A$1:$BT$1,0),0)</f>
        <v>0</v>
      </c>
      <c r="DL42" s="68">
        <f t="shared" si="12"/>
        <v>17</v>
      </c>
      <c r="DM42" s="16"/>
      <c r="DN42" s="126">
        <f t="shared" si="26"/>
        <v>0.92</v>
      </c>
      <c r="DO42" s="127">
        <f t="shared" si="27"/>
        <v>0</v>
      </c>
      <c r="DP42" s="127">
        <f t="shared" si="29"/>
        <v>0</v>
      </c>
      <c r="DQ42" s="127">
        <f t="shared" si="30"/>
        <v>0.08</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11231</v>
      </c>
      <c r="AY43" s="18" t="str">
        <f>IF(IFERROR(比較地域マスタ!$Z28,"")=0,"",IFERROR(比較地域マスタ!$Z28,""))</f>
        <v>桶川市</v>
      </c>
      <c r="AZ43" s="23"/>
      <c r="BB43" s="110" t="str">
        <f t="shared" si="0"/>
        <v>11231</v>
      </c>
      <c r="BC43" s="1031" t="str">
        <f t="shared" si="0"/>
        <v>桶川市</v>
      </c>
      <c r="BD43" s="34">
        <f t="shared" si="14"/>
        <v>305.27731632080213</v>
      </c>
      <c r="BE43" s="34">
        <f t="shared" si="15"/>
        <v>59.874759735769508</v>
      </c>
      <c r="BF43" s="34">
        <f>VLOOKUP($AX43&amp;"_"&amp;$BC$14,データシート1!$A:$BT,MATCH($BC$12&amp;"_"&amp;BF$20,データシート1!$A$1:$BT$1,0),0)</f>
        <v>55.486327003575184</v>
      </c>
      <c r="BG43" s="34">
        <f>VLOOKUP($AX43&amp;"_"&amp;$BC$14,データシート1!$A:$BT,MATCH($BC$12&amp;"_"&amp;BG$20,データシート1!$A$1:$BT$1,0),0)</f>
        <v>3.1775282857345757</v>
      </c>
      <c r="BH43" s="34">
        <f>VLOOKUP($AX43&amp;"_"&amp;$BC$14,データシート1!$A:$BT,MATCH($BC$12&amp;"_"&amp;BH$20,データシート1!$A$1:$BT$1,0),0)</f>
        <v>1.2109044464597531</v>
      </c>
      <c r="BI43" s="34">
        <f>VLOOKUP($AX43&amp;"_"&amp;$BC$14,データシート1!$A:$BT,MATCH($BC$12&amp;"_"&amp;BI$20,データシート1!$A$1:$BT$1,0),0)</f>
        <v>78.125990094540867</v>
      </c>
      <c r="BJ43" s="34">
        <f>VLOOKUP($AX43&amp;"_"&amp;$BC$14,データシート1!$A:$BT,MATCH($BC$12&amp;"_"&amp;BJ$20,データシート1!$A$1:$BT$1,0),0)</f>
        <v>83.05165683184363</v>
      </c>
      <c r="BK43" s="34">
        <f t="shared" si="1"/>
        <v>84.224909658648116</v>
      </c>
      <c r="BL43" s="34">
        <f t="shared" si="2"/>
        <v>79.856269508957155</v>
      </c>
      <c r="BM43" s="34">
        <f>VLOOKUP($AX43&amp;"_"&amp;$BC$14,データシート1!$A:$BT,MATCH($BC$12&amp;"_"&amp;BM$20,データシート1!$A$1:$BT$1,0),0)</f>
        <v>50.740611865356435</v>
      </c>
      <c r="BN43" s="34">
        <f>VLOOKUP($AX43&amp;"_"&amp;$BC$14,データシート1!$A:$BT,MATCH($BC$12&amp;"_"&amp;BN$20,データシート1!$A$1:$BT$1,0),0)</f>
        <v>29.115657643600713</v>
      </c>
      <c r="BO43" s="34">
        <f>VLOOKUP($AX43&amp;"_"&amp;$BC$14,データシート1!$A:$BT,MATCH($BC$12&amp;"_"&amp;BO$20,データシート1!$A$1:$BT$1,0),0)</f>
        <v>4.3686401496909602</v>
      </c>
      <c r="BP43" s="34">
        <f>VLOOKUP($AX43&amp;"_"&amp;$BC$14,データシート1!$A:$BT,MATCH($BC$12&amp;"_"&amp;BP$20,データシート1!$A$1:$BT$1,0),0)</f>
        <v>0</v>
      </c>
      <c r="BQ43" s="34">
        <f>VLOOKUP($AX43&amp;"_"&amp;$BC$14,データシート1!$A:$BT,MATCH($BC$12&amp;"_"&amp;BQ$20,データシート1!$A$1:$BT$1,0),0)</f>
        <v>0</v>
      </c>
      <c r="BR43" s="35">
        <f t="shared" si="3"/>
        <v>305.27731632080213</v>
      </c>
      <c r="BT43" s="121" t="str">
        <f t="shared" si="4"/>
        <v>桶川市</v>
      </c>
      <c r="BU43" s="33">
        <f t="shared" si="25"/>
        <v>305.27731632080213</v>
      </c>
      <c r="BV43" s="59">
        <f t="shared" si="16"/>
        <v>0.19613235748197494</v>
      </c>
      <c r="BW43" s="59">
        <f t="shared" si="16"/>
        <v>0.1817571238908138</v>
      </c>
      <c r="BX43" s="59">
        <f t="shared" si="16"/>
        <v>1.0408661619638502E-2</v>
      </c>
      <c r="BY43" s="59">
        <f t="shared" si="16"/>
        <v>3.9665719715226673E-3</v>
      </c>
      <c r="BZ43" s="59">
        <f t="shared" si="16"/>
        <v>0.25591809780076091</v>
      </c>
      <c r="CA43" s="59">
        <f t="shared" si="32"/>
        <v>0.2720531542689808</v>
      </c>
      <c r="CB43" s="59">
        <f t="shared" si="32"/>
        <v>0.27589639044828329</v>
      </c>
      <c r="CC43" s="59">
        <f t="shared" si="32"/>
        <v>0.26158599162028734</v>
      </c>
      <c r="CD43" s="59">
        <f t="shared" si="32"/>
        <v>0.16621153670007838</v>
      </c>
      <c r="CE43" s="59">
        <f t="shared" si="32"/>
        <v>9.5374454920208962E-2</v>
      </c>
      <c r="CF43" s="59">
        <f t="shared" si="32"/>
        <v>1.4310398827995965E-2</v>
      </c>
      <c r="CG43" s="59">
        <f t="shared" si="32"/>
        <v>0</v>
      </c>
      <c r="CH43" s="59">
        <f t="shared" si="32"/>
        <v>0</v>
      </c>
      <c r="CI43" s="122">
        <f t="shared" si="6"/>
        <v>1</v>
      </c>
      <c r="CJ43" s="23"/>
      <c r="CK43" s="123" t="str">
        <f t="shared" si="7"/>
        <v>桶川市</v>
      </c>
      <c r="CL43" s="124">
        <f t="shared" si="17"/>
        <v>59.874759735769508</v>
      </c>
      <c r="CM43" s="65">
        <f t="shared" si="18"/>
        <v>0.91489302406794848</v>
      </c>
      <c r="CN43" s="66">
        <f t="shared" si="19"/>
        <v>55.486327003575184</v>
      </c>
      <c r="CO43" s="65">
        <f t="shared" si="20"/>
        <v>0.98725222876025642</v>
      </c>
      <c r="CP43" s="66">
        <f t="shared" si="8"/>
        <v>3.1775282857345757</v>
      </c>
      <c r="CQ43" s="65">
        <f t="shared" si="21"/>
        <v>0</v>
      </c>
      <c r="CR43" s="66">
        <f t="shared" si="9"/>
        <v>1.2109044464597531</v>
      </c>
      <c r="CS43" s="65">
        <f t="shared" si="22"/>
        <v>0</v>
      </c>
      <c r="CT43" s="66">
        <f t="shared" si="10"/>
        <v>78.125990094540867</v>
      </c>
      <c r="CU43" s="67">
        <f t="shared" si="23"/>
        <v>0.2654942353357691</v>
      </c>
      <c r="CV43" s="16"/>
      <c r="CW43" s="959">
        <f t="shared" si="24"/>
        <v>54.779000000000003</v>
      </c>
      <c r="CX43" s="962">
        <f>VLOOKUP($AX43&amp;"_"&amp;$CW$14,データシート1!$A:$BT,MATCH($CW$12&amp;"_"&amp;CX$20,データシート1!$A$1:$BT$1,0),0)</f>
        <v>54.779000000000003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20.741999999999997</v>
      </c>
      <c r="DB43" s="962">
        <f>VLOOKUP($AX43&amp;"_"&amp;$CW$14,データシート1!$A:$BT,MATCH($CW$12&amp;"_"&amp;DB$20,データシート1!$A$1:$BT$1,0),0)</f>
        <v>0</v>
      </c>
      <c r="DC43" s="962">
        <f>VLOOKUP($AX43&amp;"_"&amp;$CW$14,データシート1!$A:$BT,MATCH($CW$12&amp;"_"&amp;DC$20,データシート1!$A$1:$BT$1,0),0)</f>
        <v>0</v>
      </c>
      <c r="DD43" s="961">
        <f t="shared" si="11"/>
        <v>75.521000000000001</v>
      </c>
      <c r="DE43" s="16"/>
      <c r="DF43" s="125">
        <f>VLOOKUP($AX43&amp;"_"&amp;$DF$14,データシート1!$A:$BT,MATCH($DF$12&amp;"_"&amp;DF$20,データシート1!$A$1:$BT$1,0),0)</f>
        <v>6</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8</v>
      </c>
      <c r="DM43" s="16"/>
      <c r="DN43" s="126">
        <f t="shared" si="26"/>
        <v>0.73</v>
      </c>
      <c r="DO43" s="127">
        <f t="shared" si="27"/>
        <v>0</v>
      </c>
      <c r="DP43" s="127">
        <f t="shared" si="29"/>
        <v>0</v>
      </c>
      <c r="DQ43" s="127">
        <f t="shared" si="30"/>
        <v>0.27</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10207</v>
      </c>
      <c r="AY44" s="18" t="str">
        <f>IF(IFERROR(比較地域マスタ!$Z29,"")=0,"",IFERROR(比較地域マスタ!$Z29,""))</f>
        <v>館林市</v>
      </c>
      <c r="BB44" s="110" t="str">
        <f t="shared" si="0"/>
        <v>10207</v>
      </c>
      <c r="BC44" s="1031" t="str">
        <f t="shared" si="0"/>
        <v>館林市</v>
      </c>
      <c r="BD44" s="34">
        <f t="shared" si="14"/>
        <v>489.80761088507813</v>
      </c>
      <c r="BE44" s="34">
        <f t="shared" si="15"/>
        <v>155.79806148111868</v>
      </c>
      <c r="BF44" s="34">
        <f>VLOOKUP($AX44&amp;"_"&amp;$BC$14,データシート1!$A:$BT,MATCH($BC$12&amp;"_"&amp;BF$20,データシート1!$A$1:$BT$1,0),0)</f>
        <v>147.47728916145496</v>
      </c>
      <c r="BG44" s="34">
        <f>VLOOKUP($AX44&amp;"_"&amp;$BC$14,データシート1!$A:$BT,MATCH($BC$12&amp;"_"&amp;BG$20,データシート1!$A$1:$BT$1,0),0)</f>
        <v>3.7015371159886628</v>
      </c>
      <c r="BH44" s="34">
        <f>VLOOKUP($AX44&amp;"_"&amp;$BC$14,データシート1!$A:$BT,MATCH($BC$12&amp;"_"&amp;BH$20,データシート1!$A$1:$BT$1,0),0)</f>
        <v>4.6192352036750624</v>
      </c>
      <c r="BI44" s="34">
        <f>VLOOKUP($AX44&amp;"_"&amp;$BC$14,データシート1!$A:$BT,MATCH($BC$12&amp;"_"&amp;BI$20,データシート1!$A$1:$BT$1,0),0)</f>
        <v>100.06812595857487</v>
      </c>
      <c r="BJ44" s="34">
        <f>VLOOKUP($AX44&amp;"_"&amp;$BC$14,データシート1!$A:$BT,MATCH($BC$12&amp;"_"&amp;BJ$20,データシート1!$A$1:$BT$1,0),0)</f>
        <v>96.974668940164349</v>
      </c>
      <c r="BK44" s="34">
        <f t="shared" si="1"/>
        <v>124.57883694838196</v>
      </c>
      <c r="BL44" s="34">
        <f t="shared" si="2"/>
        <v>120.20330712001811</v>
      </c>
      <c r="BM44" s="34">
        <f>VLOOKUP($AX44&amp;"_"&amp;$BC$14,データシート1!$A:$BT,MATCH($BC$12&amp;"_"&amp;BM$20,データシート1!$A$1:$BT$1,0),0)</f>
        <v>72.250292935217715</v>
      </c>
      <c r="BN44" s="34">
        <f>VLOOKUP($AX44&amp;"_"&amp;$BC$14,データシート1!$A:$BT,MATCH($BC$12&amp;"_"&amp;BN$20,データシート1!$A$1:$BT$1,0),0)</f>
        <v>47.953014184800402</v>
      </c>
      <c r="BO44" s="34">
        <f>VLOOKUP($AX44&amp;"_"&amp;$BC$14,データシート1!$A:$BT,MATCH($BC$12&amp;"_"&amp;BO$20,データシート1!$A$1:$BT$1,0),0)</f>
        <v>4.3755298283638497</v>
      </c>
      <c r="BP44" s="34">
        <f>VLOOKUP($AX44&amp;"_"&amp;$BC$14,データシート1!$A:$BT,MATCH($BC$12&amp;"_"&amp;BP$20,データシート1!$A$1:$BT$1,0),0)</f>
        <v>0</v>
      </c>
      <c r="BQ44" s="34">
        <f>VLOOKUP($AX44&amp;"_"&amp;$BC$14,データシート1!$A:$BT,MATCH($BC$12&amp;"_"&amp;BQ$20,データシート1!$A$1:$BT$1,0),0)</f>
        <v>12.38791755683825</v>
      </c>
      <c r="BR44" s="35">
        <f t="shared" si="3"/>
        <v>489.80761088507813</v>
      </c>
      <c r="BT44" s="121" t="str">
        <f t="shared" si="4"/>
        <v>館林市</v>
      </c>
      <c r="BU44" s="33">
        <f t="shared" si="25"/>
        <v>489.80761088507813</v>
      </c>
      <c r="BV44" s="59">
        <f t="shared" si="16"/>
        <v>0.31808011557761001</v>
      </c>
      <c r="BW44" s="59">
        <f t="shared" si="16"/>
        <v>0.30109227762909763</v>
      </c>
      <c r="BX44" s="59">
        <f t="shared" si="16"/>
        <v>7.5571245397759688E-3</v>
      </c>
      <c r="BY44" s="59">
        <f t="shared" si="16"/>
        <v>9.4307134087364304E-3</v>
      </c>
      <c r="BZ44" s="59">
        <f t="shared" si="16"/>
        <v>0.20430088004911282</v>
      </c>
      <c r="CA44" s="59">
        <f t="shared" si="32"/>
        <v>0.19798522273864214</v>
      </c>
      <c r="CB44" s="59">
        <f t="shared" si="32"/>
        <v>0.25434238705125278</v>
      </c>
      <c r="CC44" s="59">
        <f t="shared" si="32"/>
        <v>0.24540922690607395</v>
      </c>
      <c r="CD44" s="59">
        <f t="shared" si="32"/>
        <v>0.14750749341085587</v>
      </c>
      <c r="CE44" s="59">
        <f t="shared" si="32"/>
        <v>9.7901733495218093E-2</v>
      </c>
      <c r="CF44" s="59">
        <f t="shared" si="32"/>
        <v>8.9331601451788489E-3</v>
      </c>
      <c r="CG44" s="59">
        <f t="shared" si="32"/>
        <v>0</v>
      </c>
      <c r="CH44" s="59">
        <f t="shared" si="32"/>
        <v>2.5291394583382219E-2</v>
      </c>
      <c r="CI44" s="122">
        <f t="shared" si="6"/>
        <v>1</v>
      </c>
      <c r="CK44" s="123" t="str">
        <f t="shared" si="7"/>
        <v>館林市</v>
      </c>
      <c r="CL44" s="124">
        <f t="shared" si="17"/>
        <v>155.79806148111868</v>
      </c>
      <c r="CM44" s="65">
        <f t="shared" si="18"/>
        <v>1</v>
      </c>
      <c r="CN44" s="66">
        <f t="shared" si="19"/>
        <v>147.47728916145496</v>
      </c>
      <c r="CO44" s="65">
        <f t="shared" si="20"/>
        <v>1</v>
      </c>
      <c r="CP44" s="66">
        <f t="shared" si="8"/>
        <v>3.7015371159886628</v>
      </c>
      <c r="CQ44" s="65">
        <f t="shared" si="21"/>
        <v>0</v>
      </c>
      <c r="CR44" s="66">
        <f t="shared" si="9"/>
        <v>4.6192352036750624</v>
      </c>
      <c r="CS44" s="65">
        <f t="shared" si="22"/>
        <v>0</v>
      </c>
      <c r="CT44" s="66">
        <f t="shared" si="10"/>
        <v>100.06812595857487</v>
      </c>
      <c r="CU44" s="67">
        <f t="shared" si="23"/>
        <v>0.43665252628082973</v>
      </c>
      <c r="CV44" s="16"/>
      <c r="CW44" s="959">
        <f t="shared" si="24"/>
        <v>181.089</v>
      </c>
      <c r="CX44" s="962">
        <f>VLOOKUP($AX44&amp;"_"&amp;$CW$14,データシート1!$A:$BT,MATCH($CW$12&amp;"_"&amp;CX$20,データシート1!$A$1:$BT$1,0),0)</f>
        <v>181.089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43.694999999999993</v>
      </c>
      <c r="DB44" s="962">
        <f>VLOOKUP($AX44&amp;"_"&amp;$CW$14,データシート1!$A:$BT,MATCH($CW$12&amp;"_"&amp;DB$20,データシート1!$A$1:$BT$1,0),0)</f>
        <v>0</v>
      </c>
      <c r="DC44" s="962">
        <f>VLOOKUP($AX44&amp;"_"&amp;$CW$14,データシート1!$A:$BT,MATCH($CW$12&amp;"_"&amp;DC$20,データシート1!$A$1:$BT$1,0),0)</f>
        <v>0</v>
      </c>
      <c r="DD44" s="961">
        <f t="shared" si="11"/>
        <v>224.78399999999999</v>
      </c>
      <c r="DE44" s="16"/>
      <c r="DF44" s="125">
        <f>VLOOKUP($AX44&amp;"_"&amp;$DF$14,データシート1!$A:$BT,MATCH($DF$12&amp;"_"&amp;DF$20,データシート1!$A$1:$BT$1,0),0)</f>
        <v>17</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2</v>
      </c>
      <c r="DJ44" s="64">
        <f>VLOOKUP($AX44&amp;"_"&amp;$DF$14,データシート1!$A:$BT,MATCH($DF$12&amp;"_"&amp;DJ$20,データシート1!$A$1:$BT$1,0),0)</f>
        <v>0</v>
      </c>
      <c r="DK44" s="64">
        <f>VLOOKUP($AX44&amp;"_"&amp;$DF$14,データシート1!$A:$BT,MATCH($DF$12&amp;"_"&amp;DK$20,データシート1!$A$1:$BT$1,0),0)</f>
        <v>0</v>
      </c>
      <c r="DL44" s="68">
        <f t="shared" si="12"/>
        <v>19</v>
      </c>
      <c r="DM44" s="16"/>
      <c r="DN44" s="126">
        <f t="shared" si="26"/>
        <v>0.81</v>
      </c>
      <c r="DO44" s="127">
        <f t="shared" si="27"/>
        <v>0</v>
      </c>
      <c r="DP44" s="127">
        <f t="shared" si="29"/>
        <v>0</v>
      </c>
      <c r="DQ44" s="127">
        <f t="shared" si="30"/>
        <v>0.19</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26207</v>
      </c>
      <c r="AY45" s="18" t="str">
        <f>IF(IFERROR(比較地域マスタ!$Z30,"")=0,"",IFERROR(比較地域マスタ!$Z30,""))</f>
        <v>城陽市</v>
      </c>
      <c r="BB45" s="110" t="str">
        <f t="shared" si="0"/>
        <v>26207</v>
      </c>
      <c r="BC45" s="1031" t="str">
        <f t="shared" si="0"/>
        <v>城陽市</v>
      </c>
      <c r="BD45" s="34">
        <f t="shared" si="14"/>
        <v>255.95077213597099</v>
      </c>
      <c r="BE45" s="34">
        <f t="shared" si="15"/>
        <v>36.020617844002231</v>
      </c>
      <c r="BF45" s="34">
        <f>VLOOKUP($AX45&amp;"_"&amp;$BC$14,データシート1!$A:$BT,MATCH($BC$12&amp;"_"&amp;BF$20,データシート1!$A$1:$BT$1,0),0)</f>
        <v>30.074629769273997</v>
      </c>
      <c r="BG45" s="34">
        <f>VLOOKUP($AX45&amp;"_"&amp;$BC$14,データシート1!$A:$BT,MATCH($BC$12&amp;"_"&amp;BG$20,データシート1!$A$1:$BT$1,0),0)</f>
        <v>2.2158229207865303</v>
      </c>
      <c r="BH45" s="34">
        <f>VLOOKUP($AX45&amp;"_"&amp;$BC$14,データシート1!$A:$BT,MATCH($BC$12&amp;"_"&amp;BH$20,データシート1!$A$1:$BT$1,0),0)</f>
        <v>3.7301651539417082</v>
      </c>
      <c r="BI45" s="34">
        <f>VLOOKUP($AX45&amp;"_"&amp;$BC$14,データシート1!$A:$BT,MATCH($BC$12&amp;"_"&amp;BI$20,データシート1!$A$1:$BT$1,0),0)</f>
        <v>58.348695944590212</v>
      </c>
      <c r="BJ45" s="34">
        <f>VLOOKUP($AX45&amp;"_"&amp;$BC$14,データシート1!$A:$BT,MATCH($BC$12&amp;"_"&amp;BJ$20,データシート1!$A$1:$BT$1,0),0)</f>
        <v>76.600388564308687</v>
      </c>
      <c r="BK45" s="34">
        <f t="shared" si="1"/>
        <v>77.730564937142688</v>
      </c>
      <c r="BL45" s="34">
        <f t="shared" si="2"/>
        <v>73.335533814908089</v>
      </c>
      <c r="BM45" s="34">
        <f>VLOOKUP($AX45&amp;"_"&amp;$BC$14,データシート1!$A:$BT,MATCH($BC$12&amp;"_"&amp;BM$20,データシート1!$A$1:$BT$1,0),0)</f>
        <v>45.581332872484367</v>
      </c>
      <c r="BN45" s="34">
        <f>VLOOKUP($AX45&amp;"_"&amp;$BC$14,データシート1!$A:$BT,MATCH($BC$12&amp;"_"&amp;BN$20,データシート1!$A$1:$BT$1,0),0)</f>
        <v>27.754200942423722</v>
      </c>
      <c r="BO45" s="34">
        <f>VLOOKUP($AX45&amp;"_"&amp;$BC$14,データシート1!$A:$BT,MATCH($BC$12&amp;"_"&amp;BO$20,データシート1!$A$1:$BT$1,0),0)</f>
        <v>4.3950311222345997</v>
      </c>
      <c r="BP45" s="34">
        <f>VLOOKUP($AX45&amp;"_"&amp;$BC$14,データシート1!$A:$BT,MATCH($BC$12&amp;"_"&amp;BP$20,データシート1!$A$1:$BT$1,0),0)</f>
        <v>0</v>
      </c>
      <c r="BQ45" s="34">
        <f>VLOOKUP($AX45&amp;"_"&amp;$BC$14,データシート1!$A:$BT,MATCH($BC$12&amp;"_"&amp;BQ$20,データシート1!$A$1:$BT$1,0),0)</f>
        <v>7.2505048459271748</v>
      </c>
      <c r="BR45" s="35">
        <f t="shared" si="3"/>
        <v>255.95077213597099</v>
      </c>
      <c r="BT45" s="121" t="str">
        <f t="shared" si="4"/>
        <v>城陽市</v>
      </c>
      <c r="BU45" s="33">
        <f t="shared" si="25"/>
        <v>255.95077213597099</v>
      </c>
      <c r="BV45" s="59">
        <f t="shared" si="16"/>
        <v>0.14073260081773334</v>
      </c>
      <c r="BW45" s="59">
        <f t="shared" si="16"/>
        <v>0.11750161766770208</v>
      </c>
      <c r="BX45" s="59">
        <f t="shared" si="16"/>
        <v>8.6572230366603435E-3</v>
      </c>
      <c r="BY45" s="59">
        <f t="shared" si="16"/>
        <v>1.4573760113370939E-2</v>
      </c>
      <c r="BZ45" s="59">
        <f t="shared" si="16"/>
        <v>0.22796843102935871</v>
      </c>
      <c r="CA45" s="59">
        <f t="shared" si="32"/>
        <v>0.29927781785950458</v>
      </c>
      <c r="CB45" s="59">
        <f t="shared" si="32"/>
        <v>0.30369341841973108</v>
      </c>
      <c r="CC45" s="59">
        <f t="shared" si="32"/>
        <v>0.28652202610254057</v>
      </c>
      <c r="CD45" s="59">
        <f t="shared" si="32"/>
        <v>0.17808632688269366</v>
      </c>
      <c r="CE45" s="59">
        <f t="shared" si="32"/>
        <v>0.1084356992198469</v>
      </c>
      <c r="CF45" s="59">
        <f t="shared" si="32"/>
        <v>1.7171392317190542E-2</v>
      </c>
      <c r="CG45" s="59">
        <f t="shared" si="32"/>
        <v>0</v>
      </c>
      <c r="CH45" s="59">
        <f t="shared" si="32"/>
        <v>2.8327731873672275E-2</v>
      </c>
      <c r="CI45" s="122">
        <f t="shared" si="6"/>
        <v>1</v>
      </c>
      <c r="CK45" s="123" t="str">
        <f t="shared" si="7"/>
        <v>城陽市</v>
      </c>
      <c r="CL45" s="124">
        <f t="shared" si="17"/>
        <v>36.020617844002231</v>
      </c>
      <c r="CM45" s="65">
        <f t="shared" si="18"/>
        <v>0.77130825796276925</v>
      </c>
      <c r="CN45" s="66">
        <f t="shared" si="19"/>
        <v>30.074629769273997</v>
      </c>
      <c r="CO45" s="65">
        <f t="shared" si="20"/>
        <v>0.92380189592174933</v>
      </c>
      <c r="CP45" s="66">
        <f t="shared" si="8"/>
        <v>2.2158229207865303</v>
      </c>
      <c r="CQ45" s="65">
        <f t="shared" si="21"/>
        <v>0</v>
      </c>
      <c r="CR45" s="66">
        <f t="shared" si="9"/>
        <v>3.7301651539417082</v>
      </c>
      <c r="CS45" s="65">
        <f t="shared" si="22"/>
        <v>0</v>
      </c>
      <c r="CT45" s="66">
        <f t="shared" si="10"/>
        <v>58.348695944590212</v>
      </c>
      <c r="CU45" s="67">
        <f t="shared" si="23"/>
        <v>0.50957437040641673</v>
      </c>
      <c r="CV45" s="16"/>
      <c r="CW45" s="959">
        <f t="shared" si="24"/>
        <v>27.783000000000001</v>
      </c>
      <c r="CX45" s="962">
        <f>VLOOKUP($AX45&amp;"_"&amp;$CW$14,データシート1!$A:$BT,MATCH($CW$12&amp;"_"&amp;CX$20,データシート1!$A$1:$BT$1,0),0)</f>
        <v>27.783000000000001</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29.732999999999997</v>
      </c>
      <c r="DB45" s="962">
        <f>VLOOKUP($AX45&amp;"_"&amp;$CW$14,データシート1!$A:$BT,MATCH($CW$12&amp;"_"&amp;DB$20,データシート1!$A$1:$BT$1,0),0)</f>
        <v>0</v>
      </c>
      <c r="DC45" s="962">
        <f>VLOOKUP($AX45&amp;"_"&amp;$CW$14,データシート1!$A:$BT,MATCH($CW$12&amp;"_"&amp;DC$20,データシート1!$A$1:$BT$1,0),0)</f>
        <v>0</v>
      </c>
      <c r="DD45" s="961">
        <f t="shared" si="11"/>
        <v>57.515999999999998</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v>
      </c>
      <c r="DJ45" s="64">
        <f>VLOOKUP($AX45&amp;"_"&amp;$DF$14,データシート1!$A:$BT,MATCH($DF$12&amp;"_"&amp;DJ$20,データシート1!$A$1:$BT$1,0),0)</f>
        <v>0</v>
      </c>
      <c r="DK45" s="64">
        <f>VLOOKUP($AX45&amp;"_"&amp;$DF$14,データシート1!$A:$BT,MATCH($DF$12&amp;"_"&amp;DK$20,データシート1!$A$1:$BT$1,0),0)</f>
        <v>0</v>
      </c>
      <c r="DL45" s="68">
        <f t="shared" si="12"/>
        <v>6</v>
      </c>
      <c r="DM45" s="16"/>
      <c r="DN45" s="126">
        <f t="shared" si="26"/>
        <v>0.48</v>
      </c>
      <c r="DO45" s="127">
        <f t="shared" si="27"/>
        <v>0</v>
      </c>
      <c r="DP45" s="127">
        <f t="shared" si="29"/>
        <v>0</v>
      </c>
      <c r="DQ45" s="127">
        <f t="shared" si="30"/>
        <v>0.52</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28215</v>
      </c>
      <c r="AY46" s="18" t="str">
        <f>IF(IFERROR(比較地域マスタ!$Z31,"")=0,"",IFERROR(比較地域マスタ!$Z31,""))</f>
        <v>三木市</v>
      </c>
      <c r="BB46" s="110" t="str">
        <f t="shared" si="0"/>
        <v>28215</v>
      </c>
      <c r="BC46" s="1031" t="str">
        <f t="shared" si="0"/>
        <v>三木市</v>
      </c>
      <c r="BD46" s="34">
        <f t="shared" si="14"/>
        <v>699.29623692520602</v>
      </c>
      <c r="BE46" s="34">
        <f t="shared" si="15"/>
        <v>416.88818318245592</v>
      </c>
      <c r="BF46" s="34">
        <f>VLOOKUP($AX46&amp;"_"&amp;$BC$14,データシート1!$A:$BT,MATCH($BC$12&amp;"_"&amp;BF$20,データシート1!$A$1:$BT$1,0),0)</f>
        <v>395.85206904505372</v>
      </c>
      <c r="BG46" s="34">
        <f>VLOOKUP($AX46&amp;"_"&amp;$BC$14,データシート1!$A:$BT,MATCH($BC$12&amp;"_"&amp;BG$20,データシート1!$A$1:$BT$1,0),0)</f>
        <v>2.9981173099798939</v>
      </c>
      <c r="BH46" s="34">
        <f>VLOOKUP($AX46&amp;"_"&amp;$BC$14,データシート1!$A:$BT,MATCH($BC$12&amp;"_"&amp;BH$20,データシート1!$A$1:$BT$1,0),0)</f>
        <v>18.03799682742234</v>
      </c>
      <c r="BI46" s="34">
        <f>VLOOKUP($AX46&amp;"_"&amp;$BC$14,データシート1!$A:$BT,MATCH($BC$12&amp;"_"&amp;BI$20,データシート1!$A$1:$BT$1,0),0)</f>
        <v>75.627020928553009</v>
      </c>
      <c r="BJ46" s="34">
        <f>VLOOKUP($AX46&amp;"_"&amp;$BC$14,データシート1!$A:$BT,MATCH($BC$12&amp;"_"&amp;BJ$20,データシート1!$A$1:$BT$1,0),0)</f>
        <v>61.507968963742208</v>
      </c>
      <c r="BK46" s="34">
        <f t="shared" si="1"/>
        <v>140.07308426295486</v>
      </c>
      <c r="BL46" s="34">
        <f t="shared" si="2"/>
        <v>135.66071216982323</v>
      </c>
      <c r="BM46" s="34">
        <f>VLOOKUP($AX46&amp;"_"&amp;$BC$14,データシート1!$A:$BT,MATCH($BC$12&amp;"_"&amp;BM$20,データシート1!$A$1:$BT$1,0),0)</f>
        <v>67.792327946645443</v>
      </c>
      <c r="BN46" s="34">
        <f>VLOOKUP($AX46&amp;"_"&amp;$BC$14,データシート1!$A:$BT,MATCH($BC$12&amp;"_"&amp;BN$20,データシート1!$A$1:$BT$1,0),0)</f>
        <v>67.868384223177785</v>
      </c>
      <c r="BO46" s="34">
        <f>VLOOKUP($AX46&amp;"_"&amp;$BC$14,データシート1!$A:$BT,MATCH($BC$12&amp;"_"&amp;BO$20,データシート1!$A$1:$BT$1,0),0)</f>
        <v>4.4123720931316397</v>
      </c>
      <c r="BP46" s="34">
        <f>VLOOKUP($AX46&amp;"_"&amp;$BC$14,データシート1!$A:$BT,MATCH($BC$12&amp;"_"&amp;BP$20,データシート1!$A$1:$BT$1,0),0)</f>
        <v>0</v>
      </c>
      <c r="BQ46" s="34">
        <f>VLOOKUP($AX46&amp;"_"&amp;$BC$14,データシート1!$A:$BT,MATCH($BC$12&amp;"_"&amp;BQ$20,データシート1!$A$1:$BT$1,0),0)</f>
        <v>5.1999795875000014</v>
      </c>
      <c r="BR46" s="35">
        <f t="shared" si="3"/>
        <v>699.29623692520602</v>
      </c>
      <c r="BT46" s="121" t="str">
        <f t="shared" si="4"/>
        <v>三木市</v>
      </c>
      <c r="BU46" s="33">
        <f t="shared" si="25"/>
        <v>699.29623692520602</v>
      </c>
      <c r="BV46" s="59">
        <f t="shared" si="16"/>
        <v>0.59615390612640273</v>
      </c>
      <c r="BW46" s="59">
        <f t="shared" si="16"/>
        <v>0.56607207095180256</v>
      </c>
      <c r="BX46" s="59">
        <f t="shared" si="16"/>
        <v>4.2873351116010094E-3</v>
      </c>
      <c r="BY46" s="59">
        <f t="shared" si="16"/>
        <v>2.5794500062999215E-2</v>
      </c>
      <c r="BZ46" s="59">
        <f t="shared" si="16"/>
        <v>0.10814733003724397</v>
      </c>
      <c r="CA46" s="59">
        <f t="shared" si="32"/>
        <v>8.7956956888816856E-2</v>
      </c>
      <c r="CB46" s="59">
        <f t="shared" si="32"/>
        <v>0.20030578868671436</v>
      </c>
      <c r="CC46" s="59">
        <f t="shared" si="32"/>
        <v>0.19399605632989123</v>
      </c>
      <c r="CD46" s="59">
        <f t="shared" si="32"/>
        <v>9.6943647580211761E-2</v>
      </c>
      <c r="CE46" s="59">
        <f t="shared" si="32"/>
        <v>9.7052408749679464E-2</v>
      </c>
      <c r="CF46" s="59">
        <f t="shared" si="32"/>
        <v>6.3097323568231493E-3</v>
      </c>
      <c r="CG46" s="59">
        <f t="shared" si="32"/>
        <v>0</v>
      </c>
      <c r="CH46" s="59">
        <f t="shared" si="32"/>
        <v>7.4360182608220887E-3</v>
      </c>
      <c r="CI46" s="122">
        <f t="shared" si="6"/>
        <v>1</v>
      </c>
      <c r="CK46" s="123" t="str">
        <f t="shared" si="7"/>
        <v>三木市</v>
      </c>
      <c r="CL46" s="124">
        <f t="shared" si="17"/>
        <v>416.88818318245592</v>
      </c>
      <c r="CM46" s="65">
        <f t="shared" si="18"/>
        <v>9.4871962304314231E-2</v>
      </c>
      <c r="CN46" s="66">
        <f t="shared" si="19"/>
        <v>395.85206904505372</v>
      </c>
      <c r="CO46" s="65">
        <f t="shared" si="20"/>
        <v>9.9913586647183902E-2</v>
      </c>
      <c r="CP46" s="66">
        <f t="shared" si="8"/>
        <v>2.9981173099798939</v>
      </c>
      <c r="CQ46" s="65">
        <f t="shared" si="21"/>
        <v>0</v>
      </c>
      <c r="CR46" s="66">
        <f t="shared" si="9"/>
        <v>18.03799682742234</v>
      </c>
      <c r="CS46" s="65">
        <f t="shared" si="22"/>
        <v>0</v>
      </c>
      <c r="CT46" s="66">
        <f t="shared" si="10"/>
        <v>75.627020928553009</v>
      </c>
      <c r="CU46" s="67">
        <f t="shared" si="23"/>
        <v>0.53724184162145316</v>
      </c>
      <c r="CV46" s="16"/>
      <c r="CW46" s="959">
        <f t="shared" si="24"/>
        <v>39.551000000000002</v>
      </c>
      <c r="CX46" s="962">
        <f>VLOOKUP($AX46&amp;"_"&amp;$CW$14,データシート1!$A:$BT,MATCH($CW$12&amp;"_"&amp;CX$20,データシート1!$A$1:$BT$1,0),0)</f>
        <v>39.551000000000002</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40.629999999999995</v>
      </c>
      <c r="DB46" s="962">
        <f>VLOOKUP($AX46&amp;"_"&amp;$CW$14,データシート1!$A:$BT,MATCH($CW$12&amp;"_"&amp;DB$20,データシート1!$A$1:$BT$1,0),0)</f>
        <v>0</v>
      </c>
      <c r="DC46" s="962">
        <f>VLOOKUP($AX46&amp;"_"&amp;$CW$14,データシート1!$A:$BT,MATCH($CW$12&amp;"_"&amp;DC$20,データシート1!$A$1:$BT$1,0),0)</f>
        <v>0</v>
      </c>
      <c r="DD46" s="961">
        <f t="shared" si="11"/>
        <v>80.180999999999997</v>
      </c>
      <c r="DE46" s="16"/>
      <c r="DF46" s="125">
        <f>VLOOKUP($AX46&amp;"_"&amp;$DF$14,データシート1!$A:$BT,MATCH($DF$12&amp;"_"&amp;DF$20,データシート1!$A$1:$BT$1,0),0)</f>
        <v>9</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4</v>
      </c>
      <c r="DJ46" s="64">
        <f>VLOOKUP($AX46&amp;"_"&amp;$DF$14,データシート1!$A:$BT,MATCH($DF$12&amp;"_"&amp;DJ$20,データシート1!$A$1:$BT$1,0),0)</f>
        <v>0</v>
      </c>
      <c r="DK46" s="64">
        <f>VLOOKUP($AX46&amp;"_"&amp;$DF$14,データシート1!$A:$BT,MATCH($DF$12&amp;"_"&amp;DK$20,データシート1!$A$1:$BT$1,0),0)</f>
        <v>0</v>
      </c>
      <c r="DL46" s="68">
        <f t="shared" si="12"/>
        <v>13</v>
      </c>
      <c r="DM46" s="16"/>
      <c r="DN46" s="126">
        <f t="shared" si="26"/>
        <v>0.49</v>
      </c>
      <c r="DO46" s="127">
        <f t="shared" si="27"/>
        <v>0</v>
      </c>
      <c r="DP46" s="127">
        <f t="shared" si="29"/>
        <v>0</v>
      </c>
      <c r="DQ46" s="127">
        <f t="shared" si="30"/>
        <v>0.51</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07207</v>
      </c>
      <c r="AY47" s="18" t="str">
        <f>IF(IFERROR(比較地域マスタ!$Z32,"")=0,"",IFERROR(比較地域マスタ!$Z32,""))</f>
        <v>須賀川市</v>
      </c>
      <c r="BB47" s="110" t="str">
        <f t="shared" si="0"/>
        <v>07207</v>
      </c>
      <c r="BC47" s="1031" t="str">
        <f t="shared" si="0"/>
        <v>須賀川市</v>
      </c>
      <c r="BD47" s="34">
        <f t="shared" si="14"/>
        <v>501.61032544762026</v>
      </c>
      <c r="BE47" s="34">
        <f t="shared" si="15"/>
        <v>141.48892477710902</v>
      </c>
      <c r="BF47" s="34">
        <f>VLOOKUP($AX47&amp;"_"&amp;$BC$14,データシート1!$A:$BT,MATCH($BC$12&amp;"_"&amp;BF$20,データシート1!$A$1:$BT$1,0),0)</f>
        <v>129.36941957342438</v>
      </c>
      <c r="BG47" s="34">
        <f>VLOOKUP($AX47&amp;"_"&amp;$BC$14,データシート1!$A:$BT,MATCH($BC$12&amp;"_"&amp;BG$20,データシート1!$A$1:$BT$1,0),0)</f>
        <v>5.9070583227738842</v>
      </c>
      <c r="BH47" s="34">
        <f>VLOOKUP($AX47&amp;"_"&amp;$BC$14,データシート1!$A:$BT,MATCH($BC$12&amp;"_"&amp;BH$20,データシート1!$A$1:$BT$1,0),0)</f>
        <v>6.21244688091077</v>
      </c>
      <c r="BI47" s="34">
        <f>VLOOKUP($AX47&amp;"_"&amp;$BC$14,データシート1!$A:$BT,MATCH($BC$12&amp;"_"&amp;BI$20,データシート1!$A$1:$BT$1,0),0)</f>
        <v>91.717421950612859</v>
      </c>
      <c r="BJ47" s="34">
        <f>VLOOKUP($AX47&amp;"_"&amp;$BC$14,データシート1!$A:$BT,MATCH($BC$12&amp;"_"&amp;BJ$20,データシート1!$A$1:$BT$1,0),0)</f>
        <v>113.91504962993241</v>
      </c>
      <c r="BK47" s="34">
        <f t="shared" si="1"/>
        <v>145.49097159809986</v>
      </c>
      <c r="BL47" s="34">
        <f t="shared" si="2"/>
        <v>141.10475692908227</v>
      </c>
      <c r="BM47" s="34">
        <f>VLOOKUP($AX47&amp;"_"&amp;$BC$14,データシート1!$A:$BT,MATCH($BC$12&amp;"_"&amp;BM$20,データシート1!$A$1:$BT$1,0),0)</f>
        <v>71.921382103743781</v>
      </c>
      <c r="BN47" s="34">
        <f>VLOOKUP($AX47&amp;"_"&amp;$BC$14,データシート1!$A:$BT,MATCH($BC$12&amp;"_"&amp;BN$20,データシート1!$A$1:$BT$1,0),0)</f>
        <v>69.18337482533849</v>
      </c>
      <c r="BO47" s="34">
        <f>VLOOKUP($AX47&amp;"_"&amp;$BC$14,データシート1!$A:$BT,MATCH($BC$12&amp;"_"&amp;BO$20,データシート1!$A$1:$BT$1,0),0)</f>
        <v>4.3862146690175798</v>
      </c>
      <c r="BP47" s="34">
        <f>VLOOKUP($AX47&amp;"_"&amp;$BC$14,データシート1!$A:$BT,MATCH($BC$12&amp;"_"&amp;BP$20,データシート1!$A$1:$BT$1,0),0)</f>
        <v>0</v>
      </c>
      <c r="BQ47" s="34">
        <f>VLOOKUP($AX47&amp;"_"&amp;$BC$14,データシート1!$A:$BT,MATCH($BC$12&amp;"_"&amp;BQ$20,データシート1!$A$1:$BT$1,0),0)</f>
        <v>8.9979574918660692</v>
      </c>
      <c r="BR47" s="35">
        <f t="shared" si="3"/>
        <v>501.61032544762026</v>
      </c>
      <c r="BT47" s="121" t="str">
        <f t="shared" si="4"/>
        <v>須賀川市</v>
      </c>
      <c r="BU47" s="33">
        <f t="shared" si="25"/>
        <v>501.61032544762026</v>
      </c>
      <c r="BV47" s="59">
        <f t="shared" si="16"/>
        <v>0.28206940248059892</v>
      </c>
      <c r="BW47" s="59">
        <f t="shared" si="16"/>
        <v>0.25790820684956883</v>
      </c>
      <c r="BX47" s="59">
        <f t="shared" si="16"/>
        <v>1.1776189649809587E-2</v>
      </c>
      <c r="BY47" s="59">
        <f t="shared" si="16"/>
        <v>1.2385005981220562E-2</v>
      </c>
      <c r="BZ47" s="59">
        <f t="shared" si="16"/>
        <v>0.18284596089358268</v>
      </c>
      <c r="CA47" s="59">
        <f t="shared" si="32"/>
        <v>0.22709869364885668</v>
      </c>
      <c r="CB47" s="59">
        <f t="shared" si="32"/>
        <v>0.29004780048789586</v>
      </c>
      <c r="CC47" s="59">
        <f t="shared" si="32"/>
        <v>0.28130353338154496</v>
      </c>
      <c r="CD47" s="59">
        <f t="shared" si="32"/>
        <v>0.14338098411264472</v>
      </c>
      <c r="CE47" s="59">
        <f t="shared" si="32"/>
        <v>0.13792254926890024</v>
      </c>
      <c r="CF47" s="59">
        <f t="shared" si="32"/>
        <v>8.7442671063508691E-3</v>
      </c>
      <c r="CG47" s="59">
        <f t="shared" si="32"/>
        <v>0</v>
      </c>
      <c r="CH47" s="59">
        <f t="shared" si="32"/>
        <v>1.7938142489065778E-2</v>
      </c>
      <c r="CI47" s="122">
        <f t="shared" si="6"/>
        <v>1</v>
      </c>
      <c r="CK47" s="123" t="str">
        <f t="shared" si="7"/>
        <v>須賀川市</v>
      </c>
      <c r="CL47" s="124">
        <f t="shared" si="17"/>
        <v>141.48892477710902</v>
      </c>
      <c r="CM47" s="65">
        <f t="shared" si="18"/>
        <v>0.50232200231900159</v>
      </c>
      <c r="CN47" s="66">
        <f t="shared" si="19"/>
        <v>129.36941957342438</v>
      </c>
      <c r="CO47" s="65">
        <f t="shared" si="20"/>
        <v>0.54938021855823582</v>
      </c>
      <c r="CP47" s="66">
        <f t="shared" si="8"/>
        <v>5.9070583227738842</v>
      </c>
      <c r="CQ47" s="65">
        <f t="shared" si="21"/>
        <v>0</v>
      </c>
      <c r="CR47" s="66">
        <f t="shared" si="9"/>
        <v>6.21244688091077</v>
      </c>
      <c r="CS47" s="65">
        <f t="shared" si="22"/>
        <v>0</v>
      </c>
      <c r="CT47" s="66">
        <f t="shared" si="10"/>
        <v>91.717421950612859</v>
      </c>
      <c r="CU47" s="67">
        <f t="shared" si="23"/>
        <v>0</v>
      </c>
      <c r="CV47" s="16"/>
      <c r="CW47" s="959">
        <f t="shared" si="24"/>
        <v>71.072999999999993</v>
      </c>
      <c r="CX47" s="962">
        <f>VLOOKUP($AX47&amp;"_"&amp;$CW$14,データシート1!$A:$BT,MATCH($CW$12&amp;"_"&amp;CX$20,データシート1!$A$1:$BT$1,0),0)</f>
        <v>71.072999999999993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71.072999999999993</v>
      </c>
      <c r="DE47" s="16"/>
      <c r="DF47" s="125">
        <f>VLOOKUP($AX47&amp;"_"&amp;$DF$14,データシート1!$A:$BT,MATCH($DF$12&amp;"_"&amp;DF$20,データシート1!$A$1:$BT$1,0),0)</f>
        <v>8</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8</v>
      </c>
      <c r="DM47" s="16"/>
      <c r="DN47" s="126">
        <f t="shared" si="26"/>
        <v>1</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43215</v>
      </c>
      <c r="AY48" s="18" t="str">
        <f>IF(IFERROR(比較地域マスタ!$Z33,"")=0,"",IFERROR(比較地域マスタ!$Z33,""))</f>
        <v>天草市</v>
      </c>
      <c r="BB48" s="110" t="str">
        <f t="shared" si="0"/>
        <v>43215</v>
      </c>
      <c r="BC48" s="1031" t="str">
        <f t="shared" si="0"/>
        <v>天草市</v>
      </c>
      <c r="BD48" s="34">
        <f t="shared" si="14"/>
        <v>375.91138610915999</v>
      </c>
      <c r="BE48" s="34">
        <f t="shared" si="15"/>
        <v>48.385139228829956</v>
      </c>
      <c r="BF48" s="34">
        <f>VLOOKUP($AX48&amp;"_"&amp;$BC$14,データシート1!$A:$BT,MATCH($BC$12&amp;"_"&amp;BF$20,データシート1!$A$1:$BT$1,0),0)</f>
        <v>20.594568124381365</v>
      </c>
      <c r="BG48" s="34">
        <f>VLOOKUP($AX48&amp;"_"&amp;$BC$14,データシート1!$A:$BT,MATCH($BC$12&amp;"_"&amp;BG$20,データシート1!$A$1:$BT$1,0),0)</f>
        <v>5.1922360017487037</v>
      </c>
      <c r="BH48" s="34">
        <f>VLOOKUP($AX48&amp;"_"&amp;$BC$14,データシート1!$A:$BT,MATCH($BC$12&amp;"_"&amp;BH$20,データシート1!$A$1:$BT$1,0),0)</f>
        <v>22.598335102699888</v>
      </c>
      <c r="BI48" s="34">
        <f>VLOOKUP($AX48&amp;"_"&amp;$BC$14,データシート1!$A:$BT,MATCH($BC$12&amp;"_"&amp;BI$20,データシート1!$A$1:$BT$1,0),0)</f>
        <v>75.687729209210971</v>
      </c>
      <c r="BJ48" s="34">
        <f>VLOOKUP($AX48&amp;"_"&amp;$BC$14,データシート1!$A:$BT,MATCH($BC$12&amp;"_"&amp;BJ$20,データシート1!$A$1:$BT$1,0),0)</f>
        <v>66.829611161689286</v>
      </c>
      <c r="BK48" s="34">
        <f t="shared" si="1"/>
        <v>177.80296805087713</v>
      </c>
      <c r="BL48" s="34">
        <f t="shared" si="2"/>
        <v>139.52916605744841</v>
      </c>
      <c r="BM48" s="34">
        <f>VLOOKUP($AX48&amp;"_"&amp;$BC$14,データシート1!$A:$BT,MATCH($BC$12&amp;"_"&amp;BM$20,データシート1!$A$1:$BT$1,0),0)</f>
        <v>60.917819741706822</v>
      </c>
      <c r="BN48" s="34">
        <f>VLOOKUP($AX48&amp;"_"&amp;$BC$14,データシート1!$A:$BT,MATCH($BC$12&amp;"_"&amp;BN$20,データシート1!$A$1:$BT$1,0),0)</f>
        <v>78.611346315741585</v>
      </c>
      <c r="BO48" s="34">
        <f>VLOOKUP($AX48&amp;"_"&amp;$BC$14,データシート1!$A:$BT,MATCH($BC$12&amp;"_"&amp;BO$20,データシート1!$A$1:$BT$1,0),0)</f>
        <v>4.4772985565575896</v>
      </c>
      <c r="BP48" s="34">
        <f>VLOOKUP($AX48&amp;"_"&amp;$BC$14,データシート1!$A:$BT,MATCH($BC$12&amp;"_"&amp;BP$20,データシート1!$A$1:$BT$1,0),0)</f>
        <v>33.796503436871127</v>
      </c>
      <c r="BQ48" s="34">
        <f>VLOOKUP($AX48&amp;"_"&amp;$BC$14,データシート1!$A:$BT,MATCH($BC$12&amp;"_"&amp;BQ$20,データシート1!$A$1:$BT$1,0),0)</f>
        <v>7.2059384585527022</v>
      </c>
      <c r="BR48" s="35">
        <f t="shared" si="3"/>
        <v>375.91138610915999</v>
      </c>
      <c r="BT48" s="121" t="str">
        <f t="shared" si="4"/>
        <v>天草市</v>
      </c>
      <c r="BU48" s="33">
        <f t="shared" si="25"/>
        <v>375.91138610915999</v>
      </c>
      <c r="BV48" s="59">
        <f t="shared" si="16"/>
        <v>0.12871421568161681</v>
      </c>
      <c r="BW48" s="59">
        <f t="shared" si="16"/>
        <v>5.4785699197738472E-2</v>
      </c>
      <c r="BX48" s="59">
        <f t="shared" si="16"/>
        <v>1.3812393541708106E-2</v>
      </c>
      <c r="BY48" s="59">
        <f t="shared" si="16"/>
        <v>6.0116122942170239E-2</v>
      </c>
      <c r="BZ48" s="59">
        <f t="shared" si="16"/>
        <v>0.20134460409036983</v>
      </c>
      <c r="CA48" s="59">
        <f t="shared" si="32"/>
        <v>0.17778022595538726</v>
      </c>
      <c r="CB48" s="59">
        <f t="shared" si="32"/>
        <v>0.47299170661259343</v>
      </c>
      <c r="CC48" s="59">
        <f t="shared" si="32"/>
        <v>0.37117568451872024</v>
      </c>
      <c r="CD48" s="59">
        <f t="shared" si="32"/>
        <v>0.16205367007430055</v>
      </c>
      <c r="CE48" s="59">
        <f t="shared" si="32"/>
        <v>0.20912201444441969</v>
      </c>
      <c r="CF48" s="59">
        <f t="shared" si="32"/>
        <v>1.191051594073673E-2</v>
      </c>
      <c r="CG48" s="59">
        <f t="shared" si="32"/>
        <v>8.990550615313643E-2</v>
      </c>
      <c r="CH48" s="59">
        <f t="shared" si="32"/>
        <v>1.9169247660032803E-2</v>
      </c>
      <c r="CI48" s="122">
        <f t="shared" si="6"/>
        <v>1</v>
      </c>
      <c r="CK48" s="123" t="str">
        <f t="shared" si="7"/>
        <v>天草市</v>
      </c>
      <c r="CL48" s="124">
        <f t="shared" si="17"/>
        <v>48.385139228829956</v>
      </c>
      <c r="CM48" s="65">
        <f t="shared" si="18"/>
        <v>0</v>
      </c>
      <c r="CN48" s="66">
        <f t="shared" si="19"/>
        <v>20.594568124381365</v>
      </c>
      <c r="CO48" s="65">
        <f t="shared" si="20"/>
        <v>0</v>
      </c>
      <c r="CP48" s="66">
        <f t="shared" si="8"/>
        <v>5.1922360017487037</v>
      </c>
      <c r="CQ48" s="65">
        <f t="shared" si="21"/>
        <v>0</v>
      </c>
      <c r="CR48" s="66">
        <f t="shared" si="9"/>
        <v>22.598335102699888</v>
      </c>
      <c r="CS48" s="65">
        <f t="shared" si="22"/>
        <v>0</v>
      </c>
      <c r="CT48" s="66">
        <f t="shared" si="10"/>
        <v>75.687729209210971</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04212</v>
      </c>
      <c r="AY49" s="18" t="str">
        <f>IF(IFERROR(比較地域マスタ!$Z34,"")=0,"",IFERROR(比較地域マスタ!$Z34,""))</f>
        <v>登米市</v>
      </c>
      <c r="BB49" s="110" t="str">
        <f t="shared" si="0"/>
        <v>04212</v>
      </c>
      <c r="BC49" s="1031" t="str">
        <f t="shared" si="0"/>
        <v>登米市</v>
      </c>
      <c r="BD49" s="34">
        <f t="shared" si="14"/>
        <v>521.60569357693635</v>
      </c>
      <c r="BE49" s="34">
        <f t="shared" si="15"/>
        <v>173.83211165853419</v>
      </c>
      <c r="BF49" s="34">
        <f>VLOOKUP($AX49&amp;"_"&amp;$BC$14,データシート1!$A:$BT,MATCH($BC$12&amp;"_"&amp;BF$20,データシート1!$A$1:$BT$1,0),0)</f>
        <v>118.88175074165594</v>
      </c>
      <c r="BG49" s="34">
        <f>VLOOKUP($AX49&amp;"_"&amp;$BC$14,データシート1!$A:$BT,MATCH($BC$12&amp;"_"&amp;BG$20,データシート1!$A$1:$BT$1,0),0)</f>
        <v>8.5554676483716445</v>
      </c>
      <c r="BH49" s="34">
        <f>VLOOKUP($AX49&amp;"_"&amp;$BC$14,データシート1!$A:$BT,MATCH($BC$12&amp;"_"&amp;BH$20,データシート1!$A$1:$BT$1,0),0)</f>
        <v>46.3948932685066</v>
      </c>
      <c r="BI49" s="34">
        <f>VLOOKUP($AX49&amp;"_"&amp;$BC$14,データシート1!$A:$BT,MATCH($BC$12&amp;"_"&amp;BI$20,データシート1!$A$1:$BT$1,0),0)</f>
        <v>84.951309257727857</v>
      </c>
      <c r="BJ49" s="34">
        <f>VLOOKUP($AX49&amp;"_"&amp;$BC$14,データシート1!$A:$BT,MATCH($BC$12&amp;"_"&amp;BJ$20,データシート1!$A$1:$BT$1,0),0)</f>
        <v>78.629333357047187</v>
      </c>
      <c r="BK49" s="34">
        <f t="shared" si="1"/>
        <v>172.90856348762713</v>
      </c>
      <c r="BL49" s="34">
        <f t="shared" si="2"/>
        <v>168.46413687253431</v>
      </c>
      <c r="BM49" s="34">
        <f>VLOOKUP($AX49&amp;"_"&amp;$BC$14,データシート1!$A:$BT,MATCH($BC$12&amp;"_"&amp;BM$20,データシート1!$A$1:$BT$1,0),0)</f>
        <v>72.785792388113279</v>
      </c>
      <c r="BN49" s="34">
        <f>VLOOKUP($AX49&amp;"_"&amp;$BC$14,データシート1!$A:$BT,MATCH($BC$12&amp;"_"&amp;BN$20,データシート1!$A$1:$BT$1,0),0)</f>
        <v>95.678344484421046</v>
      </c>
      <c r="BO49" s="34">
        <f>VLOOKUP($AX49&amp;"_"&amp;$BC$14,データシート1!$A:$BT,MATCH($BC$12&amp;"_"&amp;BO$20,データシート1!$A$1:$BT$1,0),0)</f>
        <v>4.44442661509283</v>
      </c>
      <c r="BP49" s="34">
        <f>VLOOKUP($AX49&amp;"_"&amp;$BC$14,データシート1!$A:$BT,MATCH($BC$12&amp;"_"&amp;BP$20,データシート1!$A$1:$BT$1,0),0)</f>
        <v>0</v>
      </c>
      <c r="BQ49" s="34">
        <f>VLOOKUP($AX49&amp;"_"&amp;$BC$14,データシート1!$A:$BT,MATCH($BC$12&amp;"_"&amp;BQ$20,データシート1!$A$1:$BT$1,0),0)</f>
        <v>11.284375816000001</v>
      </c>
      <c r="BR49" s="35">
        <f t="shared" si="3"/>
        <v>521.60569357693635</v>
      </c>
      <c r="BT49" s="121" t="str">
        <f t="shared" si="4"/>
        <v>登米市</v>
      </c>
      <c r="BU49" s="33">
        <f t="shared" si="25"/>
        <v>521.60569357693635</v>
      </c>
      <c r="BV49" s="59">
        <f t="shared" si="16"/>
        <v>0.3332634474644478</v>
      </c>
      <c r="BW49" s="59">
        <f t="shared" si="16"/>
        <v>0.22791497908394856</v>
      </c>
      <c r="BX49" s="59">
        <f t="shared" si="16"/>
        <v>1.64021745807683E-2</v>
      </c>
      <c r="BY49" s="59">
        <f t="shared" si="16"/>
        <v>8.8946293799730916E-2</v>
      </c>
      <c r="BZ49" s="59">
        <f t="shared" si="16"/>
        <v>0.1628649961145365</v>
      </c>
      <c r="CA49" s="59">
        <f t="shared" si="32"/>
        <v>0.15074477584368898</v>
      </c>
      <c r="CB49" s="59">
        <f t="shared" si="32"/>
        <v>0.33149286063558525</v>
      </c>
      <c r="CC49" s="59">
        <f t="shared" si="32"/>
        <v>0.32297219709639924</v>
      </c>
      <c r="CD49" s="59">
        <f t="shared" si="32"/>
        <v>0.13954179044515633</v>
      </c>
      <c r="CE49" s="59">
        <f t="shared" si="32"/>
        <v>0.18343040665124294</v>
      </c>
      <c r="CF49" s="59">
        <f t="shared" si="32"/>
        <v>8.5206635391860061E-3</v>
      </c>
      <c r="CG49" s="59">
        <f t="shared" si="32"/>
        <v>0</v>
      </c>
      <c r="CH49" s="59">
        <f t="shared" si="32"/>
        <v>2.1633919941741523E-2</v>
      </c>
      <c r="CI49" s="122">
        <f t="shared" si="6"/>
        <v>1</v>
      </c>
      <c r="CK49" s="123" t="str">
        <f t="shared" si="7"/>
        <v>登米市</v>
      </c>
      <c r="CL49" s="124">
        <f t="shared" si="17"/>
        <v>173.83211165853419</v>
      </c>
      <c r="CM49" s="65">
        <f t="shared" si="18"/>
        <v>0.12472954388652238</v>
      </c>
      <c r="CN49" s="66">
        <f t="shared" si="19"/>
        <v>118.88175074165594</v>
      </c>
      <c r="CO49" s="65">
        <f t="shared" si="20"/>
        <v>0.18238291297642092</v>
      </c>
      <c r="CP49" s="66">
        <f t="shared" si="8"/>
        <v>8.5554676483716445</v>
      </c>
      <c r="CQ49" s="65">
        <f t="shared" si="21"/>
        <v>0</v>
      </c>
      <c r="CR49" s="66">
        <f t="shared" si="9"/>
        <v>46.3948932685066</v>
      </c>
      <c r="CS49" s="65">
        <f t="shared" si="22"/>
        <v>0</v>
      </c>
      <c r="CT49" s="66">
        <f t="shared" si="10"/>
        <v>84.951309257727857</v>
      </c>
      <c r="CU49" s="67">
        <f t="shared" si="23"/>
        <v>0</v>
      </c>
      <c r="CV49" s="16"/>
      <c r="CW49" s="959">
        <f t="shared" si="24"/>
        <v>21.681999999999999</v>
      </c>
      <c r="CX49" s="962">
        <f>VLOOKUP($AX49&amp;"_"&amp;$CW$14,データシート1!$A:$BT,MATCH($CW$12&amp;"_"&amp;CX$20,データシート1!$A$1:$BT$1,0),0)</f>
        <v>21.681999999999999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21.681999999999999</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館林市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群馬県</v>
      </c>
      <c r="AY4" s="1038" t="str">
        <f>年度マスタ!$J4</f>
        <v>館林市</v>
      </c>
      <c r="AZ4" s="1038" t="str">
        <f>年度マスタ!$K4</f>
        <v>10207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23214</v>
      </c>
      <c r="AY13" s="18" t="str">
        <f>IF(IFERROR(比較地域マスタ!$Z6,"")=0,"",IFERROR(比較地域マスタ!$Z6,""))</f>
        <v>蒲郡市</v>
      </c>
      <c r="BC13" s="844" t="str">
        <f t="shared" ref="BC13:BC59" si="0">AX13</f>
        <v>23214</v>
      </c>
      <c r="BD13" s="1031" t="str">
        <f>AY13</f>
        <v>蒲郡市</v>
      </c>
      <c r="BE13" s="34">
        <f>VLOOKUP($BC13&amp;"_"&amp;$AZ$7,データシート1!$A:$BT,MATCH("cb_"&amp;BE$12,データシート1!$A$1:$BT$1,0),0)</f>
        <v>15980.899999999918</v>
      </c>
      <c r="BF13" s="34">
        <f>VLOOKUP($BC13&amp;"_"&amp;$AZ$7,データシート1!$A:$BT,MATCH("cb_"&amp;BF$12,データシート1!$A$1:$BT$1,0),0)</f>
        <v>19906.300000000014</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50000</v>
      </c>
      <c r="BK13" s="34">
        <f>SUM(BE13:BJ13)</f>
        <v>85887.199999999924</v>
      </c>
      <c r="BL13" s="36"/>
      <c r="BM13" s="844" t="str">
        <f>AX13</f>
        <v>23214</v>
      </c>
      <c r="BN13" s="1031" t="str">
        <f>AY13</f>
        <v>蒲郡市</v>
      </c>
      <c r="BO13" s="34">
        <f>BE13*VLOOKUP(BO$12,別紙!$B$4:$E$10,MATCH("設備利用率",別紙!$B$4:$E$4,0),0)/100*8760/10^3</f>
        <v>19178.997707999901</v>
      </c>
      <c r="BP13" s="34">
        <f>BF13*VLOOKUP(BP$12,別紙!$B$4:$E$10,MATCH("設備利用率",別紙!$B$4:$E$4,0),0)/100*8760/10^3</f>
        <v>26331.257388000016</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350400</v>
      </c>
      <c r="BU13" s="34">
        <f>SUM(BO13:BT13)</f>
        <v>395910.25509599992</v>
      </c>
      <c r="BV13" s="36"/>
      <c r="BW13" s="33" t="str">
        <f>AX13</f>
        <v>23214</v>
      </c>
      <c r="BX13" s="33" t="str">
        <f>AY13</f>
        <v>蒲郡市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413779.85353353922</v>
      </c>
      <c r="BZ13" s="36"/>
      <c r="CA13" s="33" t="str">
        <f>AX13</f>
        <v>23214</v>
      </c>
      <c r="CB13" s="33" t="str">
        <f>AY13</f>
        <v>蒲郡市</v>
      </c>
      <c r="CC13" s="223">
        <f>BO13/$BY13</f>
        <v>4.6350728640405722E-2</v>
      </c>
      <c r="CD13" s="223">
        <f t="shared" ref="CD13:CH28" si="1">BP13/$BY13</f>
        <v>6.3635909682745628E-2</v>
      </c>
      <c r="CE13" s="223">
        <f t="shared" si="1"/>
        <v>0</v>
      </c>
      <c r="CF13" s="223">
        <f t="shared" si="1"/>
        <v>0</v>
      </c>
      <c r="CG13" s="223">
        <f t="shared" si="1"/>
        <v>0</v>
      </c>
      <c r="CH13" s="223">
        <f t="shared" si="1"/>
        <v>0.84682711593545013</v>
      </c>
      <c r="CI13" s="223">
        <f>BU13/BY13</f>
        <v>0.95681375425860149</v>
      </c>
      <c r="CK13" s="18" t="str">
        <f>AX13</f>
        <v>23214</v>
      </c>
      <c r="CL13" s="18" t="str">
        <f>AY13</f>
        <v>蒲郡市</v>
      </c>
      <c r="CM13" s="18">
        <f>VLOOKUP($CK13&amp;"_"&amp;$AZ$7,データシート1!$A:$BT,MATCH("ca_太陽光発電（10kW未満）",データシート1!$A$1:$BT$1,0),0)</f>
        <v>3362</v>
      </c>
      <c r="CN13" s="18">
        <f>VLOOKUP($CK13&amp;"_"&amp;$AZ$5,データシート1!$A:$BT,MATCH("ab_家庭",データシート1!$A$1:$BT$1,0),0)</f>
        <v>33333</v>
      </c>
      <c r="CO13" s="223">
        <f>CM13/CN13</f>
        <v>0.10086100861008609</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15205</v>
      </c>
      <c r="AY14" s="18" t="str">
        <f>IF(IFERROR(比較地域マスタ!$Z7,"")=0,"",IFERROR(比較地域マスタ!$Z7,""))</f>
        <v>柏崎市</v>
      </c>
      <c r="BC14" s="844" t="str">
        <f t="shared" si="0"/>
        <v>15205</v>
      </c>
      <c r="BD14" s="1031" t="str">
        <f t="shared" ref="BD14:BD60" si="2">AY14</f>
        <v>柏崎市</v>
      </c>
      <c r="BE14" s="34">
        <f>VLOOKUP($BC14&amp;"_"&amp;$AZ$7,データシート1!$A:$BT,MATCH("cb_"&amp;BE$12,データシート1!$A$1:$BT$1,0),0)</f>
        <v>3772.6000000000031</v>
      </c>
      <c r="BF14" s="34">
        <f>VLOOKUP($BC14&amp;"_"&amp;$AZ$7,データシート1!$A:$BT,MATCH("cb_"&amp;BF$12,データシート1!$A$1:$BT$1,0),0)</f>
        <v>5186.2999999999984</v>
      </c>
      <c r="BG14" s="34">
        <f>VLOOKUP($BC14&amp;"_"&amp;$AZ$7,データシート1!$A:$BT,MATCH("cb_"&amp;BG$12,データシート1!$A$1:$BT$1,0),0)</f>
        <v>480</v>
      </c>
      <c r="BH14" s="34">
        <f>VLOOKUP($BC14&amp;"_"&amp;$AZ$7,データシート1!$A:$BT,MATCH("cb_"&amp;BH$12,データシート1!$A$1:$BT$1,0),0)</f>
        <v>198</v>
      </c>
      <c r="BI14" s="34">
        <f>VLOOKUP($BC14&amp;"_"&amp;$AZ$7,データシート1!$A:$BT,MATCH("cb_"&amp;BI$12,データシート1!$A$1:$BT$1,0),0)</f>
        <v>0</v>
      </c>
      <c r="BJ14" s="34">
        <f>VLOOKUP($BC14&amp;"_"&amp;$AZ$7,データシート1!$A:$BT,MATCH("cb_"&amp;BJ$12,データシート1!$A$1:$BT$1,0),0)</f>
        <v>0</v>
      </c>
      <c r="BK14" s="34">
        <f t="shared" ref="BK14:BK60" si="3">SUM(BE14:BJ14)</f>
        <v>9636.9000000000015</v>
      </c>
      <c r="BL14" s="36"/>
      <c r="BM14" s="844" t="str">
        <f t="shared" ref="BM14:BM60" si="4">AX14</f>
        <v>15205</v>
      </c>
      <c r="BN14" s="1031" t="str">
        <f t="shared" ref="BN14:BN60" si="5">AY14</f>
        <v>柏崎市</v>
      </c>
      <c r="BO14" s="34">
        <f>BE14*VLOOKUP(BO$12,別紙!$B$4:$E$10,MATCH("設備利用率",別紙!$B$4:$E$4,0),0)/100*8760/10^3</f>
        <v>4527.5727120000038</v>
      </c>
      <c r="BP14" s="34">
        <f>BF14*VLOOKUP(BP$12,別紙!$B$4:$E$10,MATCH("設備利用率",別紙!$B$4:$E$4,0),0)/100*8760/10^3</f>
        <v>6860.2301879999986</v>
      </c>
      <c r="BQ14" s="34">
        <f>BG14*VLOOKUP(BQ$12,別紙!$B$4:$E$10,MATCH("設備利用率",別紙!$B$4:$E$4,0),0)/100*8760/10^3</f>
        <v>1042.7904000000001</v>
      </c>
      <c r="BR14" s="34">
        <f>BH14*VLOOKUP(BR$12,別紙!$B$4:$E$10,MATCH("設備利用率",別紙!$B$4:$E$4,0),0)/100*8760/10^3</f>
        <v>1040.6880000000001</v>
      </c>
      <c r="BS14" s="34">
        <f>BI14*VLOOKUP(BS$12,別紙!$B$4:$E$10,MATCH("設備利用率",別紙!$B$4:$E$4,0),0)/100*8760/10^3</f>
        <v>0</v>
      </c>
      <c r="BT14" s="34">
        <f>BJ14*VLOOKUP(BT$12,別紙!$B$4:$E$10,MATCH("設備利用率",別紙!$B$4:$E$4,0),0)/100*8760/10^3</f>
        <v>0</v>
      </c>
      <c r="BU14" s="34">
        <f t="shared" ref="BU14:BU60" si="6">SUM(BO14:BT14)</f>
        <v>13471.281300000002</v>
      </c>
      <c r="BV14" s="36"/>
      <c r="BW14" s="33" t="str">
        <f t="shared" ref="BW14:BW60" si="7">AX14</f>
        <v>15205</v>
      </c>
      <c r="BX14" s="33" t="str">
        <f t="shared" ref="BX14:BX60" si="8">AY14</f>
        <v>柏崎市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520479.76672011992</v>
      </c>
      <c r="BZ14" s="36"/>
      <c r="CA14" s="33" t="str">
        <f t="shared" ref="CA14:CA60" si="9">AX14</f>
        <v>15205</v>
      </c>
      <c r="CB14" s="33" t="str">
        <f t="shared" ref="CB14:CB60" si="10">AY14</f>
        <v>柏崎市</v>
      </c>
      <c r="CC14" s="223">
        <f t="shared" ref="CC14:CC60" si="11">BO14/$BY14</f>
        <v>8.6988447995417217E-3</v>
      </c>
      <c r="CD14" s="223">
        <f t="shared" si="1"/>
        <v>1.3180589576480085E-2</v>
      </c>
      <c r="CE14" s="223">
        <f t="shared" si="1"/>
        <v>2.0035176517452305E-3</v>
      </c>
      <c r="CF14" s="223">
        <f t="shared" si="1"/>
        <v>1.9994783016409057E-3</v>
      </c>
      <c r="CG14" s="223">
        <f t="shared" si="1"/>
        <v>0</v>
      </c>
      <c r="CH14" s="223">
        <f t="shared" si="1"/>
        <v>0</v>
      </c>
      <c r="CI14" s="223">
        <f t="shared" ref="CI14:CI60" si="12">BU14/BY14</f>
        <v>2.5882430329407943E-2</v>
      </c>
      <c r="CK14" s="18" t="str">
        <f t="shared" ref="CK14:CK60" si="13">AX14</f>
        <v>15205</v>
      </c>
      <c r="CL14" s="18" t="str">
        <f t="shared" ref="CL14:CL60" si="14">AY14</f>
        <v>柏崎市</v>
      </c>
      <c r="CM14" s="18">
        <f>VLOOKUP($CK14&amp;"_"&amp;$AZ$7,データシート1!$A:$BT,MATCH("ca_太陽光発電（10kW未満）",データシート1!$A$1:$BT$1,0),0)</f>
        <v>842</v>
      </c>
      <c r="CN14" s="18">
        <f>VLOOKUP($CK14&amp;"_"&amp;$AZ$5,データシート1!$A:$BT,MATCH("ab_家庭",データシート1!$A$1:$BT$1,0),0)</f>
        <v>34744</v>
      </c>
      <c r="CO14" s="223">
        <f t="shared" ref="CO14:CO60" si="15">CM14/CN14</f>
        <v>2.4234400184204467E-2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11211</v>
      </c>
      <c r="AY15" s="18" t="str">
        <f>IF(IFERROR(比較地域マスタ!$Z8,"")=0,"",IFERROR(比較地域マスタ!$Z8,""))</f>
        <v>本庄市</v>
      </c>
      <c r="BC15" s="844" t="str">
        <f t="shared" si="0"/>
        <v>11211</v>
      </c>
      <c r="BD15" s="1031" t="str">
        <f t="shared" si="2"/>
        <v>本庄市</v>
      </c>
      <c r="BE15" s="34">
        <f>VLOOKUP($BC15&amp;"_"&amp;$AZ$7,データシート1!$A:$BT,MATCH("cb_"&amp;BE$12,データシート1!$A$1:$BT$1,0),0)</f>
        <v>13719.199999999921</v>
      </c>
      <c r="BF15" s="34">
        <f>VLOOKUP($BC15&amp;"_"&amp;$AZ$7,データシート1!$A:$BT,MATCH("cb_"&amp;BF$12,データシート1!$A$1:$BT$1,0),0)</f>
        <v>71587.700000000012</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1272</v>
      </c>
      <c r="BK15" s="34">
        <f t="shared" si="3"/>
        <v>86578.899999999936</v>
      </c>
      <c r="BL15" s="36"/>
      <c r="BM15" s="844" t="str">
        <f t="shared" si="4"/>
        <v>11211</v>
      </c>
      <c r="BN15" s="1031" t="str">
        <f t="shared" si="5"/>
        <v>本庄市</v>
      </c>
      <c r="BO15" s="34">
        <f>BE15*VLOOKUP(BO$12,別紙!$B$4:$E$10,MATCH("設備利用率",別紙!$B$4:$E$4,0),0)/100*8760/10^3</f>
        <v>16464.686303999904</v>
      </c>
      <c r="BP15" s="34">
        <f>BF15*VLOOKUP(BP$12,別紙!$B$4:$E$10,MATCH("設備利用率",別紙!$B$4:$E$4,0),0)/100*8760/10^3</f>
        <v>94693.346052000023</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8914.1759999999995</v>
      </c>
      <c r="BU15" s="34">
        <f t="shared" si="6"/>
        <v>120072.20835599993</v>
      </c>
      <c r="BV15" s="36"/>
      <c r="BW15" s="33" t="str">
        <f t="shared" si="7"/>
        <v>11211</v>
      </c>
      <c r="BX15" s="33" t="str">
        <f t="shared" si="8"/>
        <v>本庄市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548421.72618484136</v>
      </c>
      <c r="BZ15" s="36"/>
      <c r="CA15" s="33" t="str">
        <f t="shared" si="9"/>
        <v>11211</v>
      </c>
      <c r="CB15" s="33" t="str">
        <f t="shared" si="10"/>
        <v>本庄市</v>
      </c>
      <c r="CC15" s="223">
        <f t="shared" si="11"/>
        <v>3.0021943912649819E-2</v>
      </c>
      <c r="CD15" s="223">
        <f t="shared" si="1"/>
        <v>0.17266519820566764</v>
      </c>
      <c r="CE15" s="223">
        <f t="shared" si="1"/>
        <v>0</v>
      </c>
      <c r="CF15" s="223">
        <f t="shared" si="1"/>
        <v>0</v>
      </c>
      <c r="CG15" s="223">
        <f t="shared" si="1"/>
        <v>0</v>
      </c>
      <c r="CH15" s="223">
        <f t="shared" si="1"/>
        <v>1.6254235699253723E-2</v>
      </c>
      <c r="CI15" s="223">
        <f t="shared" si="12"/>
        <v>0.2189413778175712</v>
      </c>
      <c r="CK15" s="18" t="str">
        <f t="shared" si="13"/>
        <v>11211</v>
      </c>
      <c r="CL15" s="18" t="str">
        <f t="shared" si="14"/>
        <v>本庄市</v>
      </c>
      <c r="CM15" s="18">
        <f>VLOOKUP($CK15&amp;"_"&amp;$AZ$7,データシート1!$A:$BT,MATCH("ca_太陽光発電（10kW未満）",データシート1!$A$1:$BT$1,0),0)</f>
        <v>2927</v>
      </c>
      <c r="CN15" s="18">
        <f>VLOOKUP($CK15&amp;"_"&amp;$AZ$5,データシート1!$A:$BT,MATCH("ab_家庭",データシート1!$A$1:$BT$1,0),0)</f>
        <v>35821</v>
      </c>
      <c r="CO15" s="223">
        <f t="shared" si="15"/>
        <v>8.1711845007118727E-2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27230</v>
      </c>
      <c r="AY16" s="18" t="str">
        <f>IF(IFERROR(比較地域マスタ!$Z9,"")=0,"",IFERROR(比較地域マスタ!$Z9,""))</f>
        <v>交野市</v>
      </c>
      <c r="BC16" s="844" t="str">
        <f t="shared" si="0"/>
        <v>27230</v>
      </c>
      <c r="BD16" s="1031" t="str">
        <f t="shared" si="2"/>
        <v>交野市</v>
      </c>
      <c r="BE16" s="34">
        <f>VLOOKUP($BC16&amp;"_"&amp;$AZ$7,データシート1!$A:$BT,MATCH("cb_"&amp;BE$12,データシート1!$A$1:$BT$1,0),0)</f>
        <v>11508.999999999987</v>
      </c>
      <c r="BF16" s="34">
        <f>VLOOKUP($BC16&amp;"_"&amp;$AZ$7,データシート1!$A:$BT,MATCH("cb_"&amp;BF$12,データシート1!$A$1:$BT$1,0),0)</f>
        <v>4281.3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2239.9670000000001</v>
      </c>
      <c r="BK16" s="34">
        <f t="shared" si="3"/>
        <v>18030.266999999989</v>
      </c>
      <c r="BL16" s="36"/>
      <c r="BM16" s="844" t="str">
        <f t="shared" si="4"/>
        <v>27230</v>
      </c>
      <c r="BN16" s="1031" t="str">
        <f t="shared" si="5"/>
        <v>交野市</v>
      </c>
      <c r="BO16" s="34">
        <f>BE16*VLOOKUP(BO$12,別紙!$B$4:$E$10,MATCH("設備利用率",別紙!$B$4:$E$4,0),0)/100*8760/10^3</f>
        <v>13812.181079999984</v>
      </c>
      <c r="BP16" s="34">
        <f>BF16*VLOOKUP(BP$12,別紙!$B$4:$E$10,MATCH("設備利用率",別紙!$B$4:$E$4,0),0)/100*8760/10^3</f>
        <v>5663.132388</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15697.688736000002</v>
      </c>
      <c r="BU16" s="34">
        <f t="shared" si="6"/>
        <v>35173.002203999989</v>
      </c>
      <c r="BV16" s="36"/>
      <c r="BW16" s="33" t="str">
        <f t="shared" si="7"/>
        <v>27230</v>
      </c>
      <c r="BX16" s="33" t="str">
        <f t="shared" si="8"/>
        <v>交野市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313972.08800615667</v>
      </c>
      <c r="BZ16" s="36"/>
      <c r="CA16" s="33" t="str">
        <f t="shared" si="9"/>
        <v>27230</v>
      </c>
      <c r="CB16" s="33" t="str">
        <f t="shared" si="10"/>
        <v>交野市</v>
      </c>
      <c r="CC16" s="223">
        <f t="shared" si="11"/>
        <v>4.3991748335696454E-2</v>
      </c>
      <c r="CD16" s="223">
        <f t="shared" si="1"/>
        <v>1.8037056809613445E-2</v>
      </c>
      <c r="CE16" s="223">
        <f t="shared" si="1"/>
        <v>0</v>
      </c>
      <c r="CF16" s="223">
        <f t="shared" si="1"/>
        <v>0</v>
      </c>
      <c r="CG16" s="223">
        <f t="shared" si="1"/>
        <v>0</v>
      </c>
      <c r="CH16" s="223">
        <f t="shared" si="1"/>
        <v>4.9997083612388457E-2</v>
      </c>
      <c r="CI16" s="223">
        <f t="shared" si="12"/>
        <v>0.11202588875769837</v>
      </c>
      <c r="CK16" s="18" t="str">
        <f t="shared" si="13"/>
        <v>27230</v>
      </c>
      <c r="CL16" s="18" t="str">
        <f t="shared" si="14"/>
        <v>交野市</v>
      </c>
      <c r="CM16" s="18">
        <f>VLOOKUP($CK16&amp;"_"&amp;$AZ$7,データシート1!$A:$BT,MATCH("ca_太陽光発電（10kW未満）",データシート1!$A$1:$BT$1,0),0)</f>
        <v>2670</v>
      </c>
      <c r="CN16" s="18">
        <f>VLOOKUP($CK16&amp;"_"&amp;$AZ$5,データシート1!$A:$BT,MATCH("ab_家庭",データシート1!$A$1:$BT$1,0),0)</f>
        <v>33751</v>
      </c>
      <c r="CO16" s="223">
        <f t="shared" si="15"/>
        <v>7.9108767147640063E-2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26202</v>
      </c>
      <c r="AY17" s="18" t="str">
        <f>IF(IFERROR(比較地域マスタ!$Z10,"")=0,"",IFERROR(比較地域マスタ!$Z10,""))</f>
        <v>舞鶴市</v>
      </c>
      <c r="BC17" s="844" t="str">
        <f t="shared" si="0"/>
        <v>26202</v>
      </c>
      <c r="BD17" s="1031" t="str">
        <f t="shared" si="2"/>
        <v>舞鶴市</v>
      </c>
      <c r="BE17" s="34">
        <f>VLOOKUP($BC17&amp;"_"&amp;$AZ$7,データシート1!$A:$BT,MATCH("cb_"&amp;BE$12,データシート1!$A$1:$BT$1,0),0)</f>
        <v>9014.7999999999683</v>
      </c>
      <c r="BF17" s="34">
        <f>VLOOKUP($BC17&amp;"_"&amp;$AZ$7,データシート1!$A:$BT,MATCH("cb_"&amp;BF$12,データシート1!$A$1:$BT$1,0),0)</f>
        <v>12024.5</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6800</v>
      </c>
      <c r="BK17" s="34">
        <f t="shared" si="3"/>
        <v>27839.299999999967</v>
      </c>
      <c r="BL17" s="36"/>
      <c r="BM17" s="844" t="str">
        <f t="shared" si="4"/>
        <v>26202</v>
      </c>
      <c r="BN17" s="1031" t="str">
        <f t="shared" si="5"/>
        <v>舞鶴市</v>
      </c>
      <c r="BO17" s="34">
        <f>BE17*VLOOKUP(BO$12,別紙!$B$4:$E$10,MATCH("設備利用率",別紙!$B$4:$E$4,0),0)/100*8760/10^3</f>
        <v>10818.841775999961</v>
      </c>
      <c r="BP17" s="34">
        <f>BF17*VLOOKUP(BP$12,別紙!$B$4:$E$10,MATCH("設備利用率",別紙!$B$4:$E$4,0),0)/100*8760/10^3</f>
        <v>15905.527619999997</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47654.400000000001</v>
      </c>
      <c r="BU17" s="34">
        <f t="shared" si="6"/>
        <v>74378.76939599996</v>
      </c>
      <c r="BV17" s="36"/>
      <c r="BW17" s="33" t="str">
        <f t="shared" si="7"/>
        <v>26202</v>
      </c>
      <c r="BX17" s="33" t="str">
        <f t="shared" si="8"/>
        <v>舞鶴市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465236.74874513631</v>
      </c>
      <c r="BZ17" s="36"/>
      <c r="CA17" s="33" t="str">
        <f t="shared" si="9"/>
        <v>26202</v>
      </c>
      <c r="CB17" s="33" t="str">
        <f t="shared" si="10"/>
        <v>舞鶴市</v>
      </c>
      <c r="CC17" s="223">
        <f t="shared" si="11"/>
        <v>2.325448667840873E-2</v>
      </c>
      <c r="CD17" s="223">
        <f t="shared" si="1"/>
        <v>3.4188029348286249E-2</v>
      </c>
      <c r="CE17" s="223">
        <f t="shared" si="1"/>
        <v>0</v>
      </c>
      <c r="CF17" s="223">
        <f t="shared" si="1"/>
        <v>0</v>
      </c>
      <c r="CG17" s="223">
        <f t="shared" si="1"/>
        <v>0</v>
      </c>
      <c r="CH17" s="223">
        <f t="shared" si="1"/>
        <v>0.10243042951472821</v>
      </c>
      <c r="CI17" s="223">
        <f t="shared" si="12"/>
        <v>0.1598729455414232</v>
      </c>
      <c r="CK17" s="18" t="str">
        <f t="shared" si="13"/>
        <v>26202</v>
      </c>
      <c r="CL17" s="18" t="str">
        <f t="shared" si="14"/>
        <v>舞鶴市</v>
      </c>
      <c r="CM17" s="18">
        <f>VLOOKUP($CK17&amp;"_"&amp;$AZ$7,データシート1!$A:$BT,MATCH("ca_太陽光発電（10kW未満）",データシート1!$A$1:$BT$1,0),0)</f>
        <v>2052</v>
      </c>
      <c r="CN17" s="18">
        <f>VLOOKUP($CK17&amp;"_"&amp;$AZ$5,データシート1!$A:$BT,MATCH("ab_家庭",データシート1!$A$1:$BT$1,0),0)</f>
        <v>39899</v>
      </c>
      <c r="CO17" s="223">
        <f t="shared" si="15"/>
        <v>5.1429860397503697E-2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15213</v>
      </c>
      <c r="AY18" s="18" t="str">
        <f>IF(IFERROR(比較地域マスタ!$Z11,"")=0,"",IFERROR(比較地域マスタ!$Z11,""))</f>
        <v>燕市</v>
      </c>
      <c r="BC18" s="844" t="str">
        <f t="shared" si="0"/>
        <v>15213</v>
      </c>
      <c r="BD18" s="1031" t="str">
        <f t="shared" si="2"/>
        <v>燕市</v>
      </c>
      <c r="BE18" s="34">
        <f>VLOOKUP($BC18&amp;"_"&amp;$AZ$7,データシート1!$A:$BT,MATCH("cb_"&amp;BE$12,データシート1!$A$1:$BT$1,0),0)</f>
        <v>5021.1000000000113</v>
      </c>
      <c r="BF18" s="34">
        <f>VLOOKUP($BC18&amp;"_"&amp;$AZ$7,データシート1!$A:$BT,MATCH("cb_"&amp;BF$12,データシート1!$A$1:$BT$1,0),0)</f>
        <v>8319.1999999999971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13340.300000000008</v>
      </c>
      <c r="BL18" s="36"/>
      <c r="BM18" s="844" t="str">
        <f t="shared" si="4"/>
        <v>15213</v>
      </c>
      <c r="BN18" s="1031" t="str">
        <f t="shared" si="5"/>
        <v>燕市</v>
      </c>
      <c r="BO18" s="34">
        <f>BE18*VLOOKUP(BO$12,別紙!$B$4:$E$10,MATCH("設備利用率",別紙!$B$4:$E$4,0),0)/100*8760/10^3</f>
        <v>6025.9225320000132</v>
      </c>
      <c r="BP18" s="34">
        <f>BF18*VLOOKUP(BP$12,別紙!$B$4:$E$10,MATCH("設備利用率",別紙!$B$4:$E$4,0),0)/100*8760/10^3</f>
        <v>11004.304991999998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17030.227524000009</v>
      </c>
      <c r="BV18" s="36"/>
      <c r="BW18" s="33" t="str">
        <f t="shared" si="7"/>
        <v>15213</v>
      </c>
      <c r="BX18" s="33" t="str">
        <f t="shared" si="8"/>
        <v>燕市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722724.81728464563</v>
      </c>
      <c r="BZ18" s="36"/>
      <c r="CA18" s="33" t="str">
        <f t="shared" si="9"/>
        <v>15213</v>
      </c>
      <c r="CB18" s="33" t="str">
        <f t="shared" si="10"/>
        <v>燕市</v>
      </c>
      <c r="CC18" s="223">
        <f t="shared" si="11"/>
        <v>8.3377827741408523E-3</v>
      </c>
      <c r="CD18" s="223">
        <f t="shared" si="1"/>
        <v>1.5226134109168061E-2</v>
      </c>
      <c r="CE18" s="223">
        <f t="shared" si="1"/>
        <v>0</v>
      </c>
      <c r="CF18" s="223">
        <f t="shared" si="1"/>
        <v>0</v>
      </c>
      <c r="CG18" s="223">
        <f t="shared" si="1"/>
        <v>0</v>
      </c>
      <c r="CH18" s="223">
        <f t="shared" si="1"/>
        <v>0</v>
      </c>
      <c r="CI18" s="223">
        <f t="shared" si="12"/>
        <v>2.3563916883308909E-2</v>
      </c>
      <c r="CK18" s="18" t="str">
        <f t="shared" si="13"/>
        <v>15213</v>
      </c>
      <c r="CL18" s="18" t="str">
        <f t="shared" si="14"/>
        <v>燕市</v>
      </c>
      <c r="CM18" s="18">
        <f>VLOOKUP($CK18&amp;"_"&amp;$AZ$7,データシート1!$A:$BT,MATCH("ca_太陽光発電（10kW未満）",データシート1!$A$1:$BT$1,0),0)</f>
        <v>1050</v>
      </c>
      <c r="CN18" s="18">
        <f>VLOOKUP($CK18&amp;"_"&amp;$AZ$5,データシート1!$A:$BT,MATCH("ab_家庭",データシート1!$A$1:$BT$1,0),0)</f>
        <v>30701</v>
      </c>
      <c r="CO18" s="223">
        <f t="shared" si="15"/>
        <v>3.4200840363506076E-2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28209</v>
      </c>
      <c r="AY19" s="18" t="str">
        <f>IF(IFERROR(比較地域マスタ!$Z12,"")=0,"",IFERROR(比較地域マスタ!$Z12,""))</f>
        <v>豊岡市</v>
      </c>
      <c r="BC19" s="844" t="str">
        <f t="shared" si="0"/>
        <v>28209</v>
      </c>
      <c r="BD19" s="1031" t="str">
        <f t="shared" si="2"/>
        <v>豊岡市</v>
      </c>
      <c r="BE19" s="34">
        <f>VLOOKUP($BC19&amp;"_"&amp;$AZ$7,データシート1!$A:$BT,MATCH("cb_"&amp;BE$12,データシート1!$A$1:$BT$1,0),0)</f>
        <v>7008.2</v>
      </c>
      <c r="BF19" s="34">
        <f>VLOOKUP($BC19&amp;"_"&amp;$AZ$7,データシート1!$A:$BT,MATCH("cb_"&amp;BF$12,データシート1!$A$1:$BT$1,0),0)</f>
        <v>29527.600000000009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1425</v>
      </c>
      <c r="BK19" s="34">
        <f t="shared" si="3"/>
        <v>37960.80000000001</v>
      </c>
      <c r="BL19" s="36"/>
      <c r="BM19" s="844" t="str">
        <f t="shared" si="4"/>
        <v>28209</v>
      </c>
      <c r="BN19" s="1031" t="str">
        <f t="shared" si="5"/>
        <v>豊岡市</v>
      </c>
      <c r="BO19" s="34">
        <f>BE19*VLOOKUP(BO$12,別紙!$B$4:$E$10,MATCH("設備利用率",別紙!$B$4:$E$4,0),0)/100*8760/10^3</f>
        <v>8410.6809839999987</v>
      </c>
      <c r="BP19" s="34">
        <f>BF19*VLOOKUP(BP$12,別紙!$B$4:$E$10,MATCH("設備利用率",別紙!$B$4:$E$4,0),0)/100*8760/10^3</f>
        <v>39057.928176000016</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9986.4</v>
      </c>
      <c r="BU19" s="34">
        <f t="shared" si="6"/>
        <v>57455.009160000016</v>
      </c>
      <c r="BV19" s="36"/>
      <c r="BW19" s="33" t="str">
        <f t="shared" si="7"/>
        <v>28209</v>
      </c>
      <c r="BX19" s="33" t="str">
        <f t="shared" si="8"/>
        <v>豊岡市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423325.99840095587</v>
      </c>
      <c r="BZ19" s="36"/>
      <c r="CA19" s="33" t="str">
        <f t="shared" si="9"/>
        <v>28209</v>
      </c>
      <c r="CB19" s="33" t="str">
        <f t="shared" si="10"/>
        <v>豊岡市</v>
      </c>
      <c r="CC19" s="223">
        <f t="shared" si="11"/>
        <v>1.9868094602670184E-2</v>
      </c>
      <c r="CD19" s="223">
        <f t="shared" si="1"/>
        <v>9.2264421092810023E-2</v>
      </c>
      <c r="CE19" s="223">
        <f t="shared" si="1"/>
        <v>0</v>
      </c>
      <c r="CF19" s="223">
        <f t="shared" si="1"/>
        <v>0</v>
      </c>
      <c r="CG19" s="223">
        <f t="shared" si="1"/>
        <v>0</v>
      </c>
      <c r="CH19" s="223">
        <f t="shared" si="1"/>
        <v>2.3590330000335388E-2</v>
      </c>
      <c r="CI19" s="223">
        <f t="shared" si="12"/>
        <v>0.13572284569581561</v>
      </c>
      <c r="CK19" s="18" t="str">
        <f t="shared" si="13"/>
        <v>28209</v>
      </c>
      <c r="CL19" s="18" t="str">
        <f t="shared" si="14"/>
        <v>豊岡市</v>
      </c>
      <c r="CM19" s="18">
        <f>VLOOKUP($CK19&amp;"_"&amp;$AZ$7,データシート1!$A:$BT,MATCH("ca_太陽光発電（10kW未満）",データシート1!$A$1:$BT$1,0),0)</f>
        <v>1502</v>
      </c>
      <c r="CN19" s="18">
        <f>VLOOKUP($CK19&amp;"_"&amp;$AZ$5,データシート1!$A:$BT,MATCH("ab_家庭",データシート1!$A$1:$BT$1,0),0)</f>
        <v>33671</v>
      </c>
      <c r="CO19" s="223">
        <f t="shared" si="15"/>
        <v>4.4608119746963264E-2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01205</v>
      </c>
      <c r="AY20" s="18" t="str">
        <f>IF(IFERROR(比較地域マスタ!$Z13,"")=0,"",IFERROR(比較地域マスタ!$Z13,""))</f>
        <v>室蘭市</v>
      </c>
      <c r="BC20" s="844" t="str">
        <f t="shared" si="0"/>
        <v>01205</v>
      </c>
      <c r="BD20" s="1031" t="str">
        <f t="shared" si="2"/>
        <v>室蘭市</v>
      </c>
      <c r="BE20" s="34">
        <f>VLOOKUP($BC20&amp;"_"&amp;$AZ$7,データシート1!$A:$BT,MATCH("cb_"&amp;BE$12,データシート1!$A$1:$BT$1,0),0)</f>
        <v>3283.4520000000057</v>
      </c>
      <c r="BF20" s="34">
        <f>VLOOKUP($BC20&amp;"_"&amp;$AZ$7,データシート1!$A:$BT,MATCH("cb_"&amp;BF$12,データシート1!$A$1:$BT$1,0),0)</f>
        <v>13560.089999999998</v>
      </c>
      <c r="BG20" s="34">
        <f>VLOOKUP($BC20&amp;"_"&amp;$AZ$7,データシート1!$A:$BT,MATCH("cb_"&amp;BG$12,データシート1!$A$1:$BT$1,0),0)</f>
        <v>4469.2</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1093</v>
      </c>
      <c r="BK20" s="34">
        <f t="shared" si="3"/>
        <v>22405.742000000006</v>
      </c>
      <c r="BL20" s="36"/>
      <c r="BM20" s="844" t="str">
        <f t="shared" si="4"/>
        <v>01205</v>
      </c>
      <c r="BN20" s="1031" t="str">
        <f t="shared" si="5"/>
        <v>室蘭市</v>
      </c>
      <c r="BO20" s="34">
        <f>BE20*VLOOKUP(BO$12,別紙!$B$4:$E$10,MATCH("設備利用率",別紙!$B$4:$E$4,0),0)/100*8760/10^3</f>
        <v>3940.5364142400067</v>
      </c>
      <c r="BP20" s="34">
        <f>BF20*VLOOKUP(BP$12,別紙!$B$4:$E$10,MATCH("設備利用率",別紙!$B$4:$E$4,0),0)/100*8760/10^3</f>
        <v>17936.744648399999</v>
      </c>
      <c r="BQ20" s="34">
        <f>BG20*VLOOKUP(BQ$12,別紙!$B$4:$E$10,MATCH("設備利用率",別紙!$B$4:$E$4,0),0)/100*8760/10^3</f>
        <v>9709.2476160000006</v>
      </c>
      <c r="BR20" s="34">
        <f>BH20*VLOOKUP(BR$12,別紙!$B$4:$E$10,MATCH("設備利用率",別紙!$B$4:$E$4,0),0)/100*8760/10^3</f>
        <v>0</v>
      </c>
      <c r="BS20" s="34">
        <f>BI20*VLOOKUP(BS$12,別紙!$B$4:$E$10,MATCH("設備利用率",別紙!$B$4:$E$4,0),0)/100*8760/10^3</f>
        <v>0</v>
      </c>
      <c r="BT20" s="34">
        <f>BJ20*VLOOKUP(BT$12,別紙!$B$4:$E$10,MATCH("設備利用率",別紙!$B$4:$E$4,0),0)/100*8760/10^3</f>
        <v>7659.7439999999997</v>
      </c>
      <c r="BU20" s="34">
        <f t="shared" si="6"/>
        <v>39246.272678640009</v>
      </c>
      <c r="BV20" s="36"/>
      <c r="BW20" s="33" t="str">
        <f t="shared" si="7"/>
        <v>01205</v>
      </c>
      <c r="BX20" s="33" t="str">
        <f t="shared" si="8"/>
        <v>室蘭市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735365.35317314661</v>
      </c>
      <c r="BZ20" s="36"/>
      <c r="CA20" s="33" t="str">
        <f t="shared" si="9"/>
        <v>01205</v>
      </c>
      <c r="CB20" s="33" t="str">
        <f t="shared" si="10"/>
        <v>室蘭市</v>
      </c>
      <c r="CC20" s="223">
        <f t="shared" si="11"/>
        <v>5.3586103795023122E-3</v>
      </c>
      <c r="CD20" s="223">
        <f t="shared" si="1"/>
        <v>2.4391609654985574E-2</v>
      </c>
      <c r="CE20" s="223">
        <f t="shared" si="1"/>
        <v>1.3203297618121388E-2</v>
      </c>
      <c r="CF20" s="223">
        <f t="shared" si="1"/>
        <v>0</v>
      </c>
      <c r="CG20" s="223">
        <f t="shared" si="1"/>
        <v>0</v>
      </c>
      <c r="CH20" s="223">
        <f t="shared" si="1"/>
        <v>1.0416242711120037E-2</v>
      </c>
      <c r="CI20" s="223">
        <f t="shared" si="12"/>
        <v>5.3369760363729313E-2</v>
      </c>
      <c r="CK20" s="18" t="str">
        <f t="shared" si="13"/>
        <v>01205</v>
      </c>
      <c r="CL20" s="18" t="str">
        <f t="shared" si="14"/>
        <v>室蘭市</v>
      </c>
      <c r="CM20" s="18">
        <f>VLOOKUP($CK20&amp;"_"&amp;$AZ$7,データシート1!$A:$BT,MATCH("ca_太陽光発電（10kW未満）",データシート1!$A$1:$BT$1,0),0)</f>
        <v>659</v>
      </c>
      <c r="CN20" s="18">
        <f>VLOOKUP($CK20&amp;"_"&amp;$AZ$5,データシート1!$A:$BT,MATCH("ab_家庭",データシート1!$A$1:$BT$1,0),0)</f>
        <v>44147</v>
      </c>
      <c r="CO20" s="223">
        <f t="shared" si="15"/>
        <v>1.4927401635445217E-2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19210</v>
      </c>
      <c r="AY21" s="18" t="str">
        <f>IF(IFERROR(比較地域マスタ!$Z14,"")=0,"",IFERROR(比較地域マスタ!$Z14,""))</f>
        <v>甲斐市</v>
      </c>
      <c r="BC21" s="844" t="str">
        <f t="shared" si="0"/>
        <v>19210</v>
      </c>
      <c r="BD21" s="1031" t="str">
        <f t="shared" si="2"/>
        <v>甲斐市</v>
      </c>
      <c r="BE21" s="34">
        <f>VLOOKUP($BC21&amp;"_"&amp;$AZ$7,データシート1!$A:$BT,MATCH("cb_"&amp;BE$12,データシート1!$A$1:$BT$1,0),0)</f>
        <v>18850.999999999938</v>
      </c>
      <c r="BF21" s="34">
        <f>VLOOKUP($BC21&amp;"_"&amp;$AZ$7,データシート1!$A:$BT,MATCH("cb_"&amp;BF$12,データシート1!$A$1:$BT$1,0),0)</f>
        <v>86484.9</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6950</v>
      </c>
      <c r="BK21" s="34">
        <f t="shared" si="3"/>
        <v>112285.89999999994</v>
      </c>
      <c r="BL21" s="36"/>
      <c r="BM21" s="844" t="str">
        <f t="shared" si="4"/>
        <v>19210</v>
      </c>
      <c r="BN21" s="1031" t="str">
        <f t="shared" si="5"/>
        <v>甲斐市</v>
      </c>
      <c r="BO21" s="34">
        <f>BE21*VLOOKUP(BO$12,別紙!$B$4:$E$10,MATCH("設備利用率",別紙!$B$4:$E$4,0),0)/100*8760/10^3</f>
        <v>22623.462119999924</v>
      </c>
      <c r="BP21" s="34">
        <f>BF21*VLOOKUP(BP$12,別紙!$B$4:$E$10,MATCH("設備利用率",別紙!$B$4:$E$4,0),0)/100*8760/10^3</f>
        <v>114398.766324</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48705.599999999999</v>
      </c>
      <c r="BU21" s="34">
        <f t="shared" si="6"/>
        <v>185727.82844399993</v>
      </c>
      <c r="BV21" s="36"/>
      <c r="BW21" s="33" t="str">
        <f t="shared" si="7"/>
        <v>19210</v>
      </c>
      <c r="BX21" s="33" t="str">
        <f t="shared" si="8"/>
        <v>甲斐市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311759.70399247605</v>
      </c>
      <c r="BZ21" s="36"/>
      <c r="CA21" s="33" t="str">
        <f t="shared" si="9"/>
        <v>19210</v>
      </c>
      <c r="CB21" s="33" t="str">
        <f t="shared" si="10"/>
        <v>甲斐市</v>
      </c>
      <c r="CC21" s="223">
        <f t="shared" si="11"/>
        <v>7.2566986144386114E-2</v>
      </c>
      <c r="CD21" s="223">
        <f t="shared" si="1"/>
        <v>0.36694532634904248</v>
      </c>
      <c r="CE21" s="223">
        <f t="shared" si="1"/>
        <v>0</v>
      </c>
      <c r="CF21" s="223">
        <f t="shared" si="1"/>
        <v>0</v>
      </c>
      <c r="CG21" s="223">
        <f t="shared" si="1"/>
        <v>0</v>
      </c>
      <c r="CH21" s="223">
        <f t="shared" si="1"/>
        <v>0.15622801592464769</v>
      </c>
      <c r="CI21" s="223">
        <f t="shared" si="12"/>
        <v>0.59574032841807623</v>
      </c>
      <c r="CK21" s="18" t="str">
        <f t="shared" si="13"/>
        <v>19210</v>
      </c>
      <c r="CL21" s="18" t="str">
        <f t="shared" si="14"/>
        <v>甲斐市</v>
      </c>
      <c r="CM21" s="18">
        <f>VLOOKUP($CK21&amp;"_"&amp;$AZ$7,データシート1!$A:$BT,MATCH("ca_太陽光発電（10kW未満）",データシート1!$A$1:$BT$1,0),0)</f>
        <v>3951</v>
      </c>
      <c r="CN21" s="18">
        <f>VLOOKUP($CK21&amp;"_"&amp;$AZ$5,データシート1!$A:$BT,MATCH("ab_家庭",データシート1!$A$1:$BT$1,0),0)</f>
        <v>34556</v>
      </c>
      <c r="CO21" s="223">
        <f t="shared" si="15"/>
        <v>0.11433615001736312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09206</v>
      </c>
      <c r="AY22" s="18" t="str">
        <f>IF(IFERROR(比較地域マスタ!$Z15,"")=0,"",IFERROR(比較地域マスタ!$Z15,""))</f>
        <v>日光市</v>
      </c>
      <c r="BC22" s="844" t="str">
        <f t="shared" si="0"/>
        <v>09206</v>
      </c>
      <c r="BD22" s="1031" t="str">
        <f t="shared" si="2"/>
        <v>日光市</v>
      </c>
      <c r="BE22" s="34">
        <f>VLOOKUP($BC22&amp;"_"&amp;$AZ$7,データシート1!$A:$BT,MATCH("cb_"&amp;BE$12,データシート1!$A$1:$BT$1,0),0)</f>
        <v>11410.699999999979</v>
      </c>
      <c r="BF22" s="34">
        <f>VLOOKUP($BC22&amp;"_"&amp;$AZ$7,データシート1!$A:$BT,MATCH("cb_"&amp;BF$12,データシート1!$A$1:$BT$1,0),0)</f>
        <v>142048.89999999997</v>
      </c>
      <c r="BG22" s="34">
        <f>VLOOKUP($BC22&amp;"_"&amp;$AZ$7,データシート1!$A:$BT,MATCH("cb_"&amp;BG$12,データシート1!$A$1:$BT$1,0),0)</f>
        <v>0</v>
      </c>
      <c r="BH22" s="34">
        <f>VLOOKUP($BC22&amp;"_"&amp;$AZ$7,データシート1!$A:$BT,MATCH("cb_"&amp;BH$12,データシート1!$A$1:$BT$1,0),0)</f>
        <v>10587.4</v>
      </c>
      <c r="BI22" s="34">
        <f>VLOOKUP($BC22&amp;"_"&amp;$AZ$7,データシート1!$A:$BT,MATCH("cb_"&amp;BI$12,データシート1!$A$1:$BT$1,0),0)</f>
        <v>0</v>
      </c>
      <c r="BJ22" s="34">
        <f>VLOOKUP($BC22&amp;"_"&amp;$AZ$7,データシート1!$A:$BT,MATCH("cb_"&amp;BJ$12,データシート1!$A$1:$BT$1,0),0)</f>
        <v>210</v>
      </c>
      <c r="BK22" s="34">
        <f t="shared" si="3"/>
        <v>164256.99999999994</v>
      </c>
      <c r="BL22" s="36"/>
      <c r="BM22" s="844" t="str">
        <f t="shared" si="4"/>
        <v>09206</v>
      </c>
      <c r="BN22" s="1031" t="str">
        <f t="shared" si="5"/>
        <v>日光市</v>
      </c>
      <c r="BO22" s="34">
        <f>BE22*VLOOKUP(BO$12,別紙!$B$4:$E$10,MATCH("設備利用率",別紙!$B$4:$E$4,0),0)/100*8760/10^3</f>
        <v>13694.209283999975</v>
      </c>
      <c r="BP22" s="34">
        <f>BF22*VLOOKUP(BP$12,別紙!$B$4:$E$10,MATCH("設備利用率",別紙!$B$4:$E$4,0),0)/100*8760/10^3</f>
        <v>187896.60296399996</v>
      </c>
      <c r="BQ22" s="34">
        <f>BG22*VLOOKUP(BQ$12,別紙!$B$4:$E$10,MATCH("設備利用率",別紙!$B$4:$E$4,0),0)/100*8760/10^3</f>
        <v>0</v>
      </c>
      <c r="BR22" s="34">
        <f>BH22*VLOOKUP(BR$12,別紙!$B$4:$E$10,MATCH("設備利用率",別紙!$B$4:$E$4,0),0)/100*8760/10^3</f>
        <v>55647.374400000001</v>
      </c>
      <c r="BS22" s="34">
        <f>BI22*VLOOKUP(BS$12,別紙!$B$4:$E$10,MATCH("設備利用率",別紙!$B$4:$E$4,0),0)/100*8760/10^3</f>
        <v>0</v>
      </c>
      <c r="BT22" s="34">
        <f>BJ22*VLOOKUP(BT$12,別紙!$B$4:$E$10,MATCH("設備利用率",別紙!$B$4:$E$4,0),0)/100*8760/10^3</f>
        <v>1471.68</v>
      </c>
      <c r="BU22" s="34">
        <f t="shared" si="6"/>
        <v>258709.86664799994</v>
      </c>
      <c r="BV22" s="36"/>
      <c r="BW22" s="33" t="str">
        <f t="shared" si="7"/>
        <v>09206</v>
      </c>
      <c r="BX22" s="33" t="str">
        <f t="shared" si="8"/>
        <v>日光市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549629.84877916053</v>
      </c>
      <c r="BZ22" s="36"/>
      <c r="CA22" s="33" t="str">
        <f t="shared" si="9"/>
        <v>09206</v>
      </c>
      <c r="CB22" s="33" t="str">
        <f t="shared" si="10"/>
        <v>日光市</v>
      </c>
      <c r="CC22" s="223">
        <f t="shared" si="11"/>
        <v>2.4915330407214227E-2</v>
      </c>
      <c r="CD22" s="223">
        <f t="shared" si="1"/>
        <v>0.34186025992102953</v>
      </c>
      <c r="CE22" s="223">
        <f t="shared" si="1"/>
        <v>0</v>
      </c>
      <c r="CF22" s="223">
        <f t="shared" si="1"/>
        <v>0.10124518259625841</v>
      </c>
      <c r="CG22" s="223">
        <f t="shared" si="1"/>
        <v>0</v>
      </c>
      <c r="CH22" s="223">
        <f t="shared" si="1"/>
        <v>2.6775838380482795E-3</v>
      </c>
      <c r="CI22" s="223">
        <f t="shared" si="12"/>
        <v>0.4706983567625504</v>
      </c>
      <c r="CK22" s="18" t="str">
        <f t="shared" si="13"/>
        <v>09206</v>
      </c>
      <c r="CL22" s="18" t="str">
        <f t="shared" si="14"/>
        <v>日光市</v>
      </c>
      <c r="CM22" s="18">
        <f>VLOOKUP($CK22&amp;"_"&amp;$AZ$7,データシート1!$A:$BT,MATCH("ca_太陽光発電（10kW未満）",データシート1!$A$1:$BT$1,0),0)</f>
        <v>2389</v>
      </c>
      <c r="CN22" s="18">
        <f>VLOOKUP($CK22&amp;"_"&amp;$AZ$5,データシート1!$A:$BT,MATCH("ab_家庭",データシート1!$A$1:$BT$1,0),0)</f>
        <v>36404</v>
      </c>
      <c r="CO22" s="223">
        <f t="shared" si="15"/>
        <v>6.5624656631139436E-2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11228</v>
      </c>
      <c r="AY23" s="18" t="str">
        <f>IF(IFERROR(比較地域マスタ!$Z16,"")=0,"",IFERROR(比較地域マスタ!$Z16,""))</f>
        <v>志木市</v>
      </c>
      <c r="BC23" s="844" t="str">
        <f t="shared" si="0"/>
        <v>11228</v>
      </c>
      <c r="BD23" s="1031" t="str">
        <f t="shared" si="2"/>
        <v>志木市</v>
      </c>
      <c r="BE23" s="34">
        <f>VLOOKUP($BC23&amp;"_"&amp;$AZ$7,データシート1!$A:$BT,MATCH("cb_"&amp;BE$12,データシート1!$A$1:$BT$1,0),0)</f>
        <v>5172.2000000000062</v>
      </c>
      <c r="BF23" s="34">
        <f>VLOOKUP($BC23&amp;"_"&amp;$AZ$7,データシート1!$A:$BT,MATCH("cb_"&amp;BF$12,データシート1!$A$1:$BT$1,0),0)</f>
        <v>1609.2000000000005</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6781.4000000000069</v>
      </c>
      <c r="BL23" s="36"/>
      <c r="BM23" s="844" t="str">
        <f t="shared" si="4"/>
        <v>11228</v>
      </c>
      <c r="BN23" s="1031" t="str">
        <f t="shared" si="5"/>
        <v>志木市</v>
      </c>
      <c r="BO23" s="34">
        <f>BE23*VLOOKUP(BO$12,別紙!$B$4:$E$10,MATCH("設備利用率",別紙!$B$4:$E$4,0),0)/100*8760/10^3</f>
        <v>6207.2606640000076</v>
      </c>
      <c r="BP23" s="34">
        <f>BF23*VLOOKUP(BP$12,別紙!$B$4:$E$10,MATCH("設備利用率",別紙!$B$4:$E$4,0),0)/100*8760/10^3</f>
        <v>2128.5853920000004</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8335.8460560000076</v>
      </c>
      <c r="BV23" s="36"/>
      <c r="BW23" s="33" t="str">
        <f t="shared" si="7"/>
        <v>11228</v>
      </c>
      <c r="BX23" s="33" t="str">
        <f t="shared" si="8"/>
        <v>志木市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270627.41339262261</v>
      </c>
      <c r="BZ23" s="36"/>
      <c r="CA23" s="33" t="str">
        <f t="shared" si="9"/>
        <v>11228</v>
      </c>
      <c r="CB23" s="33" t="str">
        <f t="shared" si="10"/>
        <v>志木市</v>
      </c>
      <c r="CC23" s="223">
        <f t="shared" si="11"/>
        <v>2.2936555414637901E-2</v>
      </c>
      <c r="CD23" s="223">
        <f t="shared" si="1"/>
        <v>7.8653724148480021E-3</v>
      </c>
      <c r="CE23" s="223">
        <f t="shared" si="1"/>
        <v>0</v>
      </c>
      <c r="CF23" s="223">
        <f t="shared" si="1"/>
        <v>0</v>
      </c>
      <c r="CG23" s="223">
        <f t="shared" si="1"/>
        <v>0</v>
      </c>
      <c r="CH23" s="223">
        <f t="shared" si="1"/>
        <v>0</v>
      </c>
      <c r="CI23" s="223">
        <f t="shared" si="12"/>
        <v>3.08019278294859E-2</v>
      </c>
      <c r="CK23" s="18" t="str">
        <f t="shared" si="13"/>
        <v>11228</v>
      </c>
      <c r="CL23" s="18" t="str">
        <f t="shared" si="14"/>
        <v>志木市</v>
      </c>
      <c r="CM23" s="18">
        <f>VLOOKUP($CK23&amp;"_"&amp;$AZ$7,データシート1!$A:$BT,MATCH("ca_太陽光発電（10kW未満）",データシート1!$A$1:$BT$1,0),0)</f>
        <v>1269</v>
      </c>
      <c r="CN23" s="18">
        <f>VLOOKUP($CK23&amp;"_"&amp;$AZ$5,データシート1!$A:$BT,MATCH("ab_家庭",データシート1!$A$1:$BT$1,0),0)</f>
        <v>36080</v>
      </c>
      <c r="CO23" s="223">
        <f t="shared" si="15"/>
        <v>3.5171840354767184E-2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13215</v>
      </c>
      <c r="AY24" s="18" t="str">
        <f>IF(IFERROR(比較地域マスタ!$Z17,"")=0,"",IFERROR(比較地域マスタ!$Z17,""))</f>
        <v>国立市</v>
      </c>
      <c r="BC24" s="844" t="str">
        <f t="shared" si="0"/>
        <v>13215</v>
      </c>
      <c r="BD24" s="1031" t="str">
        <f t="shared" si="2"/>
        <v>国立市</v>
      </c>
      <c r="BE24" s="34">
        <f>VLOOKUP($BC24&amp;"_"&amp;$AZ$7,データシート1!$A:$BT,MATCH("cb_"&amp;BE$12,データシート1!$A$1:$BT$1,0),0)</f>
        <v>4836.2000000000035</v>
      </c>
      <c r="BF24" s="34">
        <f>VLOOKUP($BC24&amp;"_"&amp;$AZ$7,データシート1!$A:$BT,MATCH("cb_"&amp;BF$12,データシート1!$A$1:$BT$1,0),0)</f>
        <v>1240.5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6076.7000000000035</v>
      </c>
      <c r="BL24" s="36"/>
      <c r="BM24" s="844" t="str">
        <f t="shared" si="4"/>
        <v>13215</v>
      </c>
      <c r="BN24" s="1031" t="str">
        <f t="shared" si="5"/>
        <v>国立市</v>
      </c>
      <c r="BO24" s="34">
        <f>BE24*VLOOKUP(BO$12,別紙!$B$4:$E$10,MATCH("設備利用率",別紙!$B$4:$E$4,0),0)/100*8760/10^3</f>
        <v>5804.0203440000041</v>
      </c>
      <c r="BP24" s="34">
        <f>BF24*VLOOKUP(BP$12,別紙!$B$4:$E$10,MATCH("設備利用率",別紙!$B$4:$E$4,0),0)/100*8760/10^3</f>
        <v>1640.8837799999999</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7444.9041240000042</v>
      </c>
      <c r="BV24" s="36"/>
      <c r="BW24" s="33" t="str">
        <f t="shared" si="7"/>
        <v>13215</v>
      </c>
      <c r="BX24" s="33" t="str">
        <f t="shared" si="8"/>
        <v>国立市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304231.75294257287</v>
      </c>
      <c r="BZ24" s="36"/>
      <c r="CA24" s="33" t="str">
        <f t="shared" si="9"/>
        <v>13215</v>
      </c>
      <c r="CB24" s="33" t="str">
        <f t="shared" si="10"/>
        <v>国立市</v>
      </c>
      <c r="CC24" s="223">
        <f t="shared" si="11"/>
        <v>1.9077628445626375E-2</v>
      </c>
      <c r="CD24" s="223">
        <f t="shared" si="1"/>
        <v>5.3935322796819793E-3</v>
      </c>
      <c r="CE24" s="223">
        <f t="shared" si="1"/>
        <v>0</v>
      </c>
      <c r="CF24" s="223">
        <f t="shared" si="1"/>
        <v>0</v>
      </c>
      <c r="CG24" s="223">
        <f t="shared" si="1"/>
        <v>0</v>
      </c>
      <c r="CH24" s="223">
        <f t="shared" si="1"/>
        <v>0</v>
      </c>
      <c r="CI24" s="223">
        <f t="shared" si="12"/>
        <v>2.4471160725308357E-2</v>
      </c>
      <c r="CK24" s="18" t="str">
        <f t="shared" si="13"/>
        <v>13215</v>
      </c>
      <c r="CL24" s="18" t="str">
        <f t="shared" si="14"/>
        <v>国立市</v>
      </c>
      <c r="CM24" s="18">
        <f>VLOOKUP($CK24&amp;"_"&amp;$AZ$7,データシート1!$A:$BT,MATCH("ca_太陽光発電（10kW未満）",データシート1!$A$1:$BT$1,0),0)</f>
        <v>1216</v>
      </c>
      <c r="CN24" s="18">
        <f>VLOOKUP($CK24&amp;"_"&amp;$AZ$5,データシート1!$A:$BT,MATCH("ab_家庭",データシート1!$A$1:$BT$1,0),0)</f>
        <v>39142</v>
      </c>
      <c r="CO24" s="223">
        <f t="shared" si="15"/>
        <v>3.1066373716212764E-2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06202</v>
      </c>
      <c r="AY25" s="18" t="str">
        <f>IF(IFERROR(比較地域マスタ!$Z18,"")=0,"",IFERROR(比較地域マスタ!$Z18,""))</f>
        <v>米沢市</v>
      </c>
      <c r="BC25" s="844" t="str">
        <f t="shared" si="0"/>
        <v>06202</v>
      </c>
      <c r="BD25" s="1031" t="str">
        <f t="shared" si="2"/>
        <v>米沢市</v>
      </c>
      <c r="BE25" s="34">
        <f>VLOOKUP($BC25&amp;"_"&amp;$AZ$7,データシート1!$A:$BT,MATCH("cb_"&amp;BE$12,データシート1!$A$1:$BT$1,0),0)</f>
        <v>5068.1000000000085</v>
      </c>
      <c r="BF25" s="34">
        <f>VLOOKUP($BC25&amp;"_"&amp;$AZ$7,データシート1!$A:$BT,MATCH("cb_"&amp;BF$12,データシート1!$A$1:$BT$1,0),0)</f>
        <v>30999.700000000015</v>
      </c>
      <c r="BG25" s="34">
        <f>VLOOKUP($BC25&amp;"_"&amp;$AZ$7,データシート1!$A:$BT,MATCH("cb_"&amp;BG$12,データシート1!$A$1:$BT$1,0),0)</f>
        <v>7409.5</v>
      </c>
      <c r="BH25" s="34">
        <f>VLOOKUP($BC25&amp;"_"&amp;$AZ$7,データシート1!$A:$BT,MATCH("cb_"&amp;BH$12,データシート1!$A$1:$BT$1,0),0)</f>
        <v>1644.8</v>
      </c>
      <c r="BI25" s="34">
        <f>VLOOKUP($BC25&amp;"_"&amp;$AZ$7,データシート1!$A:$BT,MATCH("cb_"&amp;BI$12,データシート1!$A$1:$BT$1,0),0)</f>
        <v>0</v>
      </c>
      <c r="BJ25" s="34">
        <f>VLOOKUP($BC25&amp;"_"&amp;$AZ$7,データシート1!$A:$BT,MATCH("cb_"&amp;BJ$12,データシート1!$A$1:$BT$1,0),0)</f>
        <v>6620</v>
      </c>
      <c r="BK25" s="34">
        <f t="shared" si="3"/>
        <v>51742.100000000028</v>
      </c>
      <c r="BL25" s="36"/>
      <c r="BM25" s="844" t="str">
        <f t="shared" si="4"/>
        <v>06202</v>
      </c>
      <c r="BN25" s="1031" t="str">
        <f t="shared" si="5"/>
        <v>米沢市</v>
      </c>
      <c r="BO25" s="34">
        <f>BE25*VLOOKUP(BO$12,別紙!$B$4:$E$10,MATCH("設備利用率",別紙!$B$4:$E$4,0),0)/100*8760/10^3</f>
        <v>6082.3281720000095</v>
      </c>
      <c r="BP25" s="34">
        <f>BF25*VLOOKUP(BP$12,別紙!$B$4:$E$10,MATCH("設備利用率",別紙!$B$4:$E$4,0),0)/100*8760/10^3</f>
        <v>41005.163172000022</v>
      </c>
      <c r="BQ25" s="34">
        <f>BG25*VLOOKUP(BQ$12,別紙!$B$4:$E$10,MATCH("設備利用率",別紙!$B$4:$E$4,0),0)/100*8760/10^3</f>
        <v>16096.99056</v>
      </c>
      <c r="BR25" s="34">
        <f>BH25*VLOOKUP(BR$12,別紙!$B$4:$E$10,MATCH("設備利用率",別紙!$B$4:$E$4,0),0)/100*8760/10^3</f>
        <v>8645.0688000000009</v>
      </c>
      <c r="BS25" s="34">
        <f>BI25*VLOOKUP(BS$12,別紙!$B$4:$E$10,MATCH("設備利用率",別紙!$B$4:$E$4,0),0)/100*8760/10^3</f>
        <v>0</v>
      </c>
      <c r="BT25" s="34">
        <f>BJ25*VLOOKUP(BT$12,別紙!$B$4:$E$10,MATCH("設備利用率",別紙!$B$4:$E$4,0),0)/100*8760/10^3</f>
        <v>46392.959999999999</v>
      </c>
      <c r="BU25" s="34">
        <f t="shared" si="6"/>
        <v>118222.51070400001</v>
      </c>
      <c r="BV25" s="36"/>
      <c r="BW25" s="33" t="str">
        <f t="shared" si="7"/>
        <v>06202</v>
      </c>
      <c r="BX25" s="33" t="str">
        <f t="shared" si="8"/>
        <v>米沢市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826918.47008044866</v>
      </c>
      <c r="BZ25" s="36"/>
      <c r="CA25" s="33" t="str">
        <f t="shared" si="9"/>
        <v>06202</v>
      </c>
      <c r="CB25" s="33" t="str">
        <f t="shared" si="10"/>
        <v>米沢市</v>
      </c>
      <c r="CC25" s="223">
        <f t="shared" si="11"/>
        <v>7.355414580845287E-3</v>
      </c>
      <c r="CD25" s="223">
        <f t="shared" si="1"/>
        <v>4.9587915442269342E-2</v>
      </c>
      <c r="CE25" s="223">
        <f t="shared" si="1"/>
        <v>1.9466236566748795E-2</v>
      </c>
      <c r="CF25" s="223">
        <f t="shared" si="1"/>
        <v>1.0454560047690005E-2</v>
      </c>
      <c r="CG25" s="223">
        <f t="shared" si="1"/>
        <v>0</v>
      </c>
      <c r="CH25" s="223">
        <f t="shared" si="1"/>
        <v>5.6103426974471321E-2</v>
      </c>
      <c r="CI25" s="223">
        <f t="shared" si="12"/>
        <v>0.14296755361202473</v>
      </c>
      <c r="CK25" s="18" t="str">
        <f t="shared" si="13"/>
        <v>06202</v>
      </c>
      <c r="CL25" s="18" t="str">
        <f t="shared" si="14"/>
        <v>米沢市</v>
      </c>
      <c r="CM25" s="18">
        <f>VLOOKUP($CK25&amp;"_"&amp;$AZ$7,データシート1!$A:$BT,MATCH("ca_太陽光発電（10kW未満）",データシート1!$A$1:$BT$1,0),0)</f>
        <v>1051</v>
      </c>
      <c r="CN25" s="18">
        <f>VLOOKUP($CK25&amp;"_"&amp;$AZ$5,データシート1!$A:$BT,MATCH("ab_家庭",データシート1!$A$1:$BT$1,0),0)</f>
        <v>33605</v>
      </c>
      <c r="CO25" s="223">
        <f t="shared" si="15"/>
        <v>3.1275107870852553E-2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11223</v>
      </c>
      <c r="AY26" s="18" t="str">
        <f>IF(IFERROR(比較地域マスタ!$Z19,"")=0,"",IFERROR(比較地域マスタ!$Z19,""))</f>
        <v>蕨市</v>
      </c>
      <c r="BC26" s="844" t="str">
        <f t="shared" si="0"/>
        <v>11223</v>
      </c>
      <c r="BD26" s="1031" t="str">
        <f t="shared" si="2"/>
        <v>蕨市</v>
      </c>
      <c r="BE26" s="34">
        <f>VLOOKUP($BC26&amp;"_"&amp;$AZ$7,データシート1!$A:$BT,MATCH("cb_"&amp;BE$12,データシート1!$A$1:$BT$1,0),0)</f>
        <v>3749.9999999999941</v>
      </c>
      <c r="BF26" s="34">
        <f>VLOOKUP($BC26&amp;"_"&amp;$AZ$7,データシート1!$A:$BT,MATCH("cb_"&amp;BF$12,データシート1!$A$1:$BT$1,0),0)</f>
        <v>1068.3999999999999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4818.3999999999942</v>
      </c>
      <c r="BL26" s="36"/>
      <c r="BM26" s="844" t="str">
        <f t="shared" si="4"/>
        <v>11223</v>
      </c>
      <c r="BN26" s="1031" t="str">
        <f t="shared" si="5"/>
        <v>蕨市</v>
      </c>
      <c r="BO26" s="34">
        <f>BE26*VLOOKUP(BO$12,別紙!$B$4:$E$10,MATCH("設備利用率",別紙!$B$4:$E$4,0),0)/100*8760/10^3</f>
        <v>4500.4499999999935</v>
      </c>
      <c r="BP26" s="34">
        <f>BF26*VLOOKUP(BP$12,別紙!$B$4:$E$10,MATCH("設備利用率",別紙!$B$4:$E$4,0),0)/100*8760/10^3</f>
        <v>1413.2367839999999</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5913.6867839999932</v>
      </c>
      <c r="BV26" s="36"/>
      <c r="BW26" s="33" t="str">
        <f t="shared" si="7"/>
        <v>11223</v>
      </c>
      <c r="BX26" s="33" t="str">
        <f t="shared" si="8"/>
        <v>蕨市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367633.36351646844</v>
      </c>
      <c r="BZ26" s="36"/>
      <c r="CA26" s="33" t="str">
        <f t="shared" si="9"/>
        <v>11223</v>
      </c>
      <c r="CB26" s="33" t="str">
        <f t="shared" si="10"/>
        <v>蕨市</v>
      </c>
      <c r="CC26" s="223">
        <f t="shared" si="11"/>
        <v>1.2241680017701637E-2</v>
      </c>
      <c r="CD26" s="223">
        <f t="shared" si="1"/>
        <v>3.8441472517134392E-3</v>
      </c>
      <c r="CE26" s="223">
        <f t="shared" si="1"/>
        <v>0</v>
      </c>
      <c r="CF26" s="223">
        <f t="shared" si="1"/>
        <v>0</v>
      </c>
      <c r="CG26" s="223">
        <f t="shared" si="1"/>
        <v>0</v>
      </c>
      <c r="CH26" s="223">
        <f t="shared" si="1"/>
        <v>0</v>
      </c>
      <c r="CI26" s="223">
        <f t="shared" si="12"/>
        <v>1.6085827269415074E-2</v>
      </c>
      <c r="CK26" s="18" t="str">
        <f t="shared" si="13"/>
        <v>11223</v>
      </c>
      <c r="CL26" s="18" t="str">
        <f t="shared" si="14"/>
        <v>蕨市</v>
      </c>
      <c r="CM26" s="18">
        <f>VLOOKUP($CK26&amp;"_"&amp;$AZ$7,データシート1!$A:$BT,MATCH("ca_太陽光発電（10kW未満）",データシート1!$A$1:$BT$1,0),0)</f>
        <v>968</v>
      </c>
      <c r="CN26" s="18">
        <f>VLOOKUP($CK26&amp;"_"&amp;$AZ$5,データシート1!$A:$BT,MATCH("ab_家庭",データシート1!$A$1:$BT$1,0),0)</f>
        <v>40389</v>
      </c>
      <c r="CO26" s="223">
        <f t="shared" si="15"/>
        <v>2.3966921686597836E-2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01210</v>
      </c>
      <c r="AY27" s="18" t="str">
        <f>IF(IFERROR(比較地域マスタ!$Z20,"")=0,"",IFERROR(比較地域マスタ!$Z20,""))</f>
        <v>岩見沢市</v>
      </c>
      <c r="BC27" s="844" t="str">
        <f t="shared" si="0"/>
        <v>01210</v>
      </c>
      <c r="BD27" s="1031" t="str">
        <f t="shared" si="2"/>
        <v>岩見沢市</v>
      </c>
      <c r="BE27" s="34">
        <f>VLOOKUP($BC27&amp;"_"&amp;$AZ$7,データシート1!$A:$BT,MATCH("cb_"&amp;BE$12,データシート1!$A$1:$BT$1,0),0)</f>
        <v>2789.8750000000036</v>
      </c>
      <c r="BF27" s="34">
        <f>VLOOKUP($BC27&amp;"_"&amp;$AZ$7,データシート1!$A:$BT,MATCH("cb_"&amp;BF$12,データシート1!$A$1:$BT$1,0),0)</f>
        <v>18826.000000000004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675.50400000000002</v>
      </c>
      <c r="BK27" s="34">
        <f t="shared" si="3"/>
        <v>22291.379000000008</v>
      </c>
      <c r="BL27" s="36"/>
      <c r="BM27" s="844" t="str">
        <f t="shared" si="4"/>
        <v>01210</v>
      </c>
      <c r="BN27" s="1031" t="str">
        <f t="shared" si="5"/>
        <v>岩見沢市</v>
      </c>
      <c r="BO27" s="34">
        <f>BE27*VLOOKUP(BO$12,別紙!$B$4:$E$10,MATCH("設備利用率",別紙!$B$4:$E$4,0),0)/100*8760/10^3</f>
        <v>3348.1847850000045</v>
      </c>
      <c r="BP27" s="34">
        <f>BF27*VLOOKUP(BP$12,別紙!$B$4:$E$10,MATCH("設備利用率",別紙!$B$4:$E$4,0),0)/100*8760/10^3</f>
        <v>24902.279760000005</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4733.9320319999997</v>
      </c>
      <c r="BU27" s="34">
        <f t="shared" si="6"/>
        <v>32984.396577000007</v>
      </c>
      <c r="BV27" s="36"/>
      <c r="BW27" s="33" t="str">
        <f t="shared" si="7"/>
        <v>01210</v>
      </c>
      <c r="BX27" s="33" t="str">
        <f t="shared" si="8"/>
        <v>岩見沢市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411054.68640159781</v>
      </c>
      <c r="BZ27" s="36"/>
      <c r="CA27" s="33" t="str">
        <f t="shared" si="9"/>
        <v>01210</v>
      </c>
      <c r="CB27" s="33" t="str">
        <f t="shared" si="10"/>
        <v>岩見沢市</v>
      </c>
      <c r="CC27" s="223">
        <f t="shared" si="11"/>
        <v>8.1453512045082232E-3</v>
      </c>
      <c r="CD27" s="223">
        <f t="shared" si="1"/>
        <v>6.0581427687873717E-2</v>
      </c>
      <c r="CE27" s="223">
        <f t="shared" si="1"/>
        <v>0</v>
      </c>
      <c r="CF27" s="223">
        <f t="shared" si="1"/>
        <v>0</v>
      </c>
      <c r="CG27" s="223">
        <f t="shared" si="1"/>
        <v>0</v>
      </c>
      <c r="CH27" s="223">
        <f t="shared" si="1"/>
        <v>1.1516550445978806E-2</v>
      </c>
      <c r="CI27" s="223">
        <f t="shared" si="12"/>
        <v>8.0243329338360744E-2</v>
      </c>
      <c r="CK27" s="18" t="str">
        <f t="shared" si="13"/>
        <v>01210</v>
      </c>
      <c r="CL27" s="18" t="str">
        <f t="shared" si="14"/>
        <v>岩見沢市</v>
      </c>
      <c r="CM27" s="18">
        <f>VLOOKUP($CK27&amp;"_"&amp;$AZ$7,データシート1!$A:$BT,MATCH("ca_太陽光発電（10kW未満）",データシート1!$A$1:$BT$1,0),0)</f>
        <v>511</v>
      </c>
      <c r="CN27" s="18">
        <f>VLOOKUP($CK27&amp;"_"&amp;$AZ$5,データシート1!$A:$BT,MATCH("ab_家庭",データシート1!$A$1:$BT$1,0),0)</f>
        <v>41021</v>
      </c>
      <c r="CO27" s="223">
        <f t="shared" si="15"/>
        <v>1.2457034201994101E-2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08208</v>
      </c>
      <c r="AY28" s="18" t="str">
        <f>IF(IFERROR(比較地域マスタ!$Z21,"")=0,"",IFERROR(比較地域マスタ!$Z21,""))</f>
        <v>龍ケ崎市</v>
      </c>
      <c r="BC28" s="844" t="str">
        <f t="shared" si="0"/>
        <v>08208</v>
      </c>
      <c r="BD28" s="1031" t="str">
        <f t="shared" si="2"/>
        <v>龍ケ崎市</v>
      </c>
      <c r="BE28" s="34">
        <f>VLOOKUP($BC28&amp;"_"&amp;$AZ$7,データシート1!$A:$BT,MATCH("cb_"&amp;BE$12,データシート1!$A$1:$BT$1,0),0)</f>
        <v>11807.799999999967</v>
      </c>
      <c r="BF28" s="34">
        <f>VLOOKUP($BC28&amp;"_"&amp;$AZ$7,データシート1!$A:$BT,MATCH("cb_"&amp;BF$12,データシート1!$A$1:$BT$1,0),0)</f>
        <v>65293.69999999999</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77101.499999999956</v>
      </c>
      <c r="BL28" s="36"/>
      <c r="BM28" s="844" t="str">
        <f t="shared" si="4"/>
        <v>08208</v>
      </c>
      <c r="BN28" s="1031" t="str">
        <f t="shared" si="5"/>
        <v>龍ケ崎市</v>
      </c>
      <c r="BO28" s="34">
        <f>BE28*VLOOKUP(BO$12,別紙!$B$4:$E$10,MATCH("設備利用率",別紙!$B$4:$E$4,0),0)/100*8760/10^3</f>
        <v>14170.776935999958</v>
      </c>
      <c r="BP28" s="34">
        <f>BF28*VLOOKUP(BP$12,別紙!$B$4:$E$10,MATCH("設備利用率",別紙!$B$4:$E$4,0),0)/100*8760/10^3</f>
        <v>86367.894611999989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100538.67154799995</v>
      </c>
      <c r="BV28" s="36"/>
      <c r="BW28" s="33" t="str">
        <f t="shared" si="7"/>
        <v>08208</v>
      </c>
      <c r="BX28" s="33" t="str">
        <f t="shared" si="8"/>
        <v>龍ケ崎市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638648.57141493366</v>
      </c>
      <c r="BZ28" s="36"/>
      <c r="CA28" s="33" t="str">
        <f t="shared" si="9"/>
        <v>08208</v>
      </c>
      <c r="CB28" s="33" t="str">
        <f t="shared" si="10"/>
        <v>龍ケ崎市</v>
      </c>
      <c r="CC28" s="223">
        <f t="shared" si="11"/>
        <v>2.2188692765106214E-2</v>
      </c>
      <c r="CD28" s="223">
        <f t="shared" si="1"/>
        <v>0.13523539936940729</v>
      </c>
      <c r="CE28" s="223">
        <f t="shared" si="1"/>
        <v>0</v>
      </c>
      <c r="CF28" s="223">
        <f t="shared" si="1"/>
        <v>0</v>
      </c>
      <c r="CG28" s="223">
        <f t="shared" si="1"/>
        <v>0</v>
      </c>
      <c r="CH28" s="223">
        <f t="shared" si="1"/>
        <v>0</v>
      </c>
      <c r="CI28" s="223">
        <f t="shared" si="12"/>
        <v>0.15742409213451353</v>
      </c>
      <c r="CK28" s="18" t="str">
        <f t="shared" si="13"/>
        <v>08208</v>
      </c>
      <c r="CL28" s="18" t="str">
        <f t="shared" si="14"/>
        <v>龍ケ崎市</v>
      </c>
      <c r="CM28" s="18">
        <f>VLOOKUP($CK28&amp;"_"&amp;$AZ$7,データシート1!$A:$BT,MATCH("ca_太陽光発電（10kW未満）",データシート1!$A$1:$BT$1,0),0)</f>
        <v>2655</v>
      </c>
      <c r="CN28" s="18">
        <f>VLOOKUP($CK28&amp;"_"&amp;$AZ$5,データシート1!$A:$BT,MATCH("ab_家庭",データシート1!$A$1:$BT$1,0),0)</f>
        <v>35137</v>
      </c>
      <c r="CO28" s="223">
        <f t="shared" si="15"/>
        <v>7.5561374050146568E-2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26201</v>
      </c>
      <c r="AY29" s="18" t="str">
        <f>IF(IFERROR(比較地域マスタ!$Z22,"")=0,"",IFERROR(比較地域マスタ!$Z22,""))</f>
        <v>福知山市</v>
      </c>
      <c r="BC29" s="844" t="str">
        <f t="shared" si="0"/>
        <v>26201</v>
      </c>
      <c r="BD29" s="1031" t="str">
        <f t="shared" si="2"/>
        <v>福知山市</v>
      </c>
      <c r="BE29" s="34">
        <f>VLOOKUP($BC29&amp;"_"&amp;$AZ$7,データシート1!$A:$BT,MATCH("cb_"&amp;BE$12,データシート1!$A$1:$BT$1,0),0)</f>
        <v>13565.199999999939</v>
      </c>
      <c r="BF29" s="34">
        <f>VLOOKUP($BC29&amp;"_"&amp;$AZ$7,データシート1!$A:$BT,MATCH("cb_"&amp;BF$12,データシート1!$A$1:$BT$1,0),0)</f>
        <v>36463.5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50028.699999999939</v>
      </c>
      <c r="BL29" s="36"/>
      <c r="BM29" s="844" t="str">
        <f t="shared" si="4"/>
        <v>26201</v>
      </c>
      <c r="BN29" s="1031" t="str">
        <f t="shared" si="5"/>
        <v>福知山市</v>
      </c>
      <c r="BO29" s="34">
        <f>BE29*VLOOKUP(BO$12,別紙!$B$4:$E$10,MATCH("設備利用率",別紙!$B$4:$E$4,0),0)/100*8760/10^3</f>
        <v>16279.867823999926</v>
      </c>
      <c r="BP29" s="34">
        <f>BF29*VLOOKUP(BP$12,別紙!$B$4:$E$10,MATCH("設備利用率",別紙!$B$4:$E$4,0),0)/100*8760/10^3</f>
        <v>48232.459259999996</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64512.327083999924</v>
      </c>
      <c r="BV29" s="36"/>
      <c r="BW29" s="33" t="str">
        <f t="shared" si="7"/>
        <v>26201</v>
      </c>
      <c r="BX29" s="33" t="str">
        <f t="shared" si="8"/>
        <v>福知山市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545687.06554322969</v>
      </c>
      <c r="BZ29" s="36"/>
      <c r="CA29" s="33" t="str">
        <f t="shared" si="9"/>
        <v>26201</v>
      </c>
      <c r="CB29" s="33" t="str">
        <f t="shared" si="10"/>
        <v>福知山市</v>
      </c>
      <c r="CC29" s="223">
        <f t="shared" si="11"/>
        <v>2.9833706627796594E-2</v>
      </c>
      <c r="CD29" s="223">
        <f t="shared" ref="CD29:CD60" si="16">BP29/$BY29</f>
        <v>8.8388496458102303E-2</v>
      </c>
      <c r="CE29" s="223">
        <f t="shared" ref="CE29:CE60" si="17">BQ29/$BY29</f>
        <v>0</v>
      </c>
      <c r="CF29" s="223">
        <f t="shared" ref="CF29:CF60" si="18">BR29/$BY29</f>
        <v>0</v>
      </c>
      <c r="CG29" s="223">
        <f t="shared" ref="CG29:CG60" si="19">BS29/$BY29</f>
        <v>0</v>
      </c>
      <c r="CH29" s="223">
        <f t="shared" ref="CH29:CH60" si="20">BT29/$BY29</f>
        <v>0</v>
      </c>
      <c r="CI29" s="223">
        <f t="shared" si="12"/>
        <v>0.1182222030858989</v>
      </c>
      <c r="CK29" s="18" t="str">
        <f t="shared" si="13"/>
        <v>26201</v>
      </c>
      <c r="CL29" s="18" t="str">
        <f t="shared" si="14"/>
        <v>福知山市</v>
      </c>
      <c r="CM29" s="18">
        <f>VLOOKUP($CK29&amp;"_"&amp;$AZ$7,データシート1!$A:$BT,MATCH("ca_太陽光発電（10kW未満）",データシート1!$A$1:$BT$1,0),0)</f>
        <v>2949</v>
      </c>
      <c r="CN29" s="18">
        <f>VLOOKUP($CK29&amp;"_"&amp;$AZ$5,データシート1!$A:$BT,MATCH("ab_家庭",データシート1!$A$1:$BT$1,0),0)</f>
        <v>36725</v>
      </c>
      <c r="CO29" s="223">
        <f t="shared" si="15"/>
        <v>8.0299523485364191E-2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24208</v>
      </c>
      <c r="AY30" s="18" t="str">
        <f>IF(IFERROR(比較地域マスタ!$Z23,"")=0,"",IFERROR(比較地域マスタ!$Z23,""))</f>
        <v>名張市</v>
      </c>
      <c r="BC30" s="844" t="str">
        <f t="shared" si="0"/>
        <v>24208</v>
      </c>
      <c r="BD30" s="1031" t="str">
        <f t="shared" si="2"/>
        <v>名張市</v>
      </c>
      <c r="BE30" s="34">
        <f>VLOOKUP($BC30&amp;"_"&amp;$AZ$7,データシート1!$A:$BT,MATCH("cb_"&amp;BE$12,データシート1!$A$1:$BT$1,0),0)</f>
        <v>12771.999999999947</v>
      </c>
      <c r="BF30" s="34">
        <f>VLOOKUP($BC30&amp;"_"&amp;$AZ$7,データシート1!$A:$BT,MATCH("cb_"&amp;BF$12,データシート1!$A$1:$BT$1,0),0)</f>
        <v>31611.100000000049</v>
      </c>
      <c r="BG30" s="34">
        <f>VLOOKUP($BC30&amp;"_"&amp;$AZ$7,データシート1!$A:$BT,MATCH("cb_"&amp;BG$12,データシート1!$A$1:$BT$1,0),0)</f>
        <v>0</v>
      </c>
      <c r="BH30" s="34">
        <f>VLOOKUP($BC30&amp;"_"&amp;$AZ$7,データシート1!$A:$BT,MATCH("cb_"&amp;BH$12,データシート1!$A$1:$BT$1,0),0)</f>
        <v>183</v>
      </c>
      <c r="BI30" s="34">
        <f>VLOOKUP($BC30&amp;"_"&amp;$AZ$7,データシート1!$A:$BT,MATCH("cb_"&amp;BI$12,データシート1!$A$1:$BT$1,0),0)</f>
        <v>0</v>
      </c>
      <c r="BJ30" s="34">
        <f>VLOOKUP($BC30&amp;"_"&amp;$AZ$7,データシート1!$A:$BT,MATCH("cb_"&amp;BJ$12,データシート1!$A$1:$BT$1,0),0)</f>
        <v>30</v>
      </c>
      <c r="BK30" s="34">
        <f t="shared" si="3"/>
        <v>44596.1</v>
      </c>
      <c r="BL30" s="36"/>
      <c r="BM30" s="844" t="str">
        <f t="shared" si="4"/>
        <v>24208</v>
      </c>
      <c r="BN30" s="1031" t="str">
        <f t="shared" si="5"/>
        <v>名張市</v>
      </c>
      <c r="BO30" s="34">
        <f>BE30*VLOOKUP(BO$12,別紙!$B$4:$E$10,MATCH("設備利用率",別紙!$B$4:$E$4,0),0)/100*8760/10^3</f>
        <v>15327.932639999935</v>
      </c>
      <c r="BP30" s="34">
        <f>BF30*VLOOKUP(BP$12,別紙!$B$4:$E$10,MATCH("設備利用率",別紙!$B$4:$E$4,0),0)/100*8760/10^3</f>
        <v>41813.898636000064</v>
      </c>
      <c r="BQ30" s="34">
        <f>BG30*VLOOKUP(BQ$12,別紙!$B$4:$E$10,MATCH("設備利用率",別紙!$B$4:$E$4,0),0)/100*8760/10^3</f>
        <v>0</v>
      </c>
      <c r="BR30" s="34">
        <f>BH30*VLOOKUP(BR$12,別紙!$B$4:$E$10,MATCH("設備利用率",別紙!$B$4:$E$4,0),0)/100*8760/10^3</f>
        <v>961.84799999999996</v>
      </c>
      <c r="BS30" s="34">
        <f>BI30*VLOOKUP(BS$12,別紙!$B$4:$E$10,MATCH("設備利用率",別紙!$B$4:$E$4,0),0)/100*8760/10^3</f>
        <v>0</v>
      </c>
      <c r="BT30" s="34">
        <f>BJ30*VLOOKUP(BT$12,別紙!$B$4:$E$10,MATCH("設備利用率",別紙!$B$4:$E$4,0),0)/100*8760/10^3</f>
        <v>210.24</v>
      </c>
      <c r="BU30" s="34">
        <f t="shared" si="6"/>
        <v>58313.919275999993</v>
      </c>
      <c r="BV30" s="36"/>
      <c r="BW30" s="33" t="str">
        <f t="shared" si="7"/>
        <v>24208</v>
      </c>
      <c r="BX30" s="33" t="str">
        <f t="shared" si="8"/>
        <v>名張市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516652.75669172552</v>
      </c>
      <c r="BZ30" s="36"/>
      <c r="CA30" s="33" t="str">
        <f t="shared" si="9"/>
        <v>24208</v>
      </c>
      <c r="CB30" s="33" t="str">
        <f t="shared" si="10"/>
        <v>名張市</v>
      </c>
      <c r="CC30" s="223">
        <f t="shared" si="11"/>
        <v>2.9667765131360269E-2</v>
      </c>
      <c r="CD30" s="223">
        <f t="shared" si="16"/>
        <v>8.0932305294848988E-2</v>
      </c>
      <c r="CE30" s="223">
        <f t="shared" si="17"/>
        <v>0</v>
      </c>
      <c r="CF30" s="223">
        <f t="shared" si="18"/>
        <v>1.8616914117694564E-3</v>
      </c>
      <c r="CG30" s="223">
        <f t="shared" si="19"/>
        <v>0</v>
      </c>
      <c r="CH30" s="223">
        <f t="shared" si="20"/>
        <v>4.0692708453977195E-4</v>
      </c>
      <c r="CI30" s="223">
        <f t="shared" si="12"/>
        <v>0.11286868892251847</v>
      </c>
      <c r="CK30" s="18" t="str">
        <f t="shared" si="13"/>
        <v>24208</v>
      </c>
      <c r="CL30" s="18" t="str">
        <f t="shared" si="14"/>
        <v>名張市</v>
      </c>
      <c r="CM30" s="18">
        <f>VLOOKUP($CK30&amp;"_"&amp;$AZ$7,データシート1!$A:$BT,MATCH("ca_太陽光発電（10kW未満）",データシート1!$A$1:$BT$1,0),0)</f>
        <v>2760</v>
      </c>
      <c r="CN30" s="18">
        <f>VLOOKUP($CK30&amp;"_"&amp;$AZ$5,データシート1!$A:$BT,MATCH("ab_家庭",データシート1!$A$1:$BT$1,0),0)</f>
        <v>34854</v>
      </c>
      <c r="CO30" s="223">
        <f t="shared" si="15"/>
        <v>7.9187467722499572E-2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05212</v>
      </c>
      <c r="AY31" s="18" t="str">
        <f>IF(IFERROR(比較地域マスタ!$Z24,"")=0,"",IFERROR(比較地域マスタ!$Z24,""))</f>
        <v>大仙市</v>
      </c>
      <c r="BC31" s="844" t="str">
        <f t="shared" si="0"/>
        <v>05212</v>
      </c>
      <c r="BD31" s="1031" t="str">
        <f t="shared" si="2"/>
        <v>大仙市</v>
      </c>
      <c r="BE31" s="34">
        <f>VLOOKUP($BC31&amp;"_"&amp;$AZ$7,データシート1!$A:$BT,MATCH("cb_"&amp;BE$12,データシート1!$A$1:$BT$1,0),0)</f>
        <v>3676.7000000000035</v>
      </c>
      <c r="BF31" s="34">
        <f>VLOOKUP($BC31&amp;"_"&amp;$AZ$7,データシート1!$A:$BT,MATCH("cb_"&amp;BF$12,データシート1!$A$1:$BT$1,0),0)</f>
        <v>19961.099999999999</v>
      </c>
      <c r="BG31" s="34">
        <f>VLOOKUP($BC31&amp;"_"&amp;$AZ$7,データシート1!$A:$BT,MATCH("cb_"&amp;BG$12,データシート1!$A$1:$BT$1,0),0)</f>
        <v>0</v>
      </c>
      <c r="BH31" s="34">
        <f>VLOOKUP($BC31&amp;"_"&amp;$AZ$7,データシート1!$A:$BT,MATCH("cb_"&amp;BH$12,データシート1!$A$1:$BT$1,0),0)</f>
        <v>67.900000000000006</v>
      </c>
      <c r="BI31" s="34">
        <f>VLOOKUP($BC31&amp;"_"&amp;$AZ$7,データシート1!$A:$BT,MATCH("cb_"&amp;BI$12,データシート1!$A$1:$BT$1,0),0)</f>
        <v>0</v>
      </c>
      <c r="BJ31" s="34">
        <f>VLOOKUP($BC31&amp;"_"&amp;$AZ$7,データシート1!$A:$BT,MATCH("cb_"&amp;BJ$12,データシート1!$A$1:$BT$1,0),0)</f>
        <v>7050</v>
      </c>
      <c r="BK31" s="34">
        <f t="shared" si="3"/>
        <v>30755.700000000004</v>
      </c>
      <c r="BL31" s="36"/>
      <c r="BM31" s="844" t="str">
        <f t="shared" si="4"/>
        <v>05212</v>
      </c>
      <c r="BN31" s="1031" t="str">
        <f t="shared" si="5"/>
        <v>大仙市</v>
      </c>
      <c r="BO31" s="34">
        <f>BE31*VLOOKUP(BO$12,別紙!$B$4:$E$10,MATCH("設備利用率",別紙!$B$4:$E$4,0),0)/100*8760/10^3</f>
        <v>4412.4812040000033</v>
      </c>
      <c r="BP31" s="34">
        <f>BF31*VLOOKUP(BP$12,別紙!$B$4:$E$10,MATCH("設備利用率",別紙!$B$4:$E$4,0),0)/100*8760/10^3</f>
        <v>26403.744635999999</v>
      </c>
      <c r="BQ31" s="34">
        <f>BG31*VLOOKUP(BQ$12,別紙!$B$4:$E$10,MATCH("設備利用率",別紙!$B$4:$E$4,0),0)/100*8760/10^3</f>
        <v>0</v>
      </c>
      <c r="BR31" s="34">
        <f>BH31*VLOOKUP(BR$12,別紙!$B$4:$E$10,MATCH("設備利用率",別紙!$B$4:$E$4,0),0)/100*8760/10^3</f>
        <v>356.88240000000002</v>
      </c>
      <c r="BS31" s="34">
        <f>BI31*VLOOKUP(BS$12,別紙!$B$4:$E$10,MATCH("設備利用率",別紙!$B$4:$E$4,0),0)/100*8760/10^3</f>
        <v>0</v>
      </c>
      <c r="BT31" s="34">
        <f>BJ31*VLOOKUP(BT$12,別紙!$B$4:$E$10,MATCH("設備利用率",別紙!$B$4:$E$4,0),0)/100*8760/10^3</f>
        <v>49406.400000000001</v>
      </c>
      <c r="BU31" s="34">
        <f t="shared" si="6"/>
        <v>80579.508239999996</v>
      </c>
      <c r="BV31" s="36"/>
      <c r="BW31" s="33" t="str">
        <f t="shared" si="7"/>
        <v>05212</v>
      </c>
      <c r="BX31" s="33" t="str">
        <f t="shared" si="8"/>
        <v>大仙市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488224.09860732948</v>
      </c>
      <c r="BZ31" s="36"/>
      <c r="CA31" s="33" t="str">
        <f t="shared" si="9"/>
        <v>05212</v>
      </c>
      <c r="CB31" s="33" t="str">
        <f t="shared" si="10"/>
        <v>大仙市</v>
      </c>
      <c r="CC31" s="223">
        <f t="shared" si="11"/>
        <v>9.0378193468669578E-3</v>
      </c>
      <c r="CD31" s="223">
        <f t="shared" si="16"/>
        <v>5.4081199005369236E-2</v>
      </c>
      <c r="CE31" s="223">
        <f t="shared" si="17"/>
        <v>0</v>
      </c>
      <c r="CF31" s="223">
        <f t="shared" si="18"/>
        <v>7.309807136067542E-4</v>
      </c>
      <c r="CG31" s="223">
        <f t="shared" si="19"/>
        <v>0</v>
      </c>
      <c r="CH31" s="223">
        <f t="shared" si="20"/>
        <v>0.10119615181006611</v>
      </c>
      <c r="CI31" s="223">
        <f t="shared" si="12"/>
        <v>0.16504615087590904</v>
      </c>
      <c r="CK31" s="18" t="str">
        <f t="shared" si="13"/>
        <v>05212</v>
      </c>
      <c r="CL31" s="18" t="str">
        <f t="shared" si="14"/>
        <v>大仙市</v>
      </c>
      <c r="CM31" s="18">
        <f>VLOOKUP($CK31&amp;"_"&amp;$AZ$7,データシート1!$A:$BT,MATCH("ca_太陽光発電（10kW未満）",データシート1!$A$1:$BT$1,0),0)</f>
        <v>730</v>
      </c>
      <c r="CN31" s="18">
        <f>VLOOKUP($CK31&amp;"_"&amp;$AZ$5,データシート1!$A:$BT,MATCH("ab_家庭",データシート1!$A$1:$BT$1,0),0)</f>
        <v>31583</v>
      </c>
      <c r="CO31" s="223">
        <f t="shared" si="15"/>
        <v>2.3113700408447582E-2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13221</v>
      </c>
      <c r="AY32" s="18" t="str">
        <f>IF(IFERROR(比較地域マスタ!$Z25,"")=0,"",IFERROR(比較地域マスタ!$Z25,""))</f>
        <v>清瀬市</v>
      </c>
      <c r="AZ32" s="22"/>
      <c r="BA32" s="22"/>
      <c r="BB32" s="22"/>
      <c r="BC32" s="844" t="str">
        <f t="shared" si="0"/>
        <v>13221</v>
      </c>
      <c r="BD32" s="1031" t="str">
        <f t="shared" si="2"/>
        <v>清瀬市</v>
      </c>
      <c r="BE32" s="34">
        <f>VLOOKUP($BC32&amp;"_"&amp;$AZ$7,データシート1!$A:$BT,MATCH("cb_"&amp;BE$12,データシート1!$A$1:$BT$1,0),0)</f>
        <v>5529.3000000000011</v>
      </c>
      <c r="BF32" s="34">
        <f>VLOOKUP($BC32&amp;"_"&amp;$AZ$7,データシート1!$A:$BT,MATCH("cb_"&amp;BF$12,データシート1!$A$1:$BT$1,0),0)</f>
        <v>819.20000000000016</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6348.5000000000009</v>
      </c>
      <c r="BL32" s="36"/>
      <c r="BM32" s="844" t="str">
        <f t="shared" si="4"/>
        <v>13221</v>
      </c>
      <c r="BN32" s="1031" t="str">
        <f t="shared" si="5"/>
        <v>清瀬市</v>
      </c>
      <c r="BO32" s="34">
        <f>BE32*VLOOKUP(BO$12,別紙!$B$4:$E$10,MATCH("設備利用率",別紙!$B$4:$E$4,0),0)/100*8760/10^3</f>
        <v>6635.8235160000013</v>
      </c>
      <c r="BP32" s="34">
        <f>BF32*VLOOKUP(BP$12,別紙!$B$4:$E$10,MATCH("設備利用率",別紙!$B$4:$E$4,0),0)/100*8760/10^3</f>
        <v>1083.604992</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7719.4285080000009</v>
      </c>
      <c r="BV32" s="36"/>
      <c r="BW32" s="33" t="str">
        <f t="shared" si="7"/>
        <v>13221</v>
      </c>
      <c r="BX32" s="33" t="str">
        <f t="shared" si="8"/>
        <v>清瀬市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255600.88753654633</v>
      </c>
      <c r="BZ32" s="36"/>
      <c r="CA32" s="33" t="str">
        <f t="shared" si="9"/>
        <v>13221</v>
      </c>
      <c r="CB32" s="33" t="str">
        <f t="shared" si="10"/>
        <v>清瀬市</v>
      </c>
      <c r="CC32" s="223">
        <f t="shared" si="11"/>
        <v>2.5961660696703168E-2</v>
      </c>
      <c r="CD32" s="223">
        <f t="shared" si="16"/>
        <v>4.239441429345835E-3</v>
      </c>
      <c r="CE32" s="223">
        <f t="shared" si="17"/>
        <v>0</v>
      </c>
      <c r="CF32" s="223">
        <f t="shared" si="18"/>
        <v>0</v>
      </c>
      <c r="CG32" s="223">
        <f t="shared" si="19"/>
        <v>0</v>
      </c>
      <c r="CH32" s="223">
        <f t="shared" si="20"/>
        <v>0</v>
      </c>
      <c r="CI32" s="223">
        <f t="shared" si="12"/>
        <v>3.0201102126049002E-2</v>
      </c>
      <c r="CJ32" s="22"/>
      <c r="CK32" s="18" t="str">
        <f t="shared" si="13"/>
        <v>13221</v>
      </c>
      <c r="CL32" s="18" t="str">
        <f t="shared" si="14"/>
        <v>清瀬市</v>
      </c>
      <c r="CM32" s="18">
        <f>VLOOKUP($CK32&amp;"_"&amp;$AZ$7,データシート1!$A:$BT,MATCH("ca_太陽光発電（10kW未満）",データシート1!$A$1:$BT$1,0),0)</f>
        <v>1416</v>
      </c>
      <c r="CN32" s="18">
        <f>VLOOKUP($CK32&amp;"_"&amp;$AZ$5,データシート1!$A:$BT,MATCH("ab_家庭",データシート1!$A$1:$BT$1,0),0)</f>
        <v>36697</v>
      </c>
      <c r="CO32" s="223">
        <f t="shared" si="15"/>
        <v>3.858626045725809E-2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21206</v>
      </c>
      <c r="AY33" s="18" t="str">
        <f>IF(IFERROR(比較地域マスタ!$Z26,"")=0,"",IFERROR(比較地域マスタ!$Z26,""))</f>
        <v>中津川市</v>
      </c>
      <c r="BC33" s="844" t="str">
        <f t="shared" si="0"/>
        <v>21206</v>
      </c>
      <c r="BD33" s="1031" t="str">
        <f t="shared" si="2"/>
        <v>中津川市</v>
      </c>
      <c r="BE33" s="34">
        <f>VLOOKUP($BC33&amp;"_"&amp;$AZ$7,データシート1!$A:$BT,MATCH("cb_"&amp;BE$12,データシート1!$A$1:$BT$1,0),0)</f>
        <v>16286.199999999908</v>
      </c>
      <c r="BF33" s="34">
        <f>VLOOKUP($BC33&amp;"_"&amp;$AZ$7,データシート1!$A:$BT,MATCH("cb_"&amp;BF$12,データシート1!$A$1:$BT$1,0),0)</f>
        <v>105689.2999999998</v>
      </c>
      <c r="BG33" s="34">
        <f>VLOOKUP($BC33&amp;"_"&amp;$AZ$7,データシート1!$A:$BT,MATCH("cb_"&amp;BG$12,データシート1!$A$1:$BT$1,0),0)</f>
        <v>0</v>
      </c>
      <c r="BH33" s="34">
        <f>VLOOKUP($BC33&amp;"_"&amp;$AZ$7,データシート1!$A:$BT,MATCH("cb_"&amp;BH$12,データシート1!$A$1:$BT$1,0),0)</f>
        <v>4578.7</v>
      </c>
      <c r="BI33" s="34">
        <f>VLOOKUP($BC33&amp;"_"&amp;$AZ$7,データシート1!$A:$BT,MATCH("cb_"&amp;BI$12,データシート1!$A$1:$BT$1,0),0)</f>
        <v>0</v>
      </c>
      <c r="BJ33" s="34">
        <f>VLOOKUP($BC33&amp;"_"&amp;$AZ$7,データシート1!$A:$BT,MATCH("cb_"&amp;BJ$12,データシート1!$A$1:$BT$1,0),0)</f>
        <v>0</v>
      </c>
      <c r="BK33" s="34">
        <f t="shared" si="3"/>
        <v>126554.19999999971</v>
      </c>
      <c r="BL33" s="36"/>
      <c r="BM33" s="844" t="str">
        <f t="shared" si="4"/>
        <v>21206</v>
      </c>
      <c r="BN33" s="1031" t="str">
        <f t="shared" si="5"/>
        <v>中津川市</v>
      </c>
      <c r="BO33" s="34">
        <f>BE33*VLOOKUP(BO$12,別紙!$B$4:$E$10,MATCH("設備利用率",別紙!$B$4:$E$4,0),0)/100*8760/10^3</f>
        <v>19545.394343999884</v>
      </c>
      <c r="BP33" s="34">
        <f>BF33*VLOOKUP(BP$12,別紙!$B$4:$E$10,MATCH("設備利用率",別紙!$B$4:$E$4,0),0)/100*8760/10^3</f>
        <v>139801.57846799973</v>
      </c>
      <c r="BQ33" s="34">
        <f>BG33*VLOOKUP(BQ$12,別紙!$B$4:$E$10,MATCH("設備利用率",別紙!$B$4:$E$4,0),0)/100*8760/10^3</f>
        <v>0</v>
      </c>
      <c r="BR33" s="34">
        <f>BH33*VLOOKUP(BR$12,別紙!$B$4:$E$10,MATCH("設備利用率",別紙!$B$4:$E$4,0),0)/100*8760/10^3</f>
        <v>24065.647199999999</v>
      </c>
      <c r="BS33" s="34">
        <f>BI33*VLOOKUP(BS$12,別紙!$B$4:$E$10,MATCH("設備利用率",別紙!$B$4:$E$4,0),0)/100*8760/10^3</f>
        <v>0</v>
      </c>
      <c r="BT33" s="34">
        <f>BJ33*VLOOKUP(BT$12,別紙!$B$4:$E$10,MATCH("設備利用率",別紙!$B$4:$E$4,0),0)/100*8760/10^3</f>
        <v>0</v>
      </c>
      <c r="BU33" s="34">
        <f t="shared" si="6"/>
        <v>183412.62001199962</v>
      </c>
      <c r="BV33" s="36"/>
      <c r="BW33" s="33" t="str">
        <f t="shared" si="7"/>
        <v>21206</v>
      </c>
      <c r="BX33" s="33" t="str">
        <f t="shared" si="8"/>
        <v>中津川市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673100.43896305328</v>
      </c>
      <c r="BZ33" s="36"/>
      <c r="CA33" s="33" t="str">
        <f t="shared" si="9"/>
        <v>21206</v>
      </c>
      <c r="CB33" s="33" t="str">
        <f t="shared" si="10"/>
        <v>中津川市</v>
      </c>
      <c r="CC33" s="223">
        <f t="shared" si="11"/>
        <v>2.9037857075402587E-2</v>
      </c>
      <c r="CD33" s="223">
        <f t="shared" si="16"/>
        <v>0.20769794576775411</v>
      </c>
      <c r="CE33" s="223">
        <f t="shared" si="17"/>
        <v>0</v>
      </c>
      <c r="CF33" s="223">
        <f t="shared" si="18"/>
        <v>3.5753426690783914E-2</v>
      </c>
      <c r="CG33" s="223">
        <f t="shared" si="19"/>
        <v>0</v>
      </c>
      <c r="CH33" s="223">
        <f t="shared" si="20"/>
        <v>0</v>
      </c>
      <c r="CI33" s="223">
        <f t="shared" si="12"/>
        <v>0.27248922953394061</v>
      </c>
      <c r="CK33" s="18" t="str">
        <f t="shared" si="13"/>
        <v>21206</v>
      </c>
      <c r="CL33" s="18" t="str">
        <f t="shared" si="14"/>
        <v>中津川市</v>
      </c>
      <c r="CM33" s="18">
        <f>VLOOKUP($CK33&amp;"_"&amp;$AZ$7,データシート1!$A:$BT,MATCH("ca_太陽光発電（10kW未満）",データシート1!$A$1:$BT$1,0),0)</f>
        <v>3258</v>
      </c>
      <c r="CN33" s="18">
        <f>VLOOKUP($CK33&amp;"_"&amp;$AZ$5,データシート1!$A:$BT,MATCH("ab_家庭",データシート1!$A$1:$BT$1,0),0)</f>
        <v>31504</v>
      </c>
      <c r="CO33" s="223">
        <f t="shared" si="15"/>
        <v>0.10341543930929406</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41203</v>
      </c>
      <c r="AY34" s="18" t="str">
        <f>IF(IFERROR(比較地域マスタ!$Z27,"")=0,"",IFERROR(比較地域マスタ!$Z27,""))</f>
        <v>鳥栖市</v>
      </c>
      <c r="BC34" s="844" t="str">
        <f t="shared" si="0"/>
        <v>41203</v>
      </c>
      <c r="BD34" s="1031" t="str">
        <f t="shared" si="2"/>
        <v>鳥栖市</v>
      </c>
      <c r="BE34" s="34">
        <f>VLOOKUP($BC34&amp;"_"&amp;$AZ$7,データシート1!$A:$BT,MATCH("cb_"&amp;BE$12,データシート1!$A$1:$BT$1,0),0)</f>
        <v>18178.905999999941</v>
      </c>
      <c r="BF34" s="34">
        <f>VLOOKUP($BC34&amp;"_"&amp;$AZ$7,データシート1!$A:$BT,MATCH("cb_"&amp;BF$12,データシート1!$A$1:$BT$1,0),0)</f>
        <v>30055.160000000007</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48234.065999999948</v>
      </c>
      <c r="BL34" s="36"/>
      <c r="BM34" s="844" t="str">
        <f t="shared" si="4"/>
        <v>41203</v>
      </c>
      <c r="BN34" s="1031" t="str">
        <f t="shared" si="5"/>
        <v>鳥栖市</v>
      </c>
      <c r="BO34" s="34">
        <f>BE34*VLOOKUP(BO$12,別紙!$B$4:$E$10,MATCH("設備利用率",別紙!$B$4:$E$4,0),0)/100*8760/10^3</f>
        <v>21816.86866871993</v>
      </c>
      <c r="BP34" s="34">
        <f>BF34*VLOOKUP(BP$12,別紙!$B$4:$E$10,MATCH("設備利用率",別紙!$B$4:$E$4,0),0)/100*8760/10^3</f>
        <v>39755.763441600007</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61572.632110319937</v>
      </c>
      <c r="BV34" s="36"/>
      <c r="BW34" s="33" t="str">
        <f t="shared" si="7"/>
        <v>41203</v>
      </c>
      <c r="BX34" s="33" t="str">
        <f t="shared" si="8"/>
        <v>鳥栖市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685909.28163984965</v>
      </c>
      <c r="BZ34" s="36"/>
      <c r="CA34" s="33" t="str">
        <f t="shared" si="9"/>
        <v>41203</v>
      </c>
      <c r="CB34" s="33" t="str">
        <f t="shared" si="10"/>
        <v>鳥栖市</v>
      </c>
      <c r="CC34" s="223">
        <f t="shared" si="11"/>
        <v>3.1807221818840048E-2</v>
      </c>
      <c r="CD34" s="223">
        <f t="shared" si="16"/>
        <v>5.7960672797069047E-2</v>
      </c>
      <c r="CE34" s="223">
        <f t="shared" si="17"/>
        <v>0</v>
      </c>
      <c r="CF34" s="223">
        <f t="shared" si="18"/>
        <v>0</v>
      </c>
      <c r="CG34" s="223">
        <f t="shared" si="19"/>
        <v>0</v>
      </c>
      <c r="CH34" s="223">
        <f t="shared" si="20"/>
        <v>0</v>
      </c>
      <c r="CI34" s="223">
        <f t="shared" si="12"/>
        <v>8.9767894615909102E-2</v>
      </c>
      <c r="CK34" s="18" t="str">
        <f t="shared" si="13"/>
        <v>41203</v>
      </c>
      <c r="CL34" s="18" t="str">
        <f t="shared" si="14"/>
        <v>鳥栖市</v>
      </c>
      <c r="CM34" s="18">
        <f>VLOOKUP($CK34&amp;"_"&amp;$AZ$7,データシート1!$A:$BT,MATCH("ca_太陽光発電（10kW未満）",データシート1!$A$1:$BT$1,0),0)</f>
        <v>3851</v>
      </c>
      <c r="CN34" s="18">
        <f>VLOOKUP($CK34&amp;"_"&amp;$AZ$5,データシート1!$A:$BT,MATCH("ab_家庭",データシート1!$A$1:$BT$1,0),0)</f>
        <v>32964</v>
      </c>
      <c r="CO34" s="223">
        <f t="shared" si="15"/>
        <v>0.11682441451280184</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11231</v>
      </c>
      <c r="AY35" s="18" t="str">
        <f>IF(IFERROR(比較地域マスタ!$Z28,"")=0,"",IFERROR(比較地域マスタ!$Z28,""))</f>
        <v>桶川市</v>
      </c>
      <c r="BC35" s="844" t="str">
        <f t="shared" si="0"/>
        <v>11231</v>
      </c>
      <c r="BD35" s="1031" t="str">
        <f t="shared" si="2"/>
        <v>桶川市</v>
      </c>
      <c r="BE35" s="34">
        <f>VLOOKUP($BC35&amp;"_"&amp;$AZ$7,データシート1!$A:$BT,MATCH("cb_"&amp;BE$12,データシート1!$A$1:$BT$1,0),0)</f>
        <v>9857.9999999999836</v>
      </c>
      <c r="BF35" s="34">
        <f>VLOOKUP($BC35&amp;"_"&amp;$AZ$7,データシート1!$A:$BT,MATCH("cb_"&amp;BF$12,データシート1!$A$1:$BT$1,0),0)</f>
        <v>12204.600000000008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400</v>
      </c>
      <c r="BK35" s="34">
        <f t="shared" si="3"/>
        <v>22462.599999999991</v>
      </c>
      <c r="BL35" s="36"/>
      <c r="BM35" s="844" t="str">
        <f t="shared" si="4"/>
        <v>11231</v>
      </c>
      <c r="BN35" s="1031" t="str">
        <f t="shared" si="5"/>
        <v>桶川市</v>
      </c>
      <c r="BO35" s="34">
        <f>BE35*VLOOKUP(BO$12,別紙!$B$4:$E$10,MATCH("設備利用率",別紙!$B$4:$E$4,0),0)/100*8760/10^3</f>
        <v>11830.78295999998</v>
      </c>
      <c r="BP35" s="34">
        <f>BF35*VLOOKUP(BP$12,別紙!$B$4:$E$10,MATCH("設備利用率",別紙!$B$4:$E$4,0),0)/100*8760/10^3</f>
        <v>16143.756696000008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2803.2</v>
      </c>
      <c r="BU35" s="34">
        <f t="shared" si="6"/>
        <v>30777.739655999987</v>
      </c>
      <c r="BV35" s="36"/>
      <c r="BW35" s="33" t="str">
        <f t="shared" si="7"/>
        <v>11231</v>
      </c>
      <c r="BX35" s="33" t="str">
        <f t="shared" si="8"/>
        <v>桶川市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351252.83038830361</v>
      </c>
      <c r="BZ35" s="36"/>
      <c r="CA35" s="33" t="str">
        <f t="shared" si="9"/>
        <v>11231</v>
      </c>
      <c r="CB35" s="33" t="str">
        <f t="shared" si="10"/>
        <v>桶川市</v>
      </c>
      <c r="CC35" s="223">
        <f t="shared" si="11"/>
        <v>3.3681672961670558E-2</v>
      </c>
      <c r="CD35" s="223">
        <f t="shared" si="16"/>
        <v>4.5960502804072434E-2</v>
      </c>
      <c r="CE35" s="223">
        <f t="shared" si="17"/>
        <v>0</v>
      </c>
      <c r="CF35" s="223">
        <f t="shared" si="18"/>
        <v>0</v>
      </c>
      <c r="CG35" s="223">
        <f t="shared" si="19"/>
        <v>0</v>
      </c>
      <c r="CH35" s="223">
        <f t="shared" si="20"/>
        <v>7.9805762615524356E-3</v>
      </c>
      <c r="CI35" s="223">
        <f t="shared" si="12"/>
        <v>8.7622752027295428E-2</v>
      </c>
      <c r="CK35" s="18" t="str">
        <f t="shared" si="13"/>
        <v>11231</v>
      </c>
      <c r="CL35" s="18" t="str">
        <f t="shared" si="14"/>
        <v>桶川市</v>
      </c>
      <c r="CM35" s="18">
        <f>VLOOKUP($CK35&amp;"_"&amp;$AZ$7,データシート1!$A:$BT,MATCH("ca_太陽光発電（10kW未満）",データシート1!$A$1:$BT$1,0),0)</f>
        <v>2348</v>
      </c>
      <c r="CN35" s="18">
        <f>VLOOKUP($CK35&amp;"_"&amp;$AZ$5,データシート1!$A:$BT,MATCH("ab_家庭",データシート1!$A$1:$BT$1,0),0)</f>
        <v>33729</v>
      </c>
      <c r="CO35" s="223">
        <f t="shared" si="15"/>
        <v>6.9613685552491922E-2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10207</v>
      </c>
      <c r="AY36" s="18" t="str">
        <f>IF(IFERROR(比較地域マスタ!$Z29,"")=0,"",IFERROR(比較地域マスタ!$Z29,""))</f>
        <v>館林市</v>
      </c>
      <c r="BC36" s="844" t="str">
        <f t="shared" si="0"/>
        <v>10207</v>
      </c>
      <c r="BD36" s="1031" t="str">
        <f t="shared" si="2"/>
        <v>館林市</v>
      </c>
      <c r="BE36" s="34">
        <f>VLOOKUP($BC36&amp;"_"&amp;$AZ$7,データシート1!$A:$BT,MATCH("cb_"&amp;BE$12,データシート1!$A$1:$BT$1,0),0)</f>
        <v>14177.199999999933</v>
      </c>
      <c r="BF36" s="34">
        <f>VLOOKUP($BC36&amp;"_"&amp;$AZ$7,データシート1!$A:$BT,MATCH("cb_"&amp;BF$12,データシート1!$A$1:$BT$1,0),0)</f>
        <v>38567.299999999959</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52744.499999999891</v>
      </c>
      <c r="BL36" s="36"/>
      <c r="BM36" s="844" t="str">
        <f t="shared" si="4"/>
        <v>10207</v>
      </c>
      <c r="BN36" s="1031" t="str">
        <f t="shared" si="5"/>
        <v>館林市</v>
      </c>
      <c r="BO36" s="34">
        <f>BE36*VLOOKUP(BO$12,別紙!$B$4:$E$10,MATCH("設備利用率",別紙!$B$4:$E$4,0),0)/100*8760/10^3</f>
        <v>17014.341263999919</v>
      </c>
      <c r="BP36" s="34">
        <f>BF36*VLOOKUP(BP$12,別紙!$B$4:$E$10,MATCH("設備利用率",別紙!$B$4:$E$4,0),0)/100*8760/10^3</f>
        <v>51015.281747999943</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68029.623011999865</v>
      </c>
      <c r="BV36" s="36"/>
      <c r="BW36" s="33" t="str">
        <f t="shared" si="7"/>
        <v>10207</v>
      </c>
      <c r="BX36" s="33" t="str">
        <f t="shared" si="8"/>
        <v>館林市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533052.71490428771</v>
      </c>
      <c r="BZ36" s="36"/>
      <c r="CA36" s="33" t="str">
        <f t="shared" si="9"/>
        <v>10207</v>
      </c>
      <c r="CB36" s="33" t="str">
        <f t="shared" si="10"/>
        <v>館林市</v>
      </c>
      <c r="CC36" s="223">
        <f t="shared" si="11"/>
        <v>3.1918684190652566E-2</v>
      </c>
      <c r="CD36" s="223">
        <f t="shared" si="16"/>
        <v>9.5704008856159734E-2</v>
      </c>
      <c r="CE36" s="223">
        <f t="shared" si="17"/>
        <v>0</v>
      </c>
      <c r="CF36" s="223">
        <f t="shared" si="18"/>
        <v>0</v>
      </c>
      <c r="CG36" s="223">
        <f t="shared" si="19"/>
        <v>0</v>
      </c>
      <c r="CH36" s="223">
        <f t="shared" si="20"/>
        <v>0</v>
      </c>
      <c r="CI36" s="223">
        <f t="shared" si="12"/>
        <v>0.12762269304681231</v>
      </c>
      <c r="CK36" s="18" t="str">
        <f t="shared" si="13"/>
        <v>10207</v>
      </c>
      <c r="CL36" s="18" t="str">
        <f t="shared" si="14"/>
        <v>館林市</v>
      </c>
      <c r="CM36" s="18">
        <f>VLOOKUP($CK36&amp;"_"&amp;$AZ$7,データシート1!$A:$BT,MATCH("ca_太陽光発電（10kW未満）",データシート1!$A$1:$BT$1,0),0)</f>
        <v>3082</v>
      </c>
      <c r="CN36" s="18">
        <f>VLOOKUP($CK36&amp;"_"&amp;$AZ$5,データシート1!$A:$BT,MATCH("ab_家庭",データシート1!$A$1:$BT$1,0),0)</f>
        <v>34094</v>
      </c>
      <c r="CO36" s="223">
        <f t="shared" si="15"/>
        <v>9.0397137326215751E-2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26207</v>
      </c>
      <c r="AY37" s="18" t="str">
        <f>IF(IFERROR(比較地域マスタ!$Z30,"")=0,"",IFERROR(比較地域マスタ!$Z30,""))</f>
        <v>城陽市</v>
      </c>
      <c r="BC37" s="844" t="str">
        <f t="shared" si="0"/>
        <v>26207</v>
      </c>
      <c r="BD37" s="1031" t="str">
        <f t="shared" si="2"/>
        <v>城陽市</v>
      </c>
      <c r="BE37" s="34">
        <f>VLOOKUP($BC37&amp;"_"&amp;$AZ$7,データシート1!$A:$BT,MATCH("cb_"&amp;BE$12,データシート1!$A$1:$BT$1,0),0)</f>
        <v>8863.9999999999854</v>
      </c>
      <c r="BF37" s="34">
        <f>VLOOKUP($BC37&amp;"_"&amp;$AZ$7,データシート1!$A:$BT,MATCH("cb_"&amp;BF$12,データシート1!$A$1:$BT$1,0),0)</f>
        <v>10951.900000000005</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19815.899999999991</v>
      </c>
      <c r="BL37" s="36"/>
      <c r="BM37" s="844" t="str">
        <f t="shared" si="4"/>
        <v>26207</v>
      </c>
      <c r="BN37" s="1031" t="str">
        <f t="shared" si="5"/>
        <v>城陽市</v>
      </c>
      <c r="BO37" s="34">
        <f>BE37*VLOOKUP(BO$12,別紙!$B$4:$E$10,MATCH("設備利用率",別紙!$B$4:$E$4,0),0)/100*8760/10^3</f>
        <v>10637.86367999998</v>
      </c>
      <c r="BP37" s="34">
        <f>BF37*VLOOKUP(BP$12,別紙!$B$4:$E$10,MATCH("設備利用率",別紙!$B$4:$E$4,0),0)/100*8760/10^3</f>
        <v>14486.735244000005</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25124.598923999984</v>
      </c>
      <c r="BV37" s="36"/>
      <c r="BW37" s="33" t="str">
        <f t="shared" si="7"/>
        <v>26207</v>
      </c>
      <c r="BX37" s="33" t="str">
        <f t="shared" si="8"/>
        <v>城陽市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338634.00426054531</v>
      </c>
      <c r="BZ37" s="36"/>
      <c r="CA37" s="33" t="str">
        <f t="shared" si="9"/>
        <v>26207</v>
      </c>
      <c r="CB37" s="33" t="str">
        <f t="shared" si="10"/>
        <v>城陽市</v>
      </c>
      <c r="CC37" s="223">
        <f t="shared" si="11"/>
        <v>3.1414044502793635E-2</v>
      </c>
      <c r="CD37" s="223">
        <f t="shared" si="16"/>
        <v>4.2779918914622343E-2</v>
      </c>
      <c r="CE37" s="223">
        <f t="shared" si="17"/>
        <v>0</v>
      </c>
      <c r="CF37" s="223">
        <f t="shared" si="18"/>
        <v>0</v>
      </c>
      <c r="CG37" s="223">
        <f t="shared" si="19"/>
        <v>0</v>
      </c>
      <c r="CH37" s="223">
        <f t="shared" si="20"/>
        <v>0</v>
      </c>
      <c r="CI37" s="223">
        <f t="shared" si="12"/>
        <v>7.4193963417415978E-2</v>
      </c>
      <c r="CK37" s="18" t="str">
        <f t="shared" si="13"/>
        <v>26207</v>
      </c>
      <c r="CL37" s="18" t="str">
        <f t="shared" si="14"/>
        <v>城陽市</v>
      </c>
      <c r="CM37" s="18">
        <f>VLOOKUP($CK37&amp;"_"&amp;$AZ$7,データシート1!$A:$BT,MATCH("ca_太陽光発電（10kW未満）",データシート1!$A$1:$BT$1,0),0)</f>
        <v>2145</v>
      </c>
      <c r="CN37" s="18">
        <f>VLOOKUP($CK37&amp;"_"&amp;$AZ$5,データシート1!$A:$BT,MATCH("ab_家庭",データシート1!$A$1:$BT$1,0),0)</f>
        <v>35188</v>
      </c>
      <c r="CO37" s="223">
        <f t="shared" si="15"/>
        <v>6.0958281232238266E-2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28215</v>
      </c>
      <c r="AY38" s="18" t="str">
        <f>IF(IFERROR(比較地域マスタ!$Z31,"")=0,"",IFERROR(比較地域マスタ!$Z31,""))</f>
        <v>三木市</v>
      </c>
      <c r="BC38" s="844" t="str">
        <f t="shared" si="0"/>
        <v>28215</v>
      </c>
      <c r="BD38" s="1031" t="str">
        <f t="shared" si="2"/>
        <v>三木市</v>
      </c>
      <c r="BE38" s="34">
        <f>VLOOKUP($BC38&amp;"_"&amp;$AZ$7,データシート1!$A:$BT,MATCH("cb_"&amp;BE$12,データシート1!$A$1:$BT$1,0),0)</f>
        <v>13249.799999999974</v>
      </c>
      <c r="BF38" s="34">
        <f>VLOOKUP($BC38&amp;"_"&amp;$AZ$7,データシート1!$A:$BT,MATCH("cb_"&amp;BF$12,データシート1!$A$1:$BT$1,0),0)</f>
        <v>94789.89999999998</v>
      </c>
      <c r="BG38" s="34">
        <f>VLOOKUP($BC38&amp;"_"&amp;$AZ$7,データシート1!$A:$BT,MATCH("cb_"&amp;BG$12,データシート1!$A$1:$BT$1,0),0)</f>
        <v>0</v>
      </c>
      <c r="BH38" s="34">
        <f>VLOOKUP($BC38&amp;"_"&amp;$AZ$7,データシート1!$A:$BT,MATCH("cb_"&amp;BH$12,データシート1!$A$1:$BT$1,0),0)</f>
        <v>275.89999999999998</v>
      </c>
      <c r="BI38" s="34">
        <f>VLOOKUP($BC38&amp;"_"&amp;$AZ$7,データシート1!$A:$BT,MATCH("cb_"&amp;BI$12,データシート1!$A$1:$BT$1,0),0)</f>
        <v>0</v>
      </c>
      <c r="BJ38" s="34">
        <f>VLOOKUP($BC38&amp;"_"&amp;$AZ$7,データシート1!$A:$BT,MATCH("cb_"&amp;BJ$12,データシート1!$A$1:$BT$1,0),0)</f>
        <v>5860.2960000000003</v>
      </c>
      <c r="BK38" s="34">
        <f t="shared" si="3"/>
        <v>114175.89599999995</v>
      </c>
      <c r="BL38" s="36"/>
      <c r="BM38" s="844" t="str">
        <f t="shared" si="4"/>
        <v>28215</v>
      </c>
      <c r="BN38" s="1031" t="str">
        <f t="shared" si="5"/>
        <v>三木市</v>
      </c>
      <c r="BO38" s="34">
        <f>BE38*VLOOKUP(BO$12,別紙!$B$4:$E$10,MATCH("設備利用率",別紙!$B$4:$E$4,0),0)/100*8760/10^3</f>
        <v>15901.349975999969</v>
      </c>
      <c r="BP38" s="34">
        <f>BF38*VLOOKUP(BP$12,別紙!$B$4:$E$10,MATCH("設備利用率",別紙!$B$4:$E$4,0),0)/100*8760/10^3</f>
        <v>125384.28812399997</v>
      </c>
      <c r="BQ38" s="34">
        <f>BG38*VLOOKUP(BQ$12,別紙!$B$4:$E$10,MATCH("設備利用率",別紙!$B$4:$E$4,0),0)/100*8760/10^3</f>
        <v>0</v>
      </c>
      <c r="BR38" s="34">
        <f>BH38*VLOOKUP(BR$12,別紙!$B$4:$E$10,MATCH("設備利用率",別紙!$B$4:$E$4,0),0)/100*8760/10^3</f>
        <v>1450.1304</v>
      </c>
      <c r="BS38" s="34">
        <f>BI38*VLOOKUP(BS$12,別紙!$B$4:$E$10,MATCH("設備利用率",別紙!$B$4:$E$4,0),0)/100*8760/10^3</f>
        <v>0</v>
      </c>
      <c r="BT38" s="34">
        <f>BJ38*VLOOKUP(BT$12,別紙!$B$4:$E$10,MATCH("設備利用率",別紙!$B$4:$E$4,0),0)/100*8760/10^3</f>
        <v>41068.954368000006</v>
      </c>
      <c r="BU38" s="34">
        <f t="shared" si="6"/>
        <v>183804.72286799992</v>
      </c>
      <c r="BV38" s="36"/>
      <c r="BW38" s="33" t="str">
        <f t="shared" si="7"/>
        <v>28215</v>
      </c>
      <c r="BX38" s="33" t="str">
        <f t="shared" si="8"/>
        <v>三木市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473067.54111684079</v>
      </c>
      <c r="BZ38" s="36"/>
      <c r="CA38" s="33" t="str">
        <f t="shared" si="9"/>
        <v>28215</v>
      </c>
      <c r="CB38" s="33" t="str">
        <f t="shared" si="10"/>
        <v>三木市</v>
      </c>
      <c r="CC38" s="223">
        <f t="shared" si="11"/>
        <v>3.3613276316652986E-2</v>
      </c>
      <c r="CD38" s="223">
        <f t="shared" si="16"/>
        <v>0.26504521495595884</v>
      </c>
      <c r="CE38" s="223">
        <f t="shared" si="17"/>
        <v>0</v>
      </c>
      <c r="CF38" s="223">
        <f t="shared" si="18"/>
        <v>3.065377084583867E-3</v>
      </c>
      <c r="CG38" s="223">
        <f t="shared" si="19"/>
        <v>0</v>
      </c>
      <c r="CH38" s="223">
        <f t="shared" si="20"/>
        <v>8.6814145546833393E-2</v>
      </c>
      <c r="CI38" s="223">
        <f t="shared" si="12"/>
        <v>0.38853801390402903</v>
      </c>
      <c r="CK38" s="18" t="str">
        <f t="shared" si="13"/>
        <v>28215</v>
      </c>
      <c r="CL38" s="18" t="str">
        <f t="shared" si="14"/>
        <v>三木市</v>
      </c>
      <c r="CM38" s="18">
        <f>VLOOKUP($CK38&amp;"_"&amp;$AZ$7,データシート1!$A:$BT,MATCH("ca_太陽光発電（10kW未満）",データシート1!$A$1:$BT$1,0),0)</f>
        <v>3003</v>
      </c>
      <c r="CN38" s="18">
        <f>VLOOKUP($CK38&amp;"_"&amp;$AZ$5,データシート1!$A:$BT,MATCH("ab_家庭",データシート1!$A$1:$BT$1,0),0)</f>
        <v>34456</v>
      </c>
      <c r="CO38" s="223">
        <f t="shared" si="15"/>
        <v>8.7154631994427675E-2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07207</v>
      </c>
      <c r="AY39" s="18" t="str">
        <f>IF(IFERROR(比較地域マスタ!$Z32,"")=0,"",IFERROR(比較地域マスタ!$Z32,""))</f>
        <v>須賀川市</v>
      </c>
      <c r="BC39" s="844" t="str">
        <f t="shared" si="0"/>
        <v>07207</v>
      </c>
      <c r="BD39" s="1031" t="str">
        <f t="shared" si="2"/>
        <v>須賀川市</v>
      </c>
      <c r="BE39" s="34">
        <f>VLOOKUP($BC39&amp;"_"&amp;$AZ$7,データシート1!$A:$BT,MATCH("cb_"&amp;BE$12,データシート1!$A$1:$BT$1,0),0)</f>
        <v>12521.799999999948</v>
      </c>
      <c r="BF39" s="34">
        <f>VLOOKUP($BC39&amp;"_"&amp;$AZ$7,データシート1!$A:$BT,MATCH("cb_"&amp;BF$12,データシート1!$A$1:$BT$1,0),0)</f>
        <v>75598.199999999983</v>
      </c>
      <c r="BG39" s="34">
        <f>VLOOKUP($BC39&amp;"_"&amp;$AZ$7,データシート1!$A:$BT,MATCH("cb_"&amp;BG$12,データシート1!$A$1:$BT$1,0),0)</f>
        <v>19.2</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1313.8579999999999</v>
      </c>
      <c r="BK39" s="34">
        <f t="shared" si="3"/>
        <v>89453.057999999917</v>
      </c>
      <c r="BL39" s="36"/>
      <c r="BM39" s="844" t="str">
        <f t="shared" si="4"/>
        <v>07207</v>
      </c>
      <c r="BN39" s="1031" t="str">
        <f t="shared" si="5"/>
        <v>須賀川市</v>
      </c>
      <c r="BO39" s="34">
        <f>BE39*VLOOKUP(BO$12,別紙!$B$4:$E$10,MATCH("設備利用率",別紙!$B$4:$E$4,0),0)/100*8760/10^3</f>
        <v>15027.662615999936</v>
      </c>
      <c r="BP39" s="34">
        <f>BF39*VLOOKUP(BP$12,別紙!$B$4:$E$10,MATCH("設備利用率",別紙!$B$4:$E$4,0),0)/100*8760/10^3</f>
        <v>99998.275031999961</v>
      </c>
      <c r="BQ39" s="34">
        <f>BG39*VLOOKUP(BQ$12,別紙!$B$4:$E$10,MATCH("設備利用率",別紙!$B$4:$E$4,0),0)/100*8760/10^3</f>
        <v>41.711615999999992</v>
      </c>
      <c r="BR39" s="34">
        <f>BH39*VLOOKUP(BR$12,別紙!$B$4:$E$10,MATCH("設備利用率",別紙!$B$4:$E$4,0),0)/100*8760/10^3</f>
        <v>0</v>
      </c>
      <c r="BS39" s="34">
        <f>BI39*VLOOKUP(BS$12,別紙!$B$4:$E$10,MATCH("設備利用率",別紙!$B$4:$E$4,0),0)/100*8760/10^3</f>
        <v>0</v>
      </c>
      <c r="BT39" s="34">
        <f>BJ39*VLOOKUP(BT$12,別紙!$B$4:$E$10,MATCH("設備利用率",別紙!$B$4:$E$4,0),0)/100*8760/10^3</f>
        <v>9207.5168639999993</v>
      </c>
      <c r="BU39" s="34">
        <f t="shared" si="6"/>
        <v>124275.16612799991</v>
      </c>
      <c r="BV39" s="36"/>
      <c r="BW39" s="33" t="str">
        <f t="shared" si="7"/>
        <v>07207</v>
      </c>
      <c r="BX39" s="33" t="str">
        <f t="shared" si="8"/>
        <v>須賀川市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437948.05742150277</v>
      </c>
      <c r="BZ39" s="36"/>
      <c r="CA39" s="33" t="str">
        <f t="shared" si="9"/>
        <v>07207</v>
      </c>
      <c r="CB39" s="33" t="str">
        <f t="shared" si="10"/>
        <v>須賀川市</v>
      </c>
      <c r="CC39" s="223">
        <f t="shared" si="11"/>
        <v>3.4313801286111369E-2</v>
      </c>
      <c r="CD39" s="223">
        <f t="shared" si="16"/>
        <v>0.22833364216925089</v>
      </c>
      <c r="CE39" s="223">
        <f t="shared" si="17"/>
        <v>9.5243294936811826E-5</v>
      </c>
      <c r="CF39" s="223">
        <f t="shared" si="18"/>
        <v>0</v>
      </c>
      <c r="CG39" s="223">
        <f t="shared" si="19"/>
        <v>0</v>
      </c>
      <c r="CH39" s="223">
        <f t="shared" si="20"/>
        <v>2.1024221270008355E-2</v>
      </c>
      <c r="CI39" s="223">
        <f t="shared" si="12"/>
        <v>0.28376690802030746</v>
      </c>
      <c r="CK39" s="18" t="str">
        <f t="shared" si="13"/>
        <v>07207</v>
      </c>
      <c r="CL39" s="18" t="str">
        <f t="shared" si="14"/>
        <v>須賀川市</v>
      </c>
      <c r="CM39" s="18">
        <f>VLOOKUP($CK39&amp;"_"&amp;$AZ$7,データシート1!$A:$BT,MATCH("ca_太陽光発電（10kW未満）",データシート1!$A$1:$BT$1,0),0)</f>
        <v>2641</v>
      </c>
      <c r="CN39" s="18">
        <f>VLOOKUP($CK39&amp;"_"&amp;$AZ$5,データシート1!$A:$BT,MATCH("ab_家庭",データシート1!$A$1:$BT$1,0),0)</f>
        <v>30266</v>
      </c>
      <c r="CO39" s="223">
        <f t="shared" si="15"/>
        <v>8.725963126941122E-2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43215</v>
      </c>
      <c r="AY40" s="18" t="str">
        <f>IF(IFERROR(比較地域マスタ!$Z33,"")=0,"",IFERROR(比較地域マスタ!$Z33,""))</f>
        <v>天草市</v>
      </c>
      <c r="BC40" s="844" t="str">
        <f t="shared" si="0"/>
        <v>43215</v>
      </c>
      <c r="BD40" s="1031" t="str">
        <f t="shared" si="2"/>
        <v>天草市</v>
      </c>
      <c r="BE40" s="34">
        <f>VLOOKUP($BC40&amp;"_"&amp;$AZ$7,データシート1!$A:$BT,MATCH("cb_"&amp;BE$12,データシート1!$A$1:$BT$1,0),0)</f>
        <v>15969.320999999974</v>
      </c>
      <c r="BF40" s="34">
        <f>VLOOKUP($BC40&amp;"_"&amp;$AZ$7,データシート1!$A:$BT,MATCH("cb_"&amp;BF$12,データシート1!$A$1:$BT$1,0),0)</f>
        <v>62300.000000000029</v>
      </c>
      <c r="BG40" s="34">
        <f>VLOOKUP($BC40&amp;"_"&amp;$AZ$7,データシート1!$A:$BT,MATCH("cb_"&amp;BG$12,データシート1!$A$1:$BT$1,0),0)</f>
        <v>7100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85369.320999999996</v>
      </c>
      <c r="BL40" s="36"/>
      <c r="BM40" s="844" t="str">
        <f t="shared" si="4"/>
        <v>43215</v>
      </c>
      <c r="BN40" s="1031" t="str">
        <f t="shared" si="5"/>
        <v>天草市</v>
      </c>
      <c r="BO40" s="34">
        <f>BE40*VLOOKUP(BO$12,別紙!$B$4:$E$10,MATCH("設備利用率",別紙!$B$4:$E$4,0),0)/100*8760/10^3</f>
        <v>19165.101518519969</v>
      </c>
      <c r="BP40" s="34">
        <f>BF40*VLOOKUP(BP$12,別紙!$B$4:$E$10,MATCH("設備利用率",別紙!$B$4:$E$4,0),0)/100*8760/10^3</f>
        <v>82407.948000000048</v>
      </c>
      <c r="BQ40" s="34">
        <f>BG40*VLOOKUP(BQ$12,別紙!$B$4:$E$10,MATCH("設備利用率",別紙!$B$4:$E$4,0),0)/100*8760/10^3</f>
        <v>15424.608</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116997.65751852002</v>
      </c>
      <c r="BV40" s="36"/>
      <c r="BW40" s="33" t="str">
        <f t="shared" si="7"/>
        <v>43215</v>
      </c>
      <c r="BX40" s="33" t="str">
        <f t="shared" si="8"/>
        <v>天草市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361731.70944815071</v>
      </c>
      <c r="BZ40" s="36"/>
      <c r="CA40" s="33" t="str">
        <f t="shared" si="9"/>
        <v>43215</v>
      </c>
      <c r="CB40" s="33" t="str">
        <f t="shared" si="10"/>
        <v>天草市</v>
      </c>
      <c r="CC40" s="223">
        <f t="shared" si="11"/>
        <v>5.2981535812157005E-2</v>
      </c>
      <c r="CD40" s="223">
        <f t="shared" si="16"/>
        <v>0.22781510674228603</v>
      </c>
      <c r="CE40" s="223">
        <f t="shared" si="17"/>
        <v>4.2641017077356624E-2</v>
      </c>
      <c r="CF40" s="223">
        <f t="shared" si="18"/>
        <v>0</v>
      </c>
      <c r="CG40" s="223">
        <f t="shared" si="19"/>
        <v>0</v>
      </c>
      <c r="CH40" s="223">
        <f t="shared" si="20"/>
        <v>0</v>
      </c>
      <c r="CI40" s="223">
        <f t="shared" si="12"/>
        <v>0.32343765963179966</v>
      </c>
      <c r="CK40" s="18" t="str">
        <f t="shared" si="13"/>
        <v>43215</v>
      </c>
      <c r="CL40" s="18" t="str">
        <f t="shared" si="14"/>
        <v>天草市</v>
      </c>
      <c r="CM40" s="18">
        <f>VLOOKUP($CK40&amp;"_"&amp;$AZ$7,データシート1!$A:$BT,MATCH("ca_太陽光発電（10kW未満）",データシート1!$A$1:$BT$1,0),0)</f>
        <v>3165</v>
      </c>
      <c r="CN40" s="18">
        <f>VLOOKUP($CK40&amp;"_"&amp;$AZ$5,データシート1!$A:$BT,MATCH("ab_家庭",データシート1!$A$1:$BT$1,0),0)</f>
        <v>36314</v>
      </c>
      <c r="CO40" s="223">
        <f t="shared" si="15"/>
        <v>8.7156468579611165E-2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04212</v>
      </c>
      <c r="AY41" s="18" t="str">
        <f>IF(IFERROR(比較地域マスタ!$Z34,"")=0,"",IFERROR(比較地域マスタ!$Z34,""))</f>
        <v>登米市</v>
      </c>
      <c r="BC41" s="844" t="str">
        <f t="shared" si="0"/>
        <v>04212</v>
      </c>
      <c r="BD41" s="1031" t="str">
        <f t="shared" si="2"/>
        <v>登米市</v>
      </c>
      <c r="BE41" s="34">
        <f>VLOOKUP($BC41&amp;"_"&amp;$AZ$7,データシート1!$A:$BT,MATCH("cb_"&amp;BE$12,データシート1!$A$1:$BT$1,0),0)</f>
        <v>14659.799999999948</v>
      </c>
      <c r="BF41" s="34">
        <f>VLOOKUP($BC41&amp;"_"&amp;$AZ$7,データシート1!$A:$BT,MATCH("cb_"&amp;BF$12,データシート1!$A$1:$BT$1,0),0)</f>
        <v>58331.199999999924</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225.785</v>
      </c>
      <c r="BK41" s="34">
        <f t="shared" si="3"/>
        <v>73216.784999999873</v>
      </c>
      <c r="BL41" s="36"/>
      <c r="BM41" s="844" t="str">
        <f t="shared" si="4"/>
        <v>04212</v>
      </c>
      <c r="BN41" s="1031" t="str">
        <f t="shared" si="5"/>
        <v>登米市</v>
      </c>
      <c r="BO41" s="34">
        <f>BE41*VLOOKUP(BO$12,別紙!$B$4:$E$10,MATCH("設備利用率",別紙!$B$4:$E$4,0),0)/100*8760/10^3</f>
        <v>17593.519175999936</v>
      </c>
      <c r="BP41" s="34">
        <f>BF41*VLOOKUP(BP$12,別紙!$B$4:$E$10,MATCH("設備利用率",別紙!$B$4:$E$4,0),0)/100*8760/10^3</f>
        <v>77158.178111999892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1582.3012799999999</v>
      </c>
      <c r="BU41" s="34">
        <f t="shared" si="6"/>
        <v>96333.998567999821</v>
      </c>
      <c r="BV41" s="36"/>
      <c r="BW41" s="33" t="str">
        <f t="shared" si="7"/>
        <v>04212</v>
      </c>
      <c r="BX41" s="33" t="str">
        <f t="shared" si="8"/>
        <v>登米市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335348.42596760247</v>
      </c>
      <c r="BZ41" s="36"/>
      <c r="CA41" s="33" t="str">
        <f t="shared" si="9"/>
        <v>04212</v>
      </c>
      <c r="CB41" s="33" t="str">
        <f t="shared" si="10"/>
        <v>登米市</v>
      </c>
      <c r="CC41" s="223">
        <f t="shared" si="11"/>
        <v>5.2463401685086841E-2</v>
      </c>
      <c r="CD41" s="223">
        <f t="shared" si="16"/>
        <v>0.23008361494278801</v>
      </c>
      <c r="CE41" s="223">
        <f t="shared" si="17"/>
        <v>0</v>
      </c>
      <c r="CF41" s="223">
        <f t="shared" si="18"/>
        <v>0</v>
      </c>
      <c r="CG41" s="223">
        <f t="shared" si="19"/>
        <v>0</v>
      </c>
      <c r="CH41" s="223">
        <f t="shared" si="20"/>
        <v>4.718379922119759E-3</v>
      </c>
      <c r="CI41" s="223">
        <f t="shared" si="12"/>
        <v>0.28726539654999456</v>
      </c>
      <c r="CK41" s="18" t="str">
        <f t="shared" si="13"/>
        <v>04212</v>
      </c>
      <c r="CL41" s="18" t="str">
        <f t="shared" si="14"/>
        <v>登米市</v>
      </c>
      <c r="CM41" s="18">
        <f>VLOOKUP($CK41&amp;"_"&amp;$AZ$7,データシート1!$A:$BT,MATCH("ca_太陽光発電（10kW未満）",データシート1!$A$1:$BT$1,0),0)</f>
        <v>2935</v>
      </c>
      <c r="CN41" s="18">
        <f>VLOOKUP($CK41&amp;"_"&amp;$AZ$5,データシート1!$A:$BT,MATCH("ab_家庭",データシート1!$A$1:$BT$1,0),0)</f>
        <v>27237</v>
      </c>
      <c r="CO41" s="223">
        <f t="shared" si="15"/>
        <v>0.10775782942321108</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10211</v>
      </c>
      <c r="AY72" s="18" t="str">
        <f>IF(IFERROR(比較地域マスタ!$AE7,"")=0,"",IFERROR(比較地域マスタ!$AE7,""))</f>
        <v>安中市</v>
      </c>
      <c r="AZ72" s="16"/>
      <c r="BA72" s="22">
        <v>1</v>
      </c>
      <c r="BB72" s="22">
        <v>1</v>
      </c>
      <c r="BC72" s="18" t="str">
        <f>AX72</f>
        <v>10211</v>
      </c>
      <c r="BD72" s="18" t="str">
        <f>AY72</f>
        <v>安中市</v>
      </c>
      <c r="BE72" s="33">
        <f>VLOOKUP(BC72&amp;"_"&amp;$AZ$9,データシート3!A:AB,MATCH("ea_"&amp;"太陽光（建物系）"&amp;"_年間発電",データシート3!$A$1:$AB$1,0),0)/10^3+VLOOKUP(BC72&amp;"_"&amp;$AZ$9,データシート3!A:AB,MATCH("ea_"&amp;"太陽光（土地系）"&amp;"_年間発電",データシート3!$A$1:$AB$1,0),0)/10^3</f>
        <v>1787253.1880000001</v>
      </c>
      <c r="BF72" s="33">
        <f>VLOOKUP(BC72&amp;"_"&amp;$AZ$9,データシート3!A:AB,MATCH("ea_"&amp;"風力（陸上）"&amp;"_年間発電",データシート3!$A$1:$AB$1,0),0)/10^3</f>
        <v>36709.285000000003</v>
      </c>
      <c r="BG72" s="33">
        <f>VLOOKUP(BC72&amp;"_"&amp;$AZ$9,データシート3!A:AB,MATCH("ea_"&amp;"中小水（河川）"&amp;"_年間発電",データシート3!$A$1:$AB$1,0),0)/10^3+VLOOKUP(BC72&amp;"_"&amp;$AZ$9,データシート3!A:AB,MATCH("ea_"&amp;"中小水（農業用水路）"&amp;"_年間発電",データシート3!$A$1:$AB$1,0),0)/10^3</f>
        <v>155309.36499999999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25.754000000000005</v>
      </c>
      <c r="BI72" s="33">
        <f>SUM(BE72:BH72)</f>
        <v>1979297.5919999999</v>
      </c>
      <c r="BJ72" s="33">
        <f>(VLOOKUP($BC72&amp;"_"&amp;$AZ$8,データシート3!$A:$AN,MATCH("da_合計",データシート3!$A$1:$AN$1,0),0))/10^3</f>
        <v>469069.05483902351</v>
      </c>
      <c r="BK72" s="33">
        <f t="shared" ref="BK72:BK103" si="21">BI72-BJ72</f>
        <v>1510228.5371609763</v>
      </c>
      <c r="BL72" s="33">
        <f t="shared" ref="BL72:BL103" si="22">IF(BK72&gt;0,0,BK72)</f>
        <v>0</v>
      </c>
      <c r="BM72" s="33">
        <f t="shared" ref="BM72:BM103" si="23">IF(BK72&gt;0,BK72,0)</f>
        <v>1510228.5371609763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10204</v>
      </c>
      <c r="AY73" s="18" t="str">
        <f>IF(IFERROR(比較地域マスタ!$AE8,"")=0,"",IFERROR(比較地域マスタ!$AE8,""))</f>
        <v>伊勢崎市</v>
      </c>
      <c r="AZ73" s="16"/>
      <c r="BA73" s="22">
        <v>2</v>
      </c>
      <c r="BB73" s="22">
        <v>1</v>
      </c>
      <c r="BC73" s="18" t="str">
        <f t="shared" ref="BC73:BC136" si="24">AX73</f>
        <v>10204</v>
      </c>
      <c r="BD73" s="18" t="str">
        <f t="shared" ref="BD73:BD136" si="25">AY73</f>
        <v>伊勢崎市</v>
      </c>
      <c r="BE73" s="33">
        <f>VLOOKUP(BC73&amp;"_"&amp;$AZ$9,データシート3!A:AB,MATCH("ea_"&amp;"太陽光（建物系）"&amp;"_年間発電",データシート3!$A$1:$AB$1,0),0)/10^3+VLOOKUP(BC73&amp;"_"&amp;$AZ$9,データシート3!A:AB,MATCH("ea_"&amp;"太陽光（土地系）"&amp;"_年間発電",データシート3!$A$1:$AB$1,0),0)/10^3</f>
        <v>3151209.6959999995</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3151209.6959999995</v>
      </c>
      <c r="BJ73" s="33">
        <f>(VLOOKUP($BC73&amp;"_"&amp;$AZ$8,データシート3!$A:$AN,MATCH("da_合計",データシート3!$A$1:$AN$1,0),0))/10^3</f>
        <v>1605191.6021667738</v>
      </c>
      <c r="BK73" s="33">
        <f t="shared" si="21"/>
        <v>1546018.0938332258</v>
      </c>
      <c r="BL73" s="33">
        <f t="shared" si="22"/>
        <v>0</v>
      </c>
      <c r="BM73" s="33">
        <f t="shared" si="23"/>
        <v>1546018.0938332258</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10521</v>
      </c>
      <c r="AY74" s="18" t="str">
        <f>IF(IFERROR(比較地域マスタ!$AE9,"")=0,"",IFERROR(比較地域マスタ!$AE9,""))</f>
        <v>板倉町</v>
      </c>
      <c r="AZ74" s="16"/>
      <c r="BA74" s="22">
        <v>3</v>
      </c>
      <c r="BB74" s="22">
        <v>1</v>
      </c>
      <c r="BC74" s="18" t="str">
        <f t="shared" si="24"/>
        <v>10521</v>
      </c>
      <c r="BD74" s="18" t="str">
        <f t="shared" si="25"/>
        <v>板倉町</v>
      </c>
      <c r="BE74" s="33">
        <f>VLOOKUP(BC74&amp;"_"&amp;$AZ$9,データシート3!A:AB,MATCH("ea_"&amp;"太陽光（建物系）"&amp;"_年間発電",データシート3!$A$1:$AB$1,0),0)/10^3+VLOOKUP(BC74&amp;"_"&amp;$AZ$9,データシート3!A:AB,MATCH("ea_"&amp;"太陽光（土地系）"&amp;"_年間発電",データシート3!$A$1:$AB$1,0),0)/10^3</f>
        <v>531436.61100000003</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531436.61100000003</v>
      </c>
      <c r="BJ74" s="33">
        <f>(VLOOKUP($BC74&amp;"_"&amp;$AZ$8,データシート3!$A:$AN,MATCH("da_合計",データシート3!$A$1:$AN$1,0),0))/10^3</f>
        <v>95048.717156006693</v>
      </c>
      <c r="BK74" s="33">
        <f t="shared" si="21"/>
        <v>436387.89384399331</v>
      </c>
      <c r="BL74" s="33">
        <f t="shared" si="22"/>
        <v>0</v>
      </c>
      <c r="BM74" s="33">
        <f t="shared" si="23"/>
        <v>436387.89384399331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10366</v>
      </c>
      <c r="AY75" s="18" t="str">
        <f>IF(IFERROR(比較地域マスタ!$AE10,"")=0,"",IFERROR(比較地域マスタ!$AE10,""))</f>
        <v>上野村</v>
      </c>
      <c r="AZ75" s="16"/>
      <c r="BA75" s="22">
        <v>4</v>
      </c>
      <c r="BB75" s="22">
        <v>1</v>
      </c>
      <c r="BC75" s="18" t="str">
        <f t="shared" si="24"/>
        <v>10366</v>
      </c>
      <c r="BD75" s="18" t="str">
        <f t="shared" si="25"/>
        <v>上野村</v>
      </c>
      <c r="BE75" s="33">
        <f>VLOOKUP(BC75&amp;"_"&amp;$AZ$9,データシート3!A:AB,MATCH("ea_"&amp;"太陽光（建物系）"&amp;"_年間発電",データシート3!$A$1:$AB$1,0),0)/10^3+VLOOKUP(BC75&amp;"_"&amp;$AZ$9,データシート3!A:AB,MATCH("ea_"&amp;"太陽光（土地系）"&amp;"_年間発電",データシート3!$A$1:$AB$1,0),0)/10^3</f>
        <v>35361.288</v>
      </c>
      <c r="BF75" s="33">
        <f>VLOOKUP(BC75&amp;"_"&amp;$AZ$9,データシート3!A:AB,MATCH("ea_"&amp;"風力（陸上）"&amp;"_年間発電",データシート3!$A$1:$AB$1,0),0)/10^3</f>
        <v>161.79599999999999</v>
      </c>
      <c r="BG75" s="33">
        <f>VLOOKUP(BC75&amp;"_"&amp;$AZ$9,データシート3!A:AB,MATCH("ea_"&amp;"中小水（河川）"&amp;"_年間発電",データシート3!$A$1:$AB$1,0),0)/10^3+VLOOKUP(BC75&amp;"_"&amp;$AZ$9,データシート3!A:AB,MATCH("ea_"&amp;"中小水（農業用水路）"&amp;"_年間発電",データシート3!$A$1:$AB$1,0),0)/10^3</f>
        <v>18824.825000000001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54347.909</v>
      </c>
      <c r="BJ75" s="33">
        <f>(VLOOKUP($BC75&amp;"_"&amp;$AZ$8,データシート3!$A:$AN,MATCH("da_合計",データシート3!$A$1:$AN$1,0),0))/10^3</f>
        <v>6370.3916782732631</v>
      </c>
      <c r="BK75" s="33">
        <f t="shared" si="21"/>
        <v>47977.517321726737</v>
      </c>
      <c r="BL75" s="33">
        <f t="shared" si="22"/>
        <v>0</v>
      </c>
      <c r="BM75" s="33">
        <f t="shared" si="23"/>
        <v>47977.517321726737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10525</v>
      </c>
      <c r="AY76" s="18" t="str">
        <f>IF(IFERROR(比較地域マスタ!$AE11,"")=0,"",IFERROR(比較地域マスタ!$AE11,""))</f>
        <v>邑楽町</v>
      </c>
      <c r="AZ76" s="16"/>
      <c r="BA76" s="22">
        <v>5</v>
      </c>
      <c r="BB76" s="22">
        <v>1</v>
      </c>
      <c r="BC76" s="18" t="str">
        <f t="shared" si="24"/>
        <v>10525</v>
      </c>
      <c r="BD76" s="18" t="str">
        <f t="shared" si="25"/>
        <v>邑楽町</v>
      </c>
      <c r="BE76" s="33">
        <f>VLOOKUP(BC76&amp;"_"&amp;$AZ$9,データシート3!A:AB,MATCH("ea_"&amp;"太陽光（建物系）"&amp;"_年間発電",データシート3!$A$1:$AB$1,0),0)/10^3+VLOOKUP(BC76&amp;"_"&amp;$AZ$9,データシート3!A:AB,MATCH("ea_"&amp;"太陽光（土地系）"&amp;"_年間発電",データシート3!$A$1:$AB$1,0),0)/10^3</f>
        <v>509082.3870000001</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509082.3870000001</v>
      </c>
      <c r="BJ76" s="33">
        <f>(VLOOKUP($BC76&amp;"_"&amp;$AZ$8,データシート3!$A:$AN,MATCH("da_合計",データシート3!$A$1:$AN$1,0),0))/10^3</f>
        <v>257953.0873989627</v>
      </c>
      <c r="BK76" s="33">
        <f t="shared" si="21"/>
        <v>251129.2996010374</v>
      </c>
      <c r="BL76" s="33">
        <f t="shared" si="22"/>
        <v>0</v>
      </c>
      <c r="BM76" s="33">
        <f t="shared" si="23"/>
        <v>251129.2996010374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10524</v>
      </c>
      <c r="AY77" s="18" t="str">
        <f>IF(IFERROR(比較地域マスタ!$AE12,"")=0,"",IFERROR(比較地域マスタ!$AE12,""))</f>
        <v>大泉町</v>
      </c>
      <c r="AZ77" s="16"/>
      <c r="BA77" s="22">
        <v>6</v>
      </c>
      <c r="BB77" s="22">
        <v>1</v>
      </c>
      <c r="BC77" s="18" t="str">
        <f t="shared" si="24"/>
        <v>10524</v>
      </c>
      <c r="BD77" s="18" t="str">
        <f t="shared" si="25"/>
        <v>大泉町</v>
      </c>
      <c r="BE77" s="33">
        <f>VLOOKUP(BC77&amp;"_"&amp;$AZ$9,データシート3!A:AB,MATCH("ea_"&amp;"太陽光（建物系）"&amp;"_年間発電",データシート3!$A$1:$AB$1,0),0)/10^3+VLOOKUP(BC77&amp;"_"&amp;$AZ$9,データシート3!A:AB,MATCH("ea_"&amp;"太陽光（土地系）"&amp;"_年間発電",データシート3!$A$1:$AB$1,0),0)/10^3</f>
        <v>325820.18400000001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325820.18400000001</v>
      </c>
      <c r="BJ77" s="33">
        <f>(VLOOKUP($BC77&amp;"_"&amp;$AZ$8,データシート3!$A:$AN,MATCH("da_合計",データシート3!$A$1:$AN$1,0),0))/10^3</f>
        <v>550481.75822255854</v>
      </c>
      <c r="BK77" s="33">
        <f t="shared" si="21"/>
        <v>-224661.57422255853</v>
      </c>
      <c r="BL77" s="33">
        <f t="shared" si="22"/>
        <v>-224661.57422255853</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10205</v>
      </c>
      <c r="AY78" s="18" t="str">
        <f>IF(IFERROR(比較地域マスタ!$AE13,"")=0,"",IFERROR(比較地域マスタ!$AE13,""))</f>
        <v>太田市</v>
      </c>
      <c r="AZ78" s="16"/>
      <c r="BA78" s="22">
        <v>7</v>
      </c>
      <c r="BB78" s="22">
        <v>1</v>
      </c>
      <c r="BC78" s="18" t="str">
        <f t="shared" si="24"/>
        <v>10205</v>
      </c>
      <c r="BD78" s="18" t="str">
        <f t="shared" si="25"/>
        <v>太田市</v>
      </c>
      <c r="BE78" s="33">
        <f>VLOOKUP(BC78&amp;"_"&amp;$AZ$9,データシート3!A:AB,MATCH("ea_"&amp;"太陽光（建物系）"&amp;"_年間発電",データシート3!$A$1:$AB$1,0),0)/10^3+VLOOKUP(BC78&amp;"_"&amp;$AZ$9,データシート3!A:AB,MATCH("ea_"&amp;"太陽光（土地系）"&amp;"_年間発電",データシート3!$A$1:$AB$1,0),0)/10^3</f>
        <v>3809184.4440000001</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3809184.4440000001</v>
      </c>
      <c r="BJ78" s="33">
        <f>(VLOOKUP($BC78&amp;"_"&amp;$AZ$8,データシート3!$A:$AN,MATCH("da_合計",データシート3!$A$1:$AN$1,0),0))/10^3</f>
        <v>2711532.7358424929</v>
      </c>
      <c r="BK78" s="33">
        <f t="shared" si="21"/>
        <v>1097651.7081575072</v>
      </c>
      <c r="BL78" s="33">
        <f t="shared" si="22"/>
        <v>0</v>
      </c>
      <c r="BM78" s="33">
        <f t="shared" si="23"/>
        <v>1097651.7081575072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10443</v>
      </c>
      <c r="AY79" s="18" t="str">
        <f>IF(IFERROR(比較地域マスタ!$AE14,"")=0,"",IFERROR(比較地域マスタ!$AE14,""))</f>
        <v>片品村</v>
      </c>
      <c r="AZ79" s="16"/>
      <c r="BA79" s="22">
        <v>8</v>
      </c>
      <c r="BB79" s="22">
        <v>1</v>
      </c>
      <c r="BC79" s="18" t="str">
        <f t="shared" si="24"/>
        <v>10443</v>
      </c>
      <c r="BD79" s="18" t="str">
        <f t="shared" si="25"/>
        <v>片品村</v>
      </c>
      <c r="BE79" s="33">
        <f>VLOOKUP(BC79&amp;"_"&amp;$AZ$9,データシート3!A:AB,MATCH("ea_"&amp;"太陽光（建物系）"&amp;"_年間発電",データシート3!$A$1:$AB$1,0),0)/10^3+VLOOKUP(BC79&amp;"_"&amp;$AZ$9,データシート3!A:AB,MATCH("ea_"&amp;"太陽光（土地系）"&amp;"_年間発電",データシート3!$A$1:$AB$1,0),0)/10^3</f>
        <v>312780.39399999997</v>
      </c>
      <c r="BF79" s="33">
        <f>VLOOKUP(BC79&amp;"_"&amp;$AZ$9,データシート3!A:AB,MATCH("ea_"&amp;"風力（陸上）"&amp;"_年間発電",データシート3!$A$1:$AB$1,0),0)/10^3</f>
        <v>28786.444</v>
      </c>
      <c r="BG79" s="33">
        <f>VLOOKUP(BC79&amp;"_"&amp;$AZ$9,データシート3!A:AB,MATCH("ea_"&amp;"中小水（河川）"&amp;"_年間発電",データシート3!$A$1:$AB$1,0),0)/10^3+VLOOKUP(BC79&amp;"_"&amp;$AZ$9,データシート3!A:AB,MATCH("ea_"&amp;"中小水（農業用水路）"&amp;"_年間発電",データシート3!$A$1:$AB$1,0),0)/10^3</f>
        <v>165497.31700000001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4077.5349999999999</v>
      </c>
      <c r="BI79" s="33">
        <f t="shared" si="26"/>
        <v>511141.69</v>
      </c>
      <c r="BJ79" s="33">
        <f>(VLOOKUP($BC79&amp;"_"&amp;$AZ$8,データシート3!$A:$AN,MATCH("da_合計",データシート3!$A$1:$AN$1,0),0))/10^3</f>
        <v>20698.706473730577</v>
      </c>
      <c r="BK79" s="33">
        <f t="shared" si="21"/>
        <v>490442.98352626944</v>
      </c>
      <c r="BL79" s="33">
        <f>IF(BK79&gt;0,0,BK79)</f>
        <v>0</v>
      </c>
      <c r="BM79" s="33">
        <f>IF(BK79&gt;0,BK79,0)</f>
        <v>490442.98352626944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10444</v>
      </c>
      <c r="AY80" s="18" t="str">
        <f>IF(IFERROR(比較地域マスタ!$AE15,"")=0,"",IFERROR(比較地域マスタ!$AE15,""))</f>
        <v>川場村</v>
      </c>
      <c r="AZ80" s="16"/>
      <c r="BA80" s="22">
        <v>9</v>
      </c>
      <c r="BB80" s="22">
        <v>1</v>
      </c>
      <c r="BC80" s="18" t="str">
        <f t="shared" si="24"/>
        <v>10444</v>
      </c>
      <c r="BD80" s="18" t="str">
        <f t="shared" si="25"/>
        <v>川場村</v>
      </c>
      <c r="BE80" s="33">
        <f>VLOOKUP(BC80&amp;"_"&amp;$AZ$9,データシート3!A:AB,MATCH("ea_"&amp;"太陽光（建物系）"&amp;"_年間発電",データシート3!$A$1:$AB$1,0),0)/10^3+VLOOKUP(BC80&amp;"_"&amp;$AZ$9,データシート3!A:AB,MATCH("ea_"&amp;"太陽光（土地系）"&amp;"_年間発電",データシート3!$A$1:$AB$1,0),0)/10^3</f>
        <v>215331.022</v>
      </c>
      <c r="BF80" s="33">
        <f>VLOOKUP(BC80&amp;"_"&amp;$AZ$9,データシート3!A:AB,MATCH("ea_"&amp;"風力（陸上）"&amp;"_年間発電",データシート3!$A$1:$AB$1,0),0)/10^3</f>
        <v>63767.900000000009</v>
      </c>
      <c r="BG80" s="33">
        <f>VLOOKUP(BC80&amp;"_"&amp;$AZ$9,データシート3!A:AB,MATCH("ea_"&amp;"中小水（河川）"&amp;"_年間発電",データシート3!$A$1:$AB$1,0),0)/10^3+VLOOKUP(BC80&amp;"_"&amp;$AZ$9,データシート3!A:AB,MATCH("ea_"&amp;"中小水（農業用水路）"&amp;"_年間発電",データシート3!$A$1:$AB$1,0),0)/10^3</f>
        <v>86077.970000000016</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677.95399999999995</v>
      </c>
      <c r="BI80" s="33">
        <f t="shared" si="26"/>
        <v>365854.84600000008</v>
      </c>
      <c r="BJ80" s="33">
        <f>(VLOOKUP($BC80&amp;"_"&amp;$AZ$8,データシート3!$A:$AN,MATCH("da_合計",データシート3!$A$1:$AN$1,0),0))/10^3</f>
        <v>16098.16582313057</v>
      </c>
      <c r="BK80" s="33">
        <f t="shared" si="21"/>
        <v>349756.6801768695</v>
      </c>
      <c r="BL80" s="33">
        <f t="shared" si="22"/>
        <v>0</v>
      </c>
      <c r="BM80" s="33">
        <f t="shared" si="23"/>
        <v>349756.6801768695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10367</v>
      </c>
      <c r="AY81" s="18" t="str">
        <f>IF(IFERROR(比較地域マスタ!$AE16,"")=0,"",IFERROR(比較地域マスタ!$AE16,""))</f>
        <v>神流町</v>
      </c>
      <c r="AZ81" s="16"/>
      <c r="BA81" s="22">
        <v>10</v>
      </c>
      <c r="BB81" s="22">
        <v>1</v>
      </c>
      <c r="BC81" s="18" t="str">
        <f t="shared" si="24"/>
        <v>10367</v>
      </c>
      <c r="BD81" s="18" t="str">
        <f t="shared" si="25"/>
        <v>神流町</v>
      </c>
      <c r="BE81" s="33">
        <f>VLOOKUP(BC81&amp;"_"&amp;$AZ$9,データシート3!A:AB,MATCH("ea_"&amp;"太陽光（建物系）"&amp;"_年間発電",データシート3!$A$1:$AB$1,0),0)/10^3+VLOOKUP(BC81&amp;"_"&amp;$AZ$9,データシート3!A:AB,MATCH("ea_"&amp;"太陽光（土地系）"&amp;"_年間発電",データシート3!$A$1:$AB$1,0),0)/10^3</f>
        <v>46566.536999999997</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11175.717000000001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57742.254000000001</v>
      </c>
      <c r="BJ81" s="33">
        <f>(VLOOKUP($BC81&amp;"_"&amp;$AZ$8,データシート3!$A:$AN,MATCH("da_合計",データシート3!$A$1:$AN$1,0),0))/10^3</f>
        <v>8263.3715574969665</v>
      </c>
      <c r="BK81" s="33">
        <f t="shared" si="21"/>
        <v>49478.882442503033</v>
      </c>
      <c r="BL81" s="33">
        <f t="shared" si="22"/>
        <v>0</v>
      </c>
      <c r="BM81" s="33">
        <f t="shared" si="23"/>
        <v>49478.882442503033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10384</v>
      </c>
      <c r="AY82" s="18" t="str">
        <f>IF(IFERROR(比較地域マスタ!$AE17,"")=0,"",IFERROR(比較地域マスタ!$AE17,""))</f>
        <v>甘楽町</v>
      </c>
      <c r="AZ82" s="16"/>
      <c r="BA82" s="22">
        <v>11</v>
      </c>
      <c r="BB82" s="22">
        <v>1</v>
      </c>
      <c r="BC82" s="18" t="str">
        <f t="shared" si="24"/>
        <v>10384</v>
      </c>
      <c r="BD82" s="18" t="str">
        <f t="shared" si="25"/>
        <v>甘楽町</v>
      </c>
      <c r="BE82" s="33">
        <f>VLOOKUP(BC82&amp;"_"&amp;$AZ$9,データシート3!A:AB,MATCH("ea_"&amp;"太陽光（建物系）"&amp;"_年間発電",データシート3!$A$1:$AB$1,0),0)/10^3+VLOOKUP(BC82&amp;"_"&amp;$AZ$9,データシート3!A:AB,MATCH("ea_"&amp;"太陽光（土地系）"&amp;"_年間発電",データシート3!$A$1:$AB$1,0),0)/10^3</f>
        <v>459974.94900000002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4844.4790000000003</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464819.42800000001</v>
      </c>
      <c r="BJ82" s="33">
        <f>(VLOOKUP($BC82&amp;"_"&amp;$AZ$8,データシート3!$A:$AN,MATCH("da_合計",データシート3!$A$1:$AN$1,0),0))/10^3</f>
        <v>70376.098984095835</v>
      </c>
      <c r="BK82" s="33">
        <f t="shared" si="21"/>
        <v>394443.32901590416</v>
      </c>
      <c r="BL82" s="33">
        <f t="shared" si="22"/>
        <v>0</v>
      </c>
      <c r="BM82" s="33">
        <f t="shared" si="23"/>
        <v>394443.32901590416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10203</v>
      </c>
      <c r="AY83" s="18" t="str">
        <f>IF(IFERROR(比較地域マスタ!$AE18,"")=0,"",IFERROR(比較地域マスタ!$AE18,""))</f>
        <v>桐生市</v>
      </c>
      <c r="AZ83" s="16"/>
      <c r="BA83" s="22">
        <v>12</v>
      </c>
      <c r="BB83" s="22">
        <v>1</v>
      </c>
      <c r="BC83" s="18" t="str">
        <f t="shared" si="24"/>
        <v>10203</v>
      </c>
      <c r="BD83" s="18" t="str">
        <f t="shared" si="25"/>
        <v>桐生市</v>
      </c>
      <c r="BE83" s="33">
        <f>VLOOKUP(BC83&amp;"_"&amp;$AZ$9,データシート3!A:AB,MATCH("ea_"&amp;"太陽光（建物系）"&amp;"_年間発電",データシート3!$A$1:$AB$1,0),0)/10^3+VLOOKUP(BC83&amp;"_"&amp;$AZ$9,データシート3!A:AB,MATCH("ea_"&amp;"太陽光（土地系）"&amp;"_年間発電",データシート3!$A$1:$AB$1,0),0)/10^3</f>
        <v>1345202.578</v>
      </c>
      <c r="BF83" s="33">
        <f>VLOOKUP(BC83&amp;"_"&amp;$AZ$9,データシート3!A:AB,MATCH("ea_"&amp;"風力（陸上）"&amp;"_年間発電",データシート3!$A$1:$AB$1,0),0)/10^3</f>
        <v>89604.149000000005</v>
      </c>
      <c r="BG83" s="33">
        <f>VLOOKUP(BC83&amp;"_"&amp;$AZ$9,データシート3!A:AB,MATCH("ea_"&amp;"中小水（河川）"&amp;"_年間発電",データシート3!$A$1:$AB$1,0),0)/10^3+VLOOKUP(BC83&amp;"_"&amp;$AZ$9,データシート3!A:AB,MATCH("ea_"&amp;"中小水（農業用水路）"&amp;"_年間発電",データシート3!$A$1:$AB$1,0),0)/10^3</f>
        <v>95283.089000000007</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53053.296000000002</v>
      </c>
      <c r="BI83" s="33">
        <f t="shared" si="26"/>
        <v>1583143.112</v>
      </c>
      <c r="BJ83" s="33">
        <f>(VLOOKUP($BC83&amp;"_"&amp;$AZ$8,データシート3!$A:$AN,MATCH("da_合計",データシート3!$A$1:$AN$1,0),0))/10^3</f>
        <v>611246.18959850841</v>
      </c>
      <c r="BK83" s="33">
        <f t="shared" si="21"/>
        <v>971896.92240149155</v>
      </c>
      <c r="BL83" s="33">
        <f t="shared" si="22"/>
        <v>0</v>
      </c>
      <c r="BM83" s="33">
        <f t="shared" si="23"/>
        <v>971896.92240149155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10426</v>
      </c>
      <c r="AY84" s="18" t="str">
        <f>IF(IFERROR(比較地域マスタ!$AE19,"")=0,"",IFERROR(比較地域マスタ!$AE19,""))</f>
        <v>草津町</v>
      </c>
      <c r="AZ84" s="16"/>
      <c r="BA84" s="22">
        <v>13</v>
      </c>
      <c r="BB84" s="22">
        <v>1</v>
      </c>
      <c r="BC84" s="18" t="str">
        <f t="shared" si="24"/>
        <v>10426</v>
      </c>
      <c r="BD84" s="18" t="str">
        <f t="shared" si="25"/>
        <v>草津町</v>
      </c>
      <c r="BE84" s="33">
        <f>VLOOKUP(BC84&amp;"_"&amp;$AZ$9,データシート3!A:AB,MATCH("ea_"&amp;"太陽光（建物系）"&amp;"_年間発電",データシート3!$A$1:$AB$1,0),0)/10^3+VLOOKUP(BC84&amp;"_"&amp;$AZ$9,データシート3!A:AB,MATCH("ea_"&amp;"太陽光（土地系）"&amp;"_年間発電",データシート3!$A$1:$AB$1,0),0)/10^3</f>
        <v>101575.503</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40459.739000000001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1370642.023</v>
      </c>
      <c r="BI84" s="33">
        <f t="shared" si="26"/>
        <v>1512677.2650000001</v>
      </c>
      <c r="BJ84" s="33">
        <f>(VLOOKUP($BC84&amp;"_"&amp;$AZ$8,データシート3!$A:$AN,MATCH("da_合計",データシート3!$A$1:$AN$1,0),0))/10^3</f>
        <v>41759.721124362455</v>
      </c>
      <c r="BK84" s="33">
        <f t="shared" si="21"/>
        <v>1470917.5438756377</v>
      </c>
      <c r="BL84" s="33">
        <f t="shared" si="22"/>
        <v>0</v>
      </c>
      <c r="BM84" s="33">
        <f t="shared" si="23"/>
        <v>1470917.5438756377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10208</v>
      </c>
      <c r="AY85" s="18" t="str">
        <f>IF(IFERROR(比較地域マスタ!$AE20,"")=0,"",IFERROR(比較地域マスタ!$AE20,""))</f>
        <v>渋川市</v>
      </c>
      <c r="AZ85" s="16"/>
      <c r="BA85" s="22">
        <v>14</v>
      </c>
      <c r="BB85" s="22">
        <v>1</v>
      </c>
      <c r="BC85" s="18" t="str">
        <f t="shared" si="24"/>
        <v>10208</v>
      </c>
      <c r="BD85" s="18" t="str">
        <f t="shared" si="25"/>
        <v>渋川市</v>
      </c>
      <c r="BE85" s="33">
        <f>VLOOKUP(BC85&amp;"_"&amp;$AZ$9,データシート3!A:AB,MATCH("ea_"&amp;"太陽光（建物系）"&amp;"_年間発電",データシート3!$A$1:$AB$1,0),0)/10^3+VLOOKUP(BC85&amp;"_"&amp;$AZ$9,データシート3!A:AB,MATCH("ea_"&amp;"太陽光（土地系）"&amp;"_年間発電",データシート3!$A$1:$AB$1,0),0)/10^3</f>
        <v>1897181.8480000002</v>
      </c>
      <c r="BF85" s="33">
        <f>VLOOKUP(BC85&amp;"_"&amp;$AZ$9,データシート3!A:AB,MATCH("ea_"&amp;"風力（陸上）"&amp;"_年間発電",データシート3!$A$1:$AB$1,0),0)/10^3</f>
        <v>139286.652</v>
      </c>
      <c r="BG85" s="33">
        <f>VLOOKUP(BC85&amp;"_"&amp;$AZ$9,データシート3!A:AB,MATCH("ea_"&amp;"中小水（河川）"&amp;"_年間発電",データシート3!$A$1:$AB$1,0),0)/10^3+VLOOKUP(BC85&amp;"_"&amp;$AZ$9,データシート3!A:AB,MATCH("ea_"&amp;"中小水（農業用水路）"&amp;"_年間発電",データシート3!$A$1:$AB$1,0),0)/10^3</f>
        <v>108034.966</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29967.575000000001</v>
      </c>
      <c r="BI85" s="33">
        <f t="shared" si="26"/>
        <v>2174471.0410000002</v>
      </c>
      <c r="BJ85" s="33">
        <f>(VLOOKUP($BC85&amp;"_"&amp;$AZ$8,データシート3!$A:$AN,MATCH("da_合計",データシート3!$A$1:$AN$1,0),0))/10^3</f>
        <v>474783.46715141617</v>
      </c>
      <c r="BK85" s="33">
        <f t="shared" si="21"/>
        <v>1699687.573848584</v>
      </c>
      <c r="BL85" s="33">
        <f t="shared" si="22"/>
        <v>0</v>
      </c>
      <c r="BM85" s="33">
        <f t="shared" si="23"/>
        <v>1699687.573848584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10382</v>
      </c>
      <c r="AY86" s="18" t="str">
        <f>IF(IFERROR(比較地域マスタ!$AE21,"")=0,"",IFERROR(比較地域マスタ!$AE21,""))</f>
        <v>下仁田町</v>
      </c>
      <c r="AZ86" s="16"/>
      <c r="BA86" s="22">
        <v>15</v>
      </c>
      <c r="BB86" s="22">
        <v>1</v>
      </c>
      <c r="BC86" s="18" t="str">
        <f t="shared" si="24"/>
        <v>10382</v>
      </c>
      <c r="BD86" s="18" t="str">
        <f t="shared" si="25"/>
        <v>下仁田町</v>
      </c>
      <c r="BE86" s="33">
        <f>VLOOKUP(BC86&amp;"_"&amp;$AZ$9,データシート3!A:AB,MATCH("ea_"&amp;"太陽光（建物系）"&amp;"_年間発電",データシート3!$A$1:$AB$1,0),0)/10^3+VLOOKUP(BC86&amp;"_"&amp;$AZ$9,データシート3!A:AB,MATCH("ea_"&amp;"太陽光（土地系）"&amp;"_年間発電",データシート3!$A$1:$AB$1,0),0)/10^3</f>
        <v>262439.13800000004</v>
      </c>
      <c r="BF86" s="33">
        <f>VLOOKUP(BC86&amp;"_"&amp;$AZ$9,データシート3!A:AB,MATCH("ea_"&amp;"風力（陸上）"&amp;"_年間発電",データシート3!$A$1:$AB$1,0),0)/10^3</f>
        <v>38493.726000000002</v>
      </c>
      <c r="BG86" s="33">
        <f>VLOOKUP(BC86&amp;"_"&amp;$AZ$9,データシート3!A:AB,MATCH("ea_"&amp;"中小水（河川）"&amp;"_年間発電",データシート3!$A$1:$AB$1,0),0)/10^3+VLOOKUP(BC86&amp;"_"&amp;$AZ$9,データシート3!A:AB,MATCH("ea_"&amp;"中小水（農業用水路）"&amp;"_年間発電",データシート3!$A$1:$AB$1,0),0)/10^3</f>
        <v>57229.798000000003</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358162.66200000007</v>
      </c>
      <c r="BJ86" s="33">
        <f>(VLOOKUP($BC86&amp;"_"&amp;$AZ$8,データシート3!$A:$AN,MATCH("da_合計",データシート3!$A$1:$AN$1,0),0))/10^3</f>
        <v>38675.717006965569</v>
      </c>
      <c r="BK86" s="33">
        <f t="shared" si="21"/>
        <v>319486.94499303447</v>
      </c>
      <c r="BL86" s="33">
        <f t="shared" si="22"/>
        <v>0</v>
      </c>
      <c r="BM86" s="33">
        <f t="shared" si="23"/>
        <v>319486.94499303447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10448</v>
      </c>
      <c r="AY87" s="18" t="str">
        <f>IF(IFERROR(比較地域マスタ!$AE22,"")=0,"",IFERROR(比較地域マスタ!$AE22,""))</f>
        <v>昭和村</v>
      </c>
      <c r="AZ87" s="16"/>
      <c r="BA87" s="22">
        <v>16</v>
      </c>
      <c r="BB87" s="22">
        <v>1</v>
      </c>
      <c r="BC87" s="18" t="str">
        <f t="shared" si="24"/>
        <v>10448</v>
      </c>
      <c r="BD87" s="18" t="str">
        <f t="shared" si="25"/>
        <v>昭和村</v>
      </c>
      <c r="BE87" s="33">
        <f>VLOOKUP(BC87&amp;"_"&amp;$AZ$9,データシート3!A:AB,MATCH("ea_"&amp;"太陽光（建物系）"&amp;"_年間発電",データシート3!$A$1:$AB$1,0),0)/10^3+VLOOKUP(BC87&amp;"_"&amp;$AZ$9,データシート3!A:AB,MATCH("ea_"&amp;"太陽光（土地系）"&amp;"_年間発電",データシート3!$A$1:$AB$1,0),0)/10^3</f>
        <v>992217.73300000001</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19421.392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7731.4709999999995</v>
      </c>
      <c r="BI87" s="33">
        <f t="shared" si="26"/>
        <v>1019370.596</v>
      </c>
      <c r="BJ87" s="33">
        <f>(VLOOKUP($BC87&amp;"_"&amp;$AZ$8,データシート3!$A:$AN,MATCH("da_合計",データシート3!$A$1:$AN$1,0),0))/10^3</f>
        <v>54105.70427304534</v>
      </c>
      <c r="BK87" s="33">
        <f t="shared" si="21"/>
        <v>965264.89172695472</v>
      </c>
      <c r="BL87" s="33">
        <f t="shared" si="22"/>
        <v>0</v>
      </c>
      <c r="BM87" s="33">
        <f t="shared" si="23"/>
        <v>965264.89172695472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10344</v>
      </c>
      <c r="AY88" s="18" t="str">
        <f>IF(IFERROR(比較地域マスタ!$AE23,"")=0,"",IFERROR(比較地域マスタ!$AE23,""))</f>
        <v>榛東村</v>
      </c>
      <c r="AZ88" s="16"/>
      <c r="BA88" s="22">
        <v>17</v>
      </c>
      <c r="BB88" s="22">
        <v>1</v>
      </c>
      <c r="BC88" s="18" t="str">
        <f t="shared" si="24"/>
        <v>10344</v>
      </c>
      <c r="BD88" s="18" t="str">
        <f t="shared" si="25"/>
        <v>榛東村</v>
      </c>
      <c r="BE88" s="33">
        <f>VLOOKUP(BC88&amp;"_"&amp;$AZ$9,データシート3!A:AB,MATCH("ea_"&amp;"太陽光（建物系）"&amp;"_年間発電",データシート3!$A$1:$AB$1,0),0)/10^3+VLOOKUP(BC88&amp;"_"&amp;$AZ$9,データシート3!A:AB,MATCH("ea_"&amp;"太陽光（土地系）"&amp;"_年間発電",データシート3!$A$1:$AB$1,0),0)/10^3</f>
        <v>336049.92700000003</v>
      </c>
      <c r="BF88" s="33">
        <f>VLOOKUP(BC88&amp;"_"&amp;$AZ$9,データシート3!A:AB,MATCH("ea_"&amp;"風力（陸上）"&amp;"_年間発電",データシート3!$A$1:$AB$1,0),0)/10^3</f>
        <v>17561.039000000001</v>
      </c>
      <c r="BG88" s="33">
        <f>VLOOKUP(BC88&amp;"_"&amp;$AZ$9,データシート3!A:AB,MATCH("ea_"&amp;"中小水（河川）"&amp;"_年間発電",データシート3!$A$1:$AB$1,0),0)/10^3+VLOOKUP(BC88&amp;"_"&amp;$AZ$9,データシート3!A:AB,MATCH("ea_"&amp;"中小水（農業用水路）"&amp;"_年間発電",データシート3!$A$1:$AB$1,0),0)/10^3</f>
        <v>1007.8289999999998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11865.42</v>
      </c>
      <c r="BI88" s="33">
        <f t="shared" si="26"/>
        <v>366484.21500000003</v>
      </c>
      <c r="BJ88" s="33">
        <f>(VLOOKUP($BC88&amp;"_"&amp;$AZ$8,データシート3!$A:$AN,MATCH("da_合計",データシート3!$A$1:$AN$1,0),0))/10^3</f>
        <v>66223.904786821193</v>
      </c>
      <c r="BK88" s="33">
        <f t="shared" si="21"/>
        <v>300260.31021317886</v>
      </c>
      <c r="BL88" s="33">
        <f t="shared" si="22"/>
        <v>0</v>
      </c>
      <c r="BM88" s="33">
        <f t="shared" si="23"/>
        <v>300260.31021317886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10202</v>
      </c>
      <c r="AY89" s="18" t="str">
        <f>IF(IFERROR(比較地域マスタ!$AE24,"")=0,"",IFERROR(比較地域マスタ!$AE24,""))</f>
        <v>高崎市</v>
      </c>
      <c r="AZ89" s="16"/>
      <c r="BA89" s="22">
        <v>18</v>
      </c>
      <c r="BB89" s="22">
        <v>1</v>
      </c>
      <c r="BC89" s="18" t="str">
        <f t="shared" si="24"/>
        <v>10202</v>
      </c>
      <c r="BD89" s="18" t="str">
        <f t="shared" si="25"/>
        <v>高崎市</v>
      </c>
      <c r="BE89" s="33">
        <f>VLOOKUP(BC89&amp;"_"&amp;$AZ$9,データシート3!A:AB,MATCH("ea_"&amp;"太陽光（建物系）"&amp;"_年間発電",データシート3!$A$1:$AB$1,0),0)/10^3+VLOOKUP(BC89&amp;"_"&amp;$AZ$9,データシート3!A:AB,MATCH("ea_"&amp;"太陽光（土地系）"&amp;"_年間発電",データシート3!$A$1:$AB$1,0),0)/10^3</f>
        <v>4389381.42</v>
      </c>
      <c r="BF89" s="33">
        <f>VLOOKUP(BC89&amp;"_"&amp;$AZ$9,データシート3!A:AB,MATCH("ea_"&amp;"風力（陸上）"&amp;"_年間発電",データシート3!$A$1:$AB$1,0),0)/10^3</f>
        <v>81924.36599999998</v>
      </c>
      <c r="BG89" s="33">
        <f>VLOOKUP(BC89&amp;"_"&amp;$AZ$9,データシート3!A:AB,MATCH("ea_"&amp;"中小水（河川）"&amp;"_年間発電",データシート3!$A$1:$AB$1,0),0)/10^3+VLOOKUP(BC89&amp;"_"&amp;$AZ$9,データシート3!A:AB,MATCH("ea_"&amp;"中小水（農業用水路）"&amp;"_年間発電",データシート3!$A$1:$AB$1,0),0)/10^3</f>
        <v>200522.29100000003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25272.915000000001</v>
      </c>
      <c r="BI89" s="33">
        <f t="shared" si="26"/>
        <v>4697100.9920000006</v>
      </c>
      <c r="BJ89" s="33">
        <f>(VLOOKUP($BC89&amp;"_"&amp;$AZ$8,データシート3!$A:$AN,MATCH("da_合計",データシート3!$A$1:$AN$1,0),0))/10^3</f>
        <v>2352525.1872173557</v>
      </c>
      <c r="BK89" s="33">
        <f t="shared" si="21"/>
        <v>2344575.8047826448</v>
      </c>
      <c r="BL89" s="33">
        <f t="shared" si="22"/>
        <v>0</v>
      </c>
      <c r="BM89" s="33">
        <f t="shared" si="23"/>
        <v>2344575.8047826448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10428</v>
      </c>
      <c r="AY90" s="18" t="str">
        <f>IF(IFERROR(比較地域マスタ!$AE25,"")=0,"",IFERROR(比較地域マスタ!$AE25,""))</f>
        <v>高山村</v>
      </c>
      <c r="AZ90" s="16"/>
      <c r="BA90" s="22">
        <v>19</v>
      </c>
      <c r="BB90" s="22">
        <v>1</v>
      </c>
      <c r="BC90" s="18" t="str">
        <f t="shared" si="24"/>
        <v>10428</v>
      </c>
      <c r="BD90" s="18" t="str">
        <f t="shared" si="25"/>
        <v>高山村</v>
      </c>
      <c r="BE90" s="33">
        <f>VLOOKUP(BC90&amp;"_"&amp;$AZ$9,データシート3!A:AB,MATCH("ea_"&amp;"太陽光（建物系）"&amp;"_年間発電",データシート3!$A$1:$AB$1,0),0)/10^3+VLOOKUP(BC90&amp;"_"&amp;$AZ$9,データシート3!A:AB,MATCH("ea_"&amp;"太陽光（土地系）"&amp;"_年間発電",データシート3!$A$1:$AB$1,0),0)/10^3</f>
        <v>218895.10199999998</v>
      </c>
      <c r="BF90" s="33">
        <f>VLOOKUP(BC90&amp;"_"&amp;$AZ$9,データシート3!A:AB,MATCH("ea_"&amp;"風力（陸上）"&amp;"_年間発電",データシート3!$A$1:$AB$1,0),0)/10^3</f>
        <v>252643.56099999996</v>
      </c>
      <c r="BG90" s="33">
        <f>VLOOKUP(BC90&amp;"_"&amp;$AZ$9,データシート3!A:AB,MATCH("ea_"&amp;"中小水（河川）"&amp;"_年間発電",データシート3!$A$1:$AB$1,0),0)/10^3+VLOOKUP(BC90&amp;"_"&amp;$AZ$9,データシート3!A:AB,MATCH("ea_"&amp;"中小水（農業用水路）"&amp;"_年間発電",データシート3!$A$1:$AB$1,0),0)/10^3</f>
        <v>5418.7820000000002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534.71</v>
      </c>
      <c r="BI90" s="33">
        <f t="shared" si="26"/>
        <v>477492.15499999997</v>
      </c>
      <c r="BJ90" s="33">
        <f>(VLOOKUP($BC90&amp;"_"&amp;$AZ$8,データシート3!$A:$AN,MATCH("da_合計",データシート3!$A$1:$AN$1,0),0))/10^3</f>
        <v>20072.373977423951</v>
      </c>
      <c r="BK90" s="33">
        <f t="shared" si="21"/>
        <v>457419.78102257603</v>
      </c>
      <c r="BL90" s="33">
        <f t="shared" si="22"/>
        <v>0</v>
      </c>
      <c r="BM90" s="33">
        <f t="shared" si="23"/>
        <v>457419.78102257603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10207</v>
      </c>
      <c r="AY91" s="18" t="str">
        <f>IF(IFERROR(比較地域マスタ!$AE26,"")=0,"",IFERROR(比較地域マスタ!$AE26,""))</f>
        <v>館林市</v>
      </c>
      <c r="BA91" s="22">
        <v>20</v>
      </c>
      <c r="BB91" s="22">
        <v>1</v>
      </c>
      <c r="BC91" s="18" t="str">
        <f t="shared" si="24"/>
        <v>10207</v>
      </c>
      <c r="BD91" s="18" t="str">
        <f t="shared" si="25"/>
        <v>館林市</v>
      </c>
      <c r="BE91" s="33">
        <f>VLOOKUP(BC91&amp;"_"&amp;$AZ$9,データシート3!A:AB,MATCH("ea_"&amp;"太陽光（建物系）"&amp;"_年間発電",データシート3!$A$1:$AB$1,0),0)/10^3+VLOOKUP(BC91&amp;"_"&amp;$AZ$9,データシート3!A:AB,MATCH("ea_"&amp;"太陽光（土地系）"&amp;"_年間発電",データシート3!$A$1:$AB$1,0),0)/10^3</f>
        <v>964875.57000000007</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964875.57000000007</v>
      </c>
      <c r="BJ91" s="33">
        <f>(VLOOKUP($BC91&amp;"_"&amp;$AZ$8,データシート3!$A:$AN,MATCH("da_合計",データシート3!$A$1:$AN$1,0),0))/10^3</f>
        <v>533052.71490428783</v>
      </c>
      <c r="BK91" s="33">
        <f t="shared" si="21"/>
        <v>431822.85509571224</v>
      </c>
      <c r="BL91" s="33">
        <f t="shared" si="22"/>
        <v>0</v>
      </c>
      <c r="BM91" s="33">
        <f t="shared" si="23"/>
        <v>431822.85509571224</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10464</v>
      </c>
      <c r="AY92" s="18" t="str">
        <f>IF(IFERROR(比較地域マスタ!$AE27,"")=0,"",IFERROR(比較地域マスタ!$AE27,""))</f>
        <v>玉村町</v>
      </c>
      <c r="AZ92" s="16"/>
      <c r="BA92" s="22">
        <v>21</v>
      </c>
      <c r="BB92" s="22">
        <v>1</v>
      </c>
      <c r="BC92" s="18" t="str">
        <f t="shared" si="24"/>
        <v>10464</v>
      </c>
      <c r="BD92" s="18" t="str">
        <f t="shared" si="25"/>
        <v>玉村町</v>
      </c>
      <c r="BE92" s="33">
        <f>VLOOKUP(BC92&amp;"_"&amp;$AZ$9,データシート3!A:AB,MATCH("ea_"&amp;"太陽光（建物系）"&amp;"_年間発電",データシート3!$A$1:$AB$1,0),0)/10^3+VLOOKUP(BC92&amp;"_"&amp;$AZ$9,データシート3!A:AB,MATCH("ea_"&amp;"太陽光（土地系）"&amp;"_年間発電",データシート3!$A$1:$AB$1,0),0)/10^3</f>
        <v>567292.25900000008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567292.25900000008</v>
      </c>
      <c r="BJ92" s="33">
        <f>(VLOOKUP($BC92&amp;"_"&amp;$AZ$8,データシート3!$A:$AN,MATCH("da_合計",データシート3!$A$1:$AN$1,0),0))/10^3</f>
        <v>237699.4044105979</v>
      </c>
      <c r="BK92" s="33">
        <f>BI92-BJ92</f>
        <v>329592.85458940221</v>
      </c>
      <c r="BL92" s="33">
        <f t="shared" si="22"/>
        <v>0</v>
      </c>
      <c r="BM92" s="33">
        <f t="shared" si="23"/>
        <v>329592.85458940221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10523</v>
      </c>
      <c r="AY93" s="18" t="str">
        <f>IF(IFERROR(比較地域マスタ!$AE28,"")=0,"",IFERROR(比較地域マスタ!$AE28,""))</f>
        <v>千代田町</v>
      </c>
      <c r="AZ93" s="16"/>
      <c r="BA93" s="22">
        <v>22</v>
      </c>
      <c r="BB93" s="22">
        <v>1</v>
      </c>
      <c r="BC93" s="18" t="str">
        <f t="shared" si="24"/>
        <v>10523</v>
      </c>
      <c r="BD93" s="18" t="str">
        <f t="shared" si="25"/>
        <v>千代田町</v>
      </c>
      <c r="BE93" s="33">
        <f>VLOOKUP(BC93&amp;"_"&amp;$AZ$9,データシート3!A:AB,MATCH("ea_"&amp;"太陽光（建物系）"&amp;"_年間発電",データシート3!$A$1:$AB$1,0),0)/10^3+VLOOKUP(BC93&amp;"_"&amp;$AZ$9,データシート3!A:AB,MATCH("ea_"&amp;"太陽光（土地系）"&amp;"_年間発電",データシート3!$A$1:$AB$1,0),0)/10^3</f>
        <v>299315.52800000005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299315.52800000005</v>
      </c>
      <c r="BJ93" s="33">
        <f>(VLOOKUP($BC93&amp;"_"&amp;$AZ$8,データシート3!$A:$AN,MATCH("da_合計",データシート3!$A$1:$AN$1,0),0))/10^3</f>
        <v>189710.31262097889</v>
      </c>
      <c r="BK93" s="33">
        <f t="shared" si="21"/>
        <v>109605.21537902116</v>
      </c>
      <c r="BL93" s="33">
        <f t="shared" si="22"/>
        <v>0</v>
      </c>
      <c r="BM93" s="33">
        <f t="shared" si="23"/>
        <v>109605.21537902116</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10425</v>
      </c>
      <c r="AY94" s="18" t="str">
        <f>IF(IFERROR(比較地域マスタ!$AE29,"")=0,"",IFERROR(比較地域マスタ!$AE29,""))</f>
        <v>嬬恋村</v>
      </c>
      <c r="AZ94" s="16"/>
      <c r="BA94" s="22">
        <v>23</v>
      </c>
      <c r="BB94" s="22">
        <v>1</v>
      </c>
      <c r="BC94" s="18" t="str">
        <f t="shared" si="24"/>
        <v>10425</v>
      </c>
      <c r="BD94" s="18" t="str">
        <f t="shared" si="25"/>
        <v>嬬恋村</v>
      </c>
      <c r="BE94" s="33">
        <f>VLOOKUP(BC94&amp;"_"&amp;$AZ$9,データシート3!A:AB,MATCH("ea_"&amp;"太陽光（建物系）"&amp;"_年間発電",データシート3!$A$1:$AB$1,0),0)/10^3+VLOOKUP(BC94&amp;"_"&amp;$AZ$9,データシート3!A:AB,MATCH("ea_"&amp;"太陽光（土地系）"&amp;"_年間発電",データシート3!$A$1:$AB$1,0),0)/10^3</f>
        <v>2131512.4750000001</v>
      </c>
      <c r="BF94" s="33">
        <f>VLOOKUP(BC94&amp;"_"&amp;$AZ$9,データシート3!A:AB,MATCH("ea_"&amp;"風力（陸上）"&amp;"_年間発電",データシート3!$A$1:$AB$1,0),0)/10^3</f>
        <v>330.73700000000002</v>
      </c>
      <c r="BG94" s="33">
        <f>VLOOKUP(BC94&amp;"_"&amp;$AZ$9,データシート3!A:AB,MATCH("ea_"&amp;"中小水（河川）"&amp;"_年間発電",データシート3!$A$1:$AB$1,0),0)/10^3+VLOOKUP(BC94&amp;"_"&amp;$AZ$9,データシート3!A:AB,MATCH("ea_"&amp;"中小水（農業用水路）"&amp;"_年間発電",データシート3!$A$1:$AB$1,0),0)/10^3</f>
        <v>257940.02999999997</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4293719.5039999997</v>
      </c>
      <c r="BI94" s="33">
        <f t="shared" si="26"/>
        <v>6683502.7459999993</v>
      </c>
      <c r="BJ94" s="33">
        <f>(VLOOKUP($BC94&amp;"_"&amp;$AZ$8,データシート3!$A:$AN,MATCH("da_合計",データシート3!$A$1:$AN$1,0),0))/10^3</f>
        <v>41676.298095257465</v>
      </c>
      <c r="BK94" s="33">
        <f t="shared" si="21"/>
        <v>6641826.4479047423</v>
      </c>
      <c r="BL94" s="33">
        <f t="shared" si="22"/>
        <v>0</v>
      </c>
      <c r="BM94" s="33">
        <f t="shared" si="23"/>
        <v>6641826.4479047423</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10210</v>
      </c>
      <c r="AY95" s="18" t="str">
        <f>IF(IFERROR(比較地域マスタ!$AE30,"")=0,"",IFERROR(比較地域マスタ!$AE30,""))</f>
        <v>富岡市</v>
      </c>
      <c r="AZ95" s="16"/>
      <c r="BA95" s="22">
        <v>24</v>
      </c>
      <c r="BB95" s="22">
        <v>1</v>
      </c>
      <c r="BC95" s="18" t="str">
        <f t="shared" si="24"/>
        <v>10210</v>
      </c>
      <c r="BD95" s="18" t="str">
        <f t="shared" si="25"/>
        <v>富岡市</v>
      </c>
      <c r="BE95" s="33">
        <f>VLOOKUP(BC95&amp;"_"&amp;$AZ$9,データシート3!A:AB,MATCH("ea_"&amp;"太陽光（建物系）"&amp;"_年間発電",データシート3!$A$1:$AB$1,0),0)/10^3+VLOOKUP(BC95&amp;"_"&amp;$AZ$9,データシート3!A:AB,MATCH("ea_"&amp;"太陽光（土地系）"&amp;"_年間発電",データシート3!$A$1:$AB$1,0),0)/10^3</f>
        <v>1126429.2149999999</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6629.1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1133058.3149999999</v>
      </c>
      <c r="BJ95" s="33">
        <f>(VLOOKUP($BC95&amp;"_"&amp;$AZ$8,データシート3!$A:$AN,MATCH("da_合計",データシート3!$A$1:$AN$1,0),0))/10^3</f>
        <v>435890.41835608747</v>
      </c>
      <c r="BK95" s="33">
        <f t="shared" si="21"/>
        <v>697167.89664391242</v>
      </c>
      <c r="BL95" s="33">
        <f t="shared" si="22"/>
        <v>0</v>
      </c>
      <c r="BM95" s="33">
        <f t="shared" si="23"/>
        <v>697167.89664391242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10421</v>
      </c>
      <c r="AY96" s="18" t="str">
        <f>IF(IFERROR(比較地域マスタ!$AE31,"")=0,"",IFERROR(比較地域マスタ!$AE31,""))</f>
        <v>中之条町</v>
      </c>
      <c r="AZ96" s="16"/>
      <c r="BA96" s="22">
        <v>25</v>
      </c>
      <c r="BB96" s="22">
        <v>1</v>
      </c>
      <c r="BC96" s="18" t="str">
        <f t="shared" si="24"/>
        <v>10421</v>
      </c>
      <c r="BD96" s="18" t="str">
        <f t="shared" si="25"/>
        <v>中之条町</v>
      </c>
      <c r="BE96" s="33">
        <f>VLOOKUP(BC96&amp;"_"&amp;$AZ$9,データシート3!A:AB,MATCH("ea_"&amp;"太陽光（建物系）"&amp;"_年間発電",データシート3!$A$1:$AB$1,0),0)/10^3+VLOOKUP(BC96&amp;"_"&amp;$AZ$9,データシート3!A:AB,MATCH("ea_"&amp;"太陽光（土地系）"&amp;"_年間発電",データシート3!$A$1:$AB$1,0),0)/10^3</f>
        <v>561820.82199999993</v>
      </c>
      <c r="BF96" s="33">
        <f>VLOOKUP(BC96&amp;"_"&amp;$AZ$9,データシート3!A:AB,MATCH("ea_"&amp;"風力（陸上）"&amp;"_年間発電",データシート3!$A$1:$AB$1,0),0)/10^3</f>
        <v>12166.233</v>
      </c>
      <c r="BG96" s="33">
        <f>VLOOKUP(BC96&amp;"_"&amp;$AZ$9,データシート3!A:AB,MATCH("ea_"&amp;"中小水（河川）"&amp;"_年間発電",データシート3!$A$1:$AB$1,0),0)/10^3+VLOOKUP(BC96&amp;"_"&amp;$AZ$9,データシート3!A:AB,MATCH("ea_"&amp;"中小水（農業用水路）"&amp;"_年間発電",データシート3!$A$1:$AB$1,0),0)/10^3</f>
        <v>197728.24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222562.72500000001</v>
      </c>
      <c r="BI96" s="33">
        <f t="shared" si="26"/>
        <v>994278.0199999999</v>
      </c>
      <c r="BJ96" s="33">
        <f>(VLOOKUP($BC96&amp;"_"&amp;$AZ$8,データシート3!$A:$AN,MATCH("da_合計",データシート3!$A$1:$AN$1,0),0))/10^3</f>
        <v>72869.041331681627</v>
      </c>
      <c r="BK96" s="33">
        <f t="shared" si="21"/>
        <v>921408.97866831825</v>
      </c>
      <c r="BL96" s="33">
        <f t="shared" si="22"/>
        <v>0</v>
      </c>
      <c r="BM96" s="33">
        <f t="shared" si="23"/>
        <v>921408.97866831825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10424</v>
      </c>
      <c r="AY97" s="18" t="str">
        <f>IF(IFERROR(比較地域マスタ!$AE32,"")=0,"",IFERROR(比較地域マスタ!$AE32,""))</f>
        <v>長野原町</v>
      </c>
      <c r="AZ97" s="16"/>
      <c r="BA97" s="22">
        <v>26</v>
      </c>
      <c r="BB97" s="22">
        <v>1</v>
      </c>
      <c r="BC97" s="18" t="str">
        <f t="shared" si="24"/>
        <v>10424</v>
      </c>
      <c r="BD97" s="18" t="str">
        <f t="shared" si="25"/>
        <v>長野原町</v>
      </c>
      <c r="BE97" s="33">
        <f>VLOOKUP(BC97&amp;"_"&amp;$AZ$9,データシート3!A:AB,MATCH("ea_"&amp;"太陽光（建物系）"&amp;"_年間発電",データシート3!$A$1:$AB$1,0),0)/10^3+VLOOKUP(BC97&amp;"_"&amp;$AZ$9,データシート3!A:AB,MATCH("ea_"&amp;"太陽光（土地系）"&amp;"_年間発電",データシート3!$A$1:$AB$1,0),0)/10^3</f>
        <v>653618.18400000001</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57385.186999999991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600738.353</v>
      </c>
      <c r="BI97" s="33">
        <f t="shared" si="26"/>
        <v>1311741.7239999999</v>
      </c>
      <c r="BJ97" s="33">
        <f>(VLOOKUP($BC97&amp;"_"&amp;$AZ$8,データシート3!$A:$AN,MATCH("da_合計",データシート3!$A$1:$AN$1,0),0))/10^3</f>
        <v>29587.971003740331</v>
      </c>
      <c r="BK97" s="33">
        <f t="shared" si="21"/>
        <v>1282153.7529962596</v>
      </c>
      <c r="BL97" s="33">
        <f t="shared" si="22"/>
        <v>0</v>
      </c>
      <c r="BM97" s="33">
        <f t="shared" si="23"/>
        <v>1282153.7529962596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10383</v>
      </c>
      <c r="AY98" s="18" t="str">
        <f>IF(IFERROR(比較地域マスタ!$AE33,"")=0,"",IFERROR(比較地域マスタ!$AE33,""))</f>
        <v>南牧村</v>
      </c>
      <c r="AZ98" s="16"/>
      <c r="BA98" s="22">
        <v>27</v>
      </c>
      <c r="BB98" s="22">
        <v>1</v>
      </c>
      <c r="BC98" s="18" t="str">
        <f t="shared" si="24"/>
        <v>10383</v>
      </c>
      <c r="BD98" s="18" t="str">
        <f t="shared" si="25"/>
        <v>南牧村</v>
      </c>
      <c r="BE98" s="33">
        <f>VLOOKUP(BC98&amp;"_"&amp;$AZ$9,データシート3!A:AB,MATCH("ea_"&amp;"太陽光（建物系）"&amp;"_年間発電",データシート3!$A$1:$AB$1,0),0)/10^3+VLOOKUP(BC98&amp;"_"&amp;$AZ$9,データシート3!A:AB,MATCH("ea_"&amp;"太陽光（土地系）"&amp;"_年間発電",データシート3!$A$1:$AB$1,0),0)/10^3</f>
        <v>51702.006000000001</v>
      </c>
      <c r="BF98" s="33">
        <f>VLOOKUP(BC98&amp;"_"&amp;$AZ$9,データシート3!A:AB,MATCH("ea_"&amp;"風力（陸上）"&amp;"_年間発電",データシート3!$A$1:$AB$1,0),0)/10^3</f>
        <v>8246.9459999999999</v>
      </c>
      <c r="BG98" s="33">
        <f>VLOOKUP(BC98&amp;"_"&amp;$AZ$9,データシート3!A:AB,MATCH("ea_"&amp;"中小水（河川）"&amp;"_年間発電",データシート3!$A$1:$AB$1,0),0)/10^3+VLOOKUP(BC98&amp;"_"&amp;$AZ$9,データシート3!A:AB,MATCH("ea_"&amp;"中小水（農業用水路）"&amp;"_年間発電",データシート3!$A$1:$AB$1,0),0)/10^3</f>
        <v>39438.910000000011</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99387.862000000023</v>
      </c>
      <c r="BJ98" s="33">
        <f>(VLOOKUP($BC98&amp;"_"&amp;$AZ$8,データシート3!$A:$AN,MATCH("da_合計",データシート3!$A$1:$AN$1,0),0))/10^3</f>
        <v>8510.0233268866414</v>
      </c>
      <c r="BK98" s="33">
        <f t="shared" si="21"/>
        <v>90877.83867311338</v>
      </c>
      <c r="BL98" s="33">
        <f t="shared" si="22"/>
        <v>0</v>
      </c>
      <c r="BM98" s="33">
        <f t="shared" si="23"/>
        <v>90877.83867311338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10206</v>
      </c>
      <c r="AY99" s="18" t="str">
        <f>IF(IFERROR(比較地域マスタ!$AE34,"")=0,"",IFERROR(比較地域マスタ!$AE34,""))</f>
        <v>沼田市</v>
      </c>
      <c r="AZ99" s="16"/>
      <c r="BA99" s="22">
        <v>28</v>
      </c>
      <c r="BB99" s="22">
        <v>1</v>
      </c>
      <c r="BC99" s="18" t="str">
        <f t="shared" si="24"/>
        <v>10206</v>
      </c>
      <c r="BD99" s="18" t="str">
        <f t="shared" si="25"/>
        <v>沼田市</v>
      </c>
      <c r="BE99" s="33">
        <f>VLOOKUP(BC99&amp;"_"&amp;$AZ$9,データシート3!A:AB,MATCH("ea_"&amp;"太陽光（建物系）"&amp;"_年間発電",データシート3!$A$1:$AB$1,0),0)/10^3+VLOOKUP(BC99&amp;"_"&amp;$AZ$9,データシート3!A:AB,MATCH("ea_"&amp;"太陽光（土地系）"&amp;"_年間発電",データシート3!$A$1:$AB$1,0),0)/10^3</f>
        <v>1813804.5620000002</v>
      </c>
      <c r="BF99" s="33">
        <f>VLOOKUP(BC99&amp;"_"&amp;$AZ$9,データシート3!A:AB,MATCH("ea_"&amp;"風力（陸上）"&amp;"_年間発電",データシート3!$A$1:$AB$1,0),0)/10^3</f>
        <v>252816.315</v>
      </c>
      <c r="BG99" s="33">
        <f>VLOOKUP(BC99&amp;"_"&amp;$AZ$9,データシート3!A:AB,MATCH("ea_"&amp;"中小水（河川）"&amp;"_年間発電",データシート3!$A$1:$AB$1,0),0)/10^3+VLOOKUP(BC99&amp;"_"&amp;$AZ$9,データシート3!A:AB,MATCH("ea_"&amp;"中小水（農業用水路）"&amp;"_年間発電",データシート3!$A$1:$AB$1,0),0)/10^3</f>
        <v>352303.57299999997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7050.0830000000005</v>
      </c>
      <c r="BI99" s="33">
        <f t="shared" si="26"/>
        <v>2425974.5330000003</v>
      </c>
      <c r="BJ99" s="33">
        <f>(VLOOKUP($BC99&amp;"_"&amp;$AZ$8,データシート3!$A:$AN,MATCH("da_合計",データシート3!$A$1:$AN$1,0),0))/10^3</f>
        <v>265657.69916306151</v>
      </c>
      <c r="BK99" s="33">
        <f t="shared" si="21"/>
        <v>2160316.8338369387</v>
      </c>
      <c r="BL99" s="33">
        <f t="shared" si="22"/>
        <v>0</v>
      </c>
      <c r="BM99" s="33">
        <f t="shared" si="23"/>
        <v>2160316.8338369387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10429</v>
      </c>
      <c r="AY100" s="18" t="str">
        <f>IF(IFERROR(比較地域マスタ!$AE35,"")=0,"",IFERROR(比較地域マスタ!$AE35,""))</f>
        <v>東吾妻町</v>
      </c>
      <c r="AZ100" s="16"/>
      <c r="BA100" s="22">
        <v>29</v>
      </c>
      <c r="BB100" s="22">
        <v>1</v>
      </c>
      <c r="BC100" s="18" t="str">
        <f t="shared" si="24"/>
        <v>10429</v>
      </c>
      <c r="BD100" s="18" t="str">
        <f t="shared" si="25"/>
        <v>東吾妻町</v>
      </c>
      <c r="BE100" s="33">
        <f>VLOOKUP(BC100&amp;"_"&amp;$AZ$9,データシート3!A:AB,MATCH("ea_"&amp;"太陽光（建物系）"&amp;"_年間発電",データシート3!$A$1:$AB$1,0),0)/10^3+VLOOKUP(BC100&amp;"_"&amp;$AZ$9,データシート3!A:AB,MATCH("ea_"&amp;"太陽光（土地系）"&amp;"_年間発電",データシート3!$A$1:$AB$1,0),0)/10^3</f>
        <v>731787.88100000005</v>
      </c>
      <c r="BF100" s="33">
        <f>VLOOKUP(BC100&amp;"_"&amp;$AZ$9,データシート3!A:AB,MATCH("ea_"&amp;"風力（陸上）"&amp;"_年間発電",データシート3!$A$1:$AB$1,0),0)/10^3</f>
        <v>37288.410000000011</v>
      </c>
      <c r="BG100" s="33">
        <f>VLOOKUP(BC100&amp;"_"&amp;$AZ$9,データシート3!A:AB,MATCH("ea_"&amp;"中小水（河川）"&amp;"_年間発電",データシート3!$A$1:$AB$1,0),0)/10^3+VLOOKUP(BC100&amp;"_"&amp;$AZ$9,データシート3!A:AB,MATCH("ea_"&amp;"中小水（農業用水路）"&amp;"_年間発電",データシート3!$A$1:$AB$1,0),0)/10^3</f>
        <v>115394.78</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5567.8559999999998</v>
      </c>
      <c r="BI100" s="33">
        <f t="shared" si="26"/>
        <v>890038.92700000014</v>
      </c>
      <c r="BJ100" s="33">
        <f>(VLOOKUP($BC100&amp;"_"&amp;$AZ$8,データシート3!$A:$AN,MATCH("da_合計",データシート3!$A$1:$AN$1,0),0))/10^3</f>
        <v>78958.856529613375</v>
      </c>
      <c r="BK100" s="33">
        <f t="shared" si="21"/>
        <v>811080.07047038677</v>
      </c>
      <c r="BL100" s="33">
        <f t="shared" si="22"/>
        <v>0</v>
      </c>
      <c r="BM100" s="33">
        <f t="shared" si="23"/>
        <v>811080.07047038677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10209</v>
      </c>
      <c r="AY101" s="18" t="str">
        <f>IF(IFERROR(比較地域マスタ!$AE36,"")=0,"",IFERROR(比較地域マスタ!$AE36,""))</f>
        <v>藤岡市</v>
      </c>
      <c r="AZ101" s="16"/>
      <c r="BA101" s="22">
        <v>30</v>
      </c>
      <c r="BB101" s="22">
        <v>1</v>
      </c>
      <c r="BC101" s="18" t="str">
        <f t="shared" si="24"/>
        <v>10209</v>
      </c>
      <c r="BD101" s="18" t="str">
        <f t="shared" si="25"/>
        <v>藤岡市</v>
      </c>
      <c r="BE101" s="33">
        <f>VLOOKUP(BC101&amp;"_"&amp;$AZ$9,データシート3!A:AB,MATCH("ea_"&amp;"太陽光（建物系）"&amp;"_年間発電",データシート3!$A$1:$AB$1,0),0)/10^3+VLOOKUP(BC101&amp;"_"&amp;$AZ$9,データシート3!A:AB,MATCH("ea_"&amp;"太陽光（土地系）"&amp;"_年間発電",データシート3!$A$1:$AB$1,0),0)/10^3</f>
        <v>1136976.5090000001</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6711.2780000000002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1143687.787</v>
      </c>
      <c r="BJ101" s="33">
        <f>(VLOOKUP($BC101&amp;"_"&amp;$AZ$8,データシート3!$A:$AN,MATCH("da_合計",データシート3!$A$1:$AN$1,0),0))/10^3</f>
        <v>409849.5977058516</v>
      </c>
      <c r="BK101" s="33">
        <f t="shared" si="21"/>
        <v>733838.18929414847</v>
      </c>
      <c r="BL101" s="33">
        <f t="shared" si="22"/>
        <v>0</v>
      </c>
      <c r="BM101" s="33">
        <f t="shared" si="23"/>
        <v>733838.18929414847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10201</v>
      </c>
      <c r="AY102" s="18" t="str">
        <f>IF(IFERROR(比較地域マスタ!$AE37,"")=0,"",IFERROR(比較地域マスタ!$AE37,""))</f>
        <v>前橋市</v>
      </c>
      <c r="AZ102" s="16"/>
      <c r="BA102" s="22">
        <v>31</v>
      </c>
      <c r="BB102" s="22">
        <v>1</v>
      </c>
      <c r="BC102" s="18" t="str">
        <f t="shared" si="24"/>
        <v>10201</v>
      </c>
      <c r="BD102" s="18" t="str">
        <f t="shared" si="25"/>
        <v>前橋市</v>
      </c>
      <c r="BE102" s="33">
        <f>VLOOKUP(BC102&amp;"_"&amp;$AZ$9,データシート3!A:AB,MATCH("ea_"&amp;"太陽光（建物系）"&amp;"_年間発電",データシート3!$A$1:$AB$1,0),0)/10^3+VLOOKUP(BC102&amp;"_"&amp;$AZ$9,データシート3!A:AB,MATCH("ea_"&amp;"太陽光（土地系）"&amp;"_年間発電",データシート3!$A$1:$AB$1,0),0)/10^3</f>
        <v>5670683.7460000003</v>
      </c>
      <c r="BF102" s="33">
        <f>VLOOKUP(BC102&amp;"_"&amp;$AZ$9,データシート3!A:AB,MATCH("ea_"&amp;"風力（陸上）"&amp;"_年間発電",データシート3!$A$1:$AB$1,0),0)/10^3</f>
        <v>2167.3240000000005</v>
      </c>
      <c r="BG102" s="33">
        <f>VLOOKUP(BC102&amp;"_"&amp;$AZ$9,データシート3!A:AB,MATCH("ea_"&amp;"中小水（河川）"&amp;"_年間発電",データシート3!$A$1:$AB$1,0),0)/10^3+VLOOKUP(BC102&amp;"_"&amp;$AZ$9,データシート3!A:AB,MATCH("ea_"&amp;"中小水（農業用水路）"&amp;"_年間発電",データシート3!$A$1:$AB$1,0),0)/10^3</f>
        <v>100323.307</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260716.99400000001</v>
      </c>
      <c r="BI102" s="33">
        <f t="shared" si="26"/>
        <v>6033891.3710000003</v>
      </c>
      <c r="BJ102" s="33">
        <f>(VLOOKUP($BC102&amp;"_"&amp;$AZ$8,データシート3!$A:$AN,MATCH("da_合計",データシート3!$A$1:$AN$1,0),0))/10^3</f>
        <v>1978080.0370217853</v>
      </c>
      <c r="BK102" s="33">
        <f t="shared" si="21"/>
        <v>4055811.3339782152</v>
      </c>
      <c r="BL102" s="33">
        <f t="shared" si="22"/>
        <v>0</v>
      </c>
      <c r="BM102" s="33">
        <f t="shared" si="23"/>
        <v>4055811.3339782152</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10212</v>
      </c>
      <c r="AY103" s="18" t="str">
        <f>IF(IFERROR(比較地域マスタ!$AE38,"")=0,"",IFERROR(比較地域マスタ!$AE38,""))</f>
        <v>みどり市</v>
      </c>
      <c r="AZ103" s="16"/>
      <c r="BA103" s="22">
        <v>32</v>
      </c>
      <c r="BB103" s="22">
        <v>1</v>
      </c>
      <c r="BC103" s="18" t="str">
        <f t="shared" si="24"/>
        <v>10212</v>
      </c>
      <c r="BD103" s="18" t="str">
        <f t="shared" si="25"/>
        <v>みどり市</v>
      </c>
      <c r="BE103" s="33">
        <f>VLOOKUP(BC103&amp;"_"&amp;$AZ$9,データシート3!A:AB,MATCH("ea_"&amp;"太陽光（建物系）"&amp;"_年間発電",データシート3!$A$1:$AB$1,0),0)/10^3+VLOOKUP(BC103&amp;"_"&amp;$AZ$9,データシート3!A:AB,MATCH("ea_"&amp;"太陽光（土地系）"&amp;"_年間発電",データシート3!$A$1:$AB$1,0),0)/10^3</f>
        <v>728677.0120000001</v>
      </c>
      <c r="BF103" s="33">
        <f>VLOOKUP(BC103&amp;"_"&amp;$AZ$9,データシート3!A:AB,MATCH("ea_"&amp;"風力（陸上）"&amp;"_年間発電",データシート3!$A$1:$AB$1,0),0)/10^3</f>
        <v>19296.076000000001</v>
      </c>
      <c r="BG103" s="33">
        <f>VLOOKUP(BC103&amp;"_"&amp;$AZ$9,データシート3!A:AB,MATCH("ea_"&amp;"中小水（河川）"&amp;"_年間発電",データシート3!$A$1:$AB$1,0),0)/10^3+VLOOKUP(BC103&amp;"_"&amp;$AZ$9,データシート3!A:AB,MATCH("ea_"&amp;"中小水（農業用水路）"&amp;"_年間発電",データシート3!$A$1:$AB$1,0),0)/10^3</f>
        <v>81548.221000000005</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86.338999999999999</v>
      </c>
      <c r="BI103" s="33">
        <f t="shared" si="26"/>
        <v>829607.64800000016</v>
      </c>
      <c r="BJ103" s="33">
        <f>(VLOOKUP($BC103&amp;"_"&amp;$AZ$8,データシート3!$A:$AN,MATCH("da_合計",データシート3!$A$1:$AN$1,0),0))/10^3</f>
        <v>268212.88121933723</v>
      </c>
      <c r="BK103" s="33">
        <f t="shared" si="21"/>
        <v>561394.76678066293</v>
      </c>
      <c r="BL103" s="33">
        <f t="shared" si="22"/>
        <v>0</v>
      </c>
      <c r="BM103" s="33">
        <f t="shared" si="23"/>
        <v>561394.76678066293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10449</v>
      </c>
      <c r="AY104" s="18" t="str">
        <f>IF(IFERROR(比較地域マスタ!$AE39,"")=0,"",IFERROR(比較地域マスタ!$AE39,""))</f>
        <v>みなかみ町</v>
      </c>
      <c r="AZ104" s="16"/>
      <c r="BA104" s="22">
        <v>33</v>
      </c>
      <c r="BB104" s="22">
        <v>1</v>
      </c>
      <c r="BC104" s="18" t="str">
        <f t="shared" si="24"/>
        <v>10449</v>
      </c>
      <c r="BD104" s="18" t="str">
        <f t="shared" si="25"/>
        <v>みなかみ町</v>
      </c>
      <c r="BE104" s="33">
        <f>VLOOKUP(BC104&amp;"_"&amp;$AZ$9,データシート3!A:AB,MATCH("ea_"&amp;"太陽光（建物系）"&amp;"_年間発電",データシート3!$A$1:$AB$1,0),0)/10^3+VLOOKUP(BC104&amp;"_"&amp;$AZ$9,データシート3!A:AB,MATCH("ea_"&amp;"太陽光（土地系）"&amp;"_年間発電",データシート3!$A$1:$AB$1,0),0)/10^3</f>
        <v>788913.52300000004</v>
      </c>
      <c r="BF104" s="33">
        <f>VLOOKUP(BC104&amp;"_"&amp;$AZ$9,データシート3!A:AB,MATCH("ea_"&amp;"風力（陸上）"&amp;"_年間発電",データシート3!$A$1:$AB$1,0),0)/10^3</f>
        <v>733235.16399999999</v>
      </c>
      <c r="BG104" s="33">
        <f>VLOOKUP(BC104&amp;"_"&amp;$AZ$9,データシート3!A:AB,MATCH("ea_"&amp;"中小水（河川）"&amp;"_年間発電",データシート3!$A$1:$AB$1,0),0)/10^3+VLOOKUP(BC104&amp;"_"&amp;$AZ$9,データシート3!A:AB,MATCH("ea_"&amp;"中小水（農業用水路）"&amp;"_年間発電",データシート3!$A$1:$AB$1,0),0)/10^3</f>
        <v>310987.25900000002</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2614.44</v>
      </c>
      <c r="BI104" s="33">
        <f t="shared" si="26"/>
        <v>1835750.3859999999</v>
      </c>
      <c r="BJ104" s="33">
        <f>(VLOOKUP($BC104&amp;"_"&amp;$AZ$8,データシート3!$A:$AN,MATCH("da_合計",データシート3!$A$1:$AN$1,0),0))/10^3</f>
        <v>133283.63900927309</v>
      </c>
      <c r="BK104" s="33">
        <f t="shared" ref="BK104:BK135" si="27">BI104-BJ104</f>
        <v>1702466.7469907268</v>
      </c>
      <c r="BL104" s="33">
        <f t="shared" ref="BL104:BL135" si="28">IF(BK104&gt;0,0,BK104)</f>
        <v>0</v>
      </c>
      <c r="BM104" s="33">
        <f t="shared" ref="BM104:BM135" si="29">IF(BK104&gt;0,BK104,0)</f>
        <v>1702466.7469907268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10522</v>
      </c>
      <c r="AY105" s="18" t="str">
        <f>IF(IFERROR(比較地域マスタ!$AE40,"")=0,"",IFERROR(比較地域マスタ!$AE40,""))</f>
        <v>明和町</v>
      </c>
      <c r="AZ105" s="16"/>
      <c r="BA105" s="22">
        <v>34</v>
      </c>
      <c r="BB105" s="22">
        <v>1</v>
      </c>
      <c r="BC105" s="18" t="str">
        <f t="shared" si="24"/>
        <v>10522</v>
      </c>
      <c r="BD105" s="18" t="str">
        <f t="shared" si="25"/>
        <v>明和町</v>
      </c>
      <c r="BE105" s="33">
        <f>VLOOKUP(BC105&amp;"_"&amp;$AZ$9,データシート3!A:AB,MATCH("ea_"&amp;"太陽光（建物系）"&amp;"_年間発電",データシート3!$A$1:$AB$1,0),0)/10^3+VLOOKUP(BC105&amp;"_"&amp;$AZ$9,データシート3!A:AB,MATCH("ea_"&amp;"太陽光（土地系）"&amp;"_年間発電",データシート3!$A$1:$AB$1,0),0)/10^3</f>
        <v>242105.84699999998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242105.84699999998</v>
      </c>
      <c r="BJ105" s="33">
        <f>(VLOOKUP($BC105&amp;"_"&amp;$AZ$8,データシート3!$A:$AN,MATCH("da_合計",データシート3!$A$1:$AN$1,0),0))/10^3</f>
        <v>95722.363294539595</v>
      </c>
      <c r="BK105" s="33">
        <f t="shared" si="27"/>
        <v>146383.48370546038</v>
      </c>
      <c r="BL105" s="33">
        <f t="shared" si="28"/>
        <v>0</v>
      </c>
      <c r="BM105" s="33">
        <f t="shared" si="29"/>
        <v>146383.48370546038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10345</v>
      </c>
      <c r="AY106" s="18" t="str">
        <f>IF(IFERROR(比較地域マスタ!$AE41,"")=0,"",IFERROR(比較地域マスタ!$AE41,""))</f>
        <v>吉岡町</v>
      </c>
      <c r="AZ106" s="16"/>
      <c r="BA106" s="22">
        <v>35</v>
      </c>
      <c r="BB106" s="22">
        <v>1</v>
      </c>
      <c r="BC106" s="18" t="str">
        <f t="shared" si="24"/>
        <v>10345</v>
      </c>
      <c r="BD106" s="18" t="str">
        <f t="shared" si="25"/>
        <v>吉岡町</v>
      </c>
      <c r="BE106" s="33">
        <f>VLOOKUP(BC106&amp;"_"&amp;$AZ$9,データシート3!A:AB,MATCH("ea_"&amp;"太陽光（建物系）"&amp;"_年間発電",データシート3!$A$1:$AB$1,0),0)/10^3+VLOOKUP(BC106&amp;"_"&amp;$AZ$9,データシート3!A:AB,MATCH("ea_"&amp;"太陽光（土地系）"&amp;"_年間発電",データシート3!$A$1:$AB$1,0),0)/10^3</f>
        <v>338913.49400000001</v>
      </c>
      <c r="BF106" s="33">
        <f>VLOOKUP(BC106&amp;"_"&amp;$AZ$9,データシート3!A:AB,MATCH("ea_"&amp;"風力（陸上）"&amp;"_年間発電",データシート3!$A$1:$AB$1,0),0)/10^3</f>
        <v>10132.496999999998</v>
      </c>
      <c r="BG106" s="33">
        <f>VLOOKUP(BC106&amp;"_"&amp;$AZ$9,データシート3!A:AB,MATCH("ea_"&amp;"中小水（河川）"&amp;"_年間発電",データシート3!$A$1:$AB$1,0),0)/10^3+VLOOKUP(BC106&amp;"_"&amp;$AZ$9,データシート3!A:AB,MATCH("ea_"&amp;"中小水（農業用水路）"&amp;"_年間発電",データシート3!$A$1:$AB$1,0),0)/10^3</f>
        <v>12884.763000000003</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4704.4700000000012</v>
      </c>
      <c r="BI106" s="33">
        <f t="shared" si="26"/>
        <v>366635.22399999993</v>
      </c>
      <c r="BJ106" s="33">
        <f>(VLOOKUP($BC106&amp;"_"&amp;$AZ$8,データシート3!$A:$AN,MATCH("da_合計",データシート3!$A$1:$AN$1,0),0))/10^3</f>
        <v>95308.052606606507</v>
      </c>
      <c r="BK106" s="33">
        <f t="shared" si="27"/>
        <v>271327.17139339342</v>
      </c>
      <c r="BL106" s="33">
        <f t="shared" si="28"/>
        <v>0</v>
      </c>
      <c r="BM106" s="33">
        <f t="shared" si="29"/>
        <v>271327.17139339342</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館林市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10207</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19</v>
      </c>
      <c r="H7" s="701">
        <f t="shared" si="0"/>
        <v>19</v>
      </c>
      <c r="I7" s="701">
        <f t="shared" si="0"/>
        <v>18</v>
      </c>
      <c r="J7" s="701">
        <f t="shared" si="0"/>
        <v>17</v>
      </c>
      <c r="K7" s="702">
        <f t="shared" si="0"/>
        <v>17</v>
      </c>
      <c r="L7" s="702">
        <f t="shared" si="0"/>
        <v>17</v>
      </c>
      <c r="M7" s="702">
        <f t="shared" si="0"/>
        <v>16</v>
      </c>
      <c r="N7" s="702">
        <f t="shared" si="0"/>
        <v>19</v>
      </c>
      <c r="O7" s="702">
        <f>SUM(O8:O13)</f>
        <v>18</v>
      </c>
      <c r="P7" s="702">
        <f t="shared" si="0"/>
        <v>18</v>
      </c>
      <c r="Q7" s="703">
        <f>SUM(Q8:Q13)</f>
        <v>19</v>
      </c>
      <c r="R7" s="909">
        <f t="shared" si="0"/>
        <v>204.10999999999999</v>
      </c>
      <c r="S7" s="910">
        <f t="shared" si="0"/>
        <v>245.53199999999998</v>
      </c>
      <c r="T7" s="910">
        <f t="shared" si="0"/>
        <v>254.41200000000001</v>
      </c>
      <c r="U7" s="910">
        <f t="shared" si="0"/>
        <v>239.52099999999999</v>
      </c>
      <c r="V7" s="910">
        <f t="shared" si="0"/>
        <v>220.09800000000001</v>
      </c>
      <c r="W7" s="910">
        <f t="shared" si="0"/>
        <v>240.20399999999998</v>
      </c>
      <c r="X7" s="910">
        <f t="shared" si="0"/>
        <v>228.577</v>
      </c>
      <c r="Y7" s="910">
        <f t="shared" si="0"/>
        <v>241.03000000000003</v>
      </c>
      <c r="Z7" s="910">
        <f>SUM(Z8:Z13)</f>
        <v>230.82600000000002</v>
      </c>
      <c r="AA7" s="910">
        <f>SUM(AA8:AA13)</f>
        <v>223.011</v>
      </c>
      <c r="AB7" s="911">
        <f t="shared" si="0"/>
        <v>224.78399999999999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15</v>
      </c>
      <c r="H10" s="714">
        <f>VLOOKUP($D$3&amp;"_"&amp;H$3,データシート1!$A:$BU,MATCH($G$2&amp;"_"&amp;$C10,データシート1!$A$1:$BU$1,0),0)</f>
        <v>16</v>
      </c>
      <c r="I10" s="714">
        <f>VLOOKUP($D$3&amp;"_"&amp;I$3,データシート1!$A:$BU,MATCH($G$2&amp;"_"&amp;$C10,データシート1!$A$1:$BU$1,0),0)</f>
        <v>15</v>
      </c>
      <c r="J10" s="714">
        <f>VLOOKUP($D$3&amp;"_"&amp;J$3,データシート1!$A:$BU,MATCH($G$2&amp;"_"&amp;$C10,データシート1!$A$1:$BU$1,0),0)</f>
        <v>14</v>
      </c>
      <c r="K10" s="715">
        <f>VLOOKUP($D$3&amp;"_"&amp;K$3,データシート1!$A:$BU,MATCH($G$2&amp;"_"&amp;$C10,データシート1!$A$1:$BU$1,0),0)</f>
        <v>14</v>
      </c>
      <c r="L10" s="715">
        <f>VLOOKUP($D$3&amp;"_"&amp;L$3,データシート1!$A:$BU,MATCH($G$2&amp;"_"&amp;$C10,データシート1!$A$1:$BU$1,0),0)</f>
        <v>14</v>
      </c>
      <c r="M10" s="715">
        <f>VLOOKUP($D$3&amp;"_"&amp;M$3,データシート1!$A:$BU,MATCH($G$2&amp;"_"&amp;$C10,データシート1!$A$1:$BU$1,0),0)</f>
        <v>15</v>
      </c>
      <c r="N10" s="715">
        <f>VLOOKUP($D$3&amp;"_"&amp;N$3,データシート1!$A:$BU,MATCH($G$2&amp;"_"&amp;$C10,データシート1!$A$1:$BU$1,0),0)</f>
        <v>17</v>
      </c>
      <c r="O10" s="715">
        <f>VLOOKUP($D$3&amp;"_"&amp;O$3,データシート1!$A:$BU,MATCH($G$2&amp;"_"&amp;$C10,データシート1!$A$1:$BU$1,0),0)</f>
        <v>16</v>
      </c>
      <c r="P10" s="715">
        <f>VLOOKUP($D$3&amp;"_"&amp;P$3,データシート1!$A:$BU,MATCH($G$2&amp;"_"&amp;$C10,データシート1!$A$1:$BU$1,0),0)</f>
        <v>16</v>
      </c>
      <c r="Q10" s="716">
        <f>VLOOKUP($D$3&amp;"_"&amp;Q$3,データシート1!$A:$BU,MATCH($G$2&amp;"_"&amp;$C10,データシート1!$A$1:$BU$1,0),0)</f>
        <v>17</v>
      </c>
      <c r="R10" s="915">
        <f>VLOOKUP($D$3&amp;"_"&amp;R$3,データシート1!$A:$BU,MATCH($R$2&amp;"_"&amp;$C10,データシート1!$A$1:$BU$1,0),0)</f>
        <v>137.46199999999999</v>
      </c>
      <c r="S10" s="916">
        <f>VLOOKUP($D$3&amp;"_"&amp;S$3,データシート1!$A:$BU,MATCH($R$2&amp;"_"&amp;$C10,データシート1!$A$1:$BU$1,0),0)</f>
        <v>171.11199999999999</v>
      </c>
      <c r="T10" s="916">
        <f>VLOOKUP($D$3&amp;"_"&amp;T$3,データシート1!$A:$BU,MATCH($R$2&amp;"_"&amp;$C10,データシート1!$A$1:$BU$1,0),0)</f>
        <v>172.13</v>
      </c>
      <c r="U10" s="916">
        <f>VLOOKUP($D$3&amp;"_"&amp;U$3,データシート1!$A:$BU,MATCH($R$2&amp;"_"&amp;$C10,データシート1!$A$1:$BU$1,0),0)</f>
        <v>162.99199999999999</v>
      </c>
      <c r="V10" s="916">
        <f>VLOOKUP($D$3&amp;"_"&amp;V$3,データシート1!$A:$BU,MATCH($R$2&amp;"_"&amp;$C10,データシート1!$A$1:$BU$1,0),0)</f>
        <v>149.44800000000001</v>
      </c>
      <c r="W10" s="916">
        <f>VLOOKUP($D$3&amp;"_"&amp;W$3,データシート1!$A:$BU,MATCH($R$2&amp;"_"&amp;$C10,データシート1!$A$1:$BU$1,0),0)</f>
        <v>172.68199999999999</v>
      </c>
      <c r="X10" s="916">
        <f>VLOOKUP($D$3&amp;"_"&amp;X$3,データシート1!$A:$BU,MATCH($R$2&amp;"_"&amp;$C10,データシート1!$A$1:$BU$1,0),0)</f>
        <v>174.67500000000001</v>
      </c>
      <c r="Y10" s="916">
        <f>VLOOKUP($D$3&amp;"_"&amp;Y$3,データシート1!$A:$BU,MATCH($R$2&amp;"_"&amp;$C10,データシート1!$A$1:$BU$1,0),0)</f>
        <v>188.72900000000001</v>
      </c>
      <c r="Z10" s="916">
        <f>VLOOKUP($D$3&amp;"_"&amp;Z$3,データシート1!$A:$BU,MATCH($R$2&amp;"_"&amp;$C10,データシート1!$A$1:$BU$1,0),0)</f>
        <v>180.55600000000001</v>
      </c>
      <c r="AA10" s="916">
        <f>VLOOKUP($D$3&amp;"_"&amp;AA$3,データシート1!$A:$BU,MATCH($R$2&amp;"_"&amp;$C10,データシート1!$A$1:$BU$1,0),0)</f>
        <v>175.78399999999999</v>
      </c>
      <c r="AB10" s="917">
        <f>VLOOKUP($D$3&amp;"_"&amp;AB$3,データシート1!$A:$BU,MATCH($R$2&amp;"_"&amp;$C10,データシート1!$A$1:$BU$1,0),0)</f>
        <v>181.089</v>
      </c>
    </row>
    <row r="11" spans="2:30" s="21" customFormat="1" ht="20.45" customHeight="1">
      <c r="B11" s="704"/>
      <c r="C11" s="711" t="s">
        <v>520</v>
      </c>
      <c r="D11" s="712"/>
      <c r="E11" s="711"/>
      <c r="F11" s="712"/>
      <c r="G11" s="713">
        <f>VLOOKUP($D$3&amp;"_"&amp;G$3,データシート1!$A:$BU,MATCH($G$2&amp;"_"&amp;$C11,データシート1!$A$1:$BU$1,0),0)</f>
        <v>3</v>
      </c>
      <c r="H11" s="714">
        <f>VLOOKUP($D$3&amp;"_"&amp;H$3,データシート1!$A:$BU,MATCH($G$2&amp;"_"&amp;$C11,データシート1!$A$1:$BU$1,0),0)</f>
        <v>3</v>
      </c>
      <c r="I11" s="714">
        <f>VLOOKUP($D$3&amp;"_"&amp;I$3,データシート1!$A:$BU,MATCH($G$2&amp;"_"&amp;$C11,データシート1!$A$1:$BU$1,0),0)</f>
        <v>3</v>
      </c>
      <c r="J11" s="714">
        <f>VLOOKUP($D$3&amp;"_"&amp;J$3,データシート1!$A:$BU,MATCH($G$2&amp;"_"&amp;$C11,データシート1!$A$1:$BU$1,0),0)</f>
        <v>3</v>
      </c>
      <c r="K11" s="715">
        <f>VLOOKUP($D$3&amp;"_"&amp;K$3,データシート1!$A:$BU,MATCH($G$2&amp;"_"&amp;$C11,データシート1!$A$1:$BU$1,0),0)</f>
        <v>3</v>
      </c>
      <c r="L11" s="715">
        <f>VLOOKUP($D$3&amp;"_"&amp;L$3,データシート1!$A:$BU,MATCH($G$2&amp;"_"&amp;$C11,データシート1!$A$1:$BU$1,0),0)</f>
        <v>3</v>
      </c>
      <c r="M11" s="715">
        <f>VLOOKUP($D$3&amp;"_"&amp;M$3,データシート1!$A:$BU,MATCH($G$2&amp;"_"&amp;$C11,データシート1!$A$1:$BU$1,0),0)</f>
        <v>1</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61.042000000000002</v>
      </c>
      <c r="S11" s="916">
        <f>VLOOKUP($D$3&amp;"_"&amp;S$3,データシート1!$A:$BU,MATCH($R$2&amp;"_"&amp;$C11,データシート1!$A$1:$BU$1,0),0)</f>
        <v>74.42</v>
      </c>
      <c r="T11" s="916">
        <f>VLOOKUP($D$3&amp;"_"&amp;T$3,データシート1!$A:$BU,MATCH($R$2&amp;"_"&amp;$C11,データシート1!$A$1:$BU$1,0),0)</f>
        <v>82.282000000000011</v>
      </c>
      <c r="U11" s="916">
        <f>VLOOKUP($D$3&amp;"_"&amp;U$3,データシート1!$A:$BU,MATCH($R$2&amp;"_"&amp;$C11,データシート1!$A$1:$BU$1,0),0)</f>
        <v>76.528999999999996</v>
      </c>
      <c r="V11" s="916">
        <f>VLOOKUP($D$3&amp;"_"&amp;V$3,データシート1!$A:$BU,MATCH($R$2&amp;"_"&amp;$C11,データシート1!$A$1:$BU$1,0),0)</f>
        <v>70.650000000000006</v>
      </c>
      <c r="W11" s="916">
        <f>VLOOKUP($D$3&amp;"_"&amp;W$3,データシート1!$A:$BU,MATCH($R$2&amp;"_"&amp;$C11,データシート1!$A$1:$BU$1,0),0)</f>
        <v>67.521999999999991</v>
      </c>
      <c r="X11" s="916">
        <f>VLOOKUP($D$3&amp;"_"&amp;X$3,データシート1!$A:$BU,MATCH($R$2&amp;"_"&amp;$C11,データシート1!$A$1:$BU$1,0),0)</f>
        <v>53.902000000000001</v>
      </c>
      <c r="Y11" s="916">
        <f>VLOOKUP($D$3&amp;"_"&amp;Y$3,データシート1!$A:$BU,MATCH($R$2&amp;"_"&amp;$C11,データシート1!$A$1:$BU$1,0),0)</f>
        <v>52.301000000000002</v>
      </c>
      <c r="Z11" s="916">
        <f>VLOOKUP($D$3&amp;"_"&amp;Z$3,データシート1!$A:$BU,MATCH($R$2&amp;"_"&amp;$C11,データシート1!$A$1:$BU$1,0),0)</f>
        <v>50.27</v>
      </c>
      <c r="AA11" s="916">
        <f>VLOOKUP($D$3&amp;"_"&amp;AA$3,データシート1!$A:$BU,MATCH($R$2&amp;"_"&amp;$C11,データシート1!$A$1:$BU$1,0),0)</f>
        <v>47.226999999999997</v>
      </c>
      <c r="AB11" s="917">
        <f>VLOOKUP($D$3&amp;"_"&amp;AB$3,データシート1!$A:$BU,MATCH($R$2&amp;"_"&amp;$C11,データシート1!$A$1:$BU$1,0),0)</f>
        <v>43.694999999999993</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1</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5.6059999999999999</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15</v>
      </c>
      <c r="H26" s="734">
        <f>VLOOKUP($D$3&amp;"_"&amp;H$3,データシート2!$A:$SI,MATCH($G$2&amp;"_"&amp;$B26,データシート2!$A$1:$SI$1,0),0)</f>
        <v>16</v>
      </c>
      <c r="I26" s="734">
        <f>VLOOKUP($D$3&amp;"_"&amp;I$3,データシート2!$A:$SI,MATCH($G$2&amp;"_"&amp;$B26,データシート2!$A$1:$SI$1,0),0)</f>
        <v>15</v>
      </c>
      <c r="J26" s="734">
        <f>VLOOKUP($D$3&amp;"_"&amp;J$3,データシート2!$A:$SI,MATCH($G$2&amp;"_"&amp;$B26,データシート2!$A$1:$SI$1,0),0)</f>
        <v>14</v>
      </c>
      <c r="K26" s="735">
        <f>VLOOKUP($D$3&amp;"_"&amp;K$3,データシート2!$A:$SI,MATCH($G$2&amp;"_"&amp;$B26,データシート2!$A$1:$SI$1,0),0)</f>
        <v>14</v>
      </c>
      <c r="L26" s="735">
        <f>VLOOKUP($D$3&amp;"_"&amp;L$3,データシート2!$A:$SI,MATCH($G$2&amp;"_"&amp;$B26,データシート2!$A$1:$SI$1,0),0)</f>
        <v>14</v>
      </c>
      <c r="M26" s="735">
        <f>VLOOKUP($D$3&amp;"_"&amp;M$3,データシート2!$A:$SI,MATCH($G$2&amp;"_"&amp;$B26,データシート2!$A$1:$SI$1,0),0)</f>
        <v>15</v>
      </c>
      <c r="N26" s="735">
        <f>VLOOKUP($D$3&amp;"_"&amp;N$3,データシート2!$A:$SI,MATCH($G$2&amp;"_"&amp;$B26,データシート2!$A$1:$SI$1,0),0)</f>
        <v>17</v>
      </c>
      <c r="O26" s="735">
        <f>VLOOKUP($D$3&amp;"_"&amp;O$3,データシート2!$A:$SI,MATCH($G$2&amp;"_"&amp;$B26,データシート2!$A$1:$SI$1,0),0)</f>
        <v>16</v>
      </c>
      <c r="P26" s="735">
        <f>VLOOKUP($D$3&amp;"_"&amp;P$3,データシート2!$A:$SI,MATCH($G$2&amp;"_"&amp;$B26,データシート2!$A$1:$SI$1,0),0)</f>
        <v>16</v>
      </c>
      <c r="Q26" s="736">
        <f>VLOOKUP($D$3&amp;"_"&amp;Q$3,データシート2!$A:$SI,MATCH($G$2&amp;"_"&amp;$B26,データシート2!$A$1:$SI$1,0),0)</f>
        <v>17</v>
      </c>
      <c r="R26" s="924">
        <f>VLOOKUP($D$3&amp;"_"&amp;R$3,データシート2!$A:$SI,MATCH($R$2&amp;"_"&amp;$B26,データシート2!$A$1:$SI$1,0),0)</f>
        <v>137.46199999999999</v>
      </c>
      <c r="S26" s="925">
        <f>VLOOKUP($D$3&amp;"_"&amp;S$3,データシート2!$A:$SI,MATCH($R$2&amp;"_"&amp;$B26,データシート2!$A$1:$SI$1,0),0)</f>
        <v>171.11199999999999</v>
      </c>
      <c r="T26" s="925">
        <f>VLOOKUP($D$3&amp;"_"&amp;T$3,データシート2!$A:$SI,MATCH($R$2&amp;"_"&amp;$B26,データシート2!$A$1:$SI$1,0),0)</f>
        <v>172.13</v>
      </c>
      <c r="U26" s="925">
        <f>VLOOKUP($D$3&amp;"_"&amp;U$3,データシート2!$A:$SI,MATCH($R$2&amp;"_"&amp;$B26,データシート2!$A$1:$SI$1,0),0)</f>
        <v>162.99199999999999</v>
      </c>
      <c r="V26" s="925">
        <f>VLOOKUP($D$3&amp;"_"&amp;V$3,データシート2!$A:$SI,MATCH($R$2&amp;"_"&amp;$B26,データシート2!$A$1:$SI$1,0),0)</f>
        <v>149.44800000000001</v>
      </c>
      <c r="W26" s="925">
        <f>VLOOKUP($D$3&amp;"_"&amp;W$3,データシート2!$A:$SI,MATCH($R$2&amp;"_"&amp;$B26,データシート2!$A$1:$SI$1,0),0)</f>
        <v>172.68199999999999</v>
      </c>
      <c r="X26" s="925">
        <f>VLOOKUP($D$3&amp;"_"&amp;X$3,データシート2!$A:$SI,MATCH($R$2&amp;"_"&amp;$B26,データシート2!$A$1:$SI$1,0),0)</f>
        <v>174.67500000000001</v>
      </c>
      <c r="Y26" s="925">
        <f>VLOOKUP($D$3&amp;"_"&amp;Y$3,データシート2!$A:$SI,MATCH($R$2&amp;"_"&amp;$B26,データシート2!$A$1:$SI$1,0),0)</f>
        <v>188.72900000000001</v>
      </c>
      <c r="Z26" s="925">
        <f>VLOOKUP($D$3&amp;"_"&amp;Z$3,データシート2!$A:$SI,MATCH($R$2&amp;"_"&amp;$B26,データシート2!$A$1:$SI$1,0),0)</f>
        <v>180.55600000000001</v>
      </c>
      <c r="AA26" s="925">
        <f>VLOOKUP($D$3&amp;"_"&amp;AA$3,データシート2!$A:$SI,MATCH($R$2&amp;"_"&amp;$B26,データシート2!$A$1:$SI$1,0),0)</f>
        <v>175.78399999999999</v>
      </c>
      <c r="AB26" s="926">
        <f>VLOOKUP($D$3&amp;"_"&amp;AB$3,データシート2!$A:$SI,MATCH($R$2&amp;"_"&amp;$B26,データシート2!$A$1:$SI$1,0),0)</f>
        <v>181.089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4</v>
      </c>
      <c r="H27" s="742">
        <f>VLOOKUP($D$3&amp;"_"&amp;H$3,データシート2!$A:$SI,MATCH($G$2&amp;"_"&amp;$C27,データシート2!$A$1:$SI$1,0),0)</f>
        <v>5</v>
      </c>
      <c r="I27" s="742">
        <f>VLOOKUP($D$3&amp;"_"&amp;I$3,データシート2!$A:$SI,MATCH($G$2&amp;"_"&amp;$C27,データシート2!$A$1:$SI$1,0),0)</f>
        <v>4</v>
      </c>
      <c r="J27" s="742">
        <f>VLOOKUP($D$3&amp;"_"&amp;J$3,データシート2!$A:$SI,MATCH($G$2&amp;"_"&amp;$C27,データシート2!$A$1:$SI$1,0),0)</f>
        <v>4</v>
      </c>
      <c r="K27" s="743">
        <f>VLOOKUP($D$3&amp;"_"&amp;K$3,データシート2!$A:$SI,MATCH($G$2&amp;"_"&amp;$C27,データシート2!$A$1:$SI$1,0),0)</f>
        <v>5</v>
      </c>
      <c r="L27" s="743">
        <f>VLOOKUP($D$3&amp;"_"&amp;L$3,データシート2!$A:$SI,MATCH($G$2&amp;"_"&amp;$C27,データシート2!$A$1:$SI$1,0),0)</f>
        <v>5</v>
      </c>
      <c r="M27" s="743">
        <f>VLOOKUP($D$3&amp;"_"&amp;M$3,データシート2!$A:$SI,MATCH($G$2&amp;"_"&amp;$C27,データシート2!$A$1:$SI$1,0),0)</f>
        <v>5</v>
      </c>
      <c r="N27" s="743">
        <f>VLOOKUP($D$3&amp;"_"&amp;N$3,データシート2!$A:$SI,MATCH($G$2&amp;"_"&amp;$C27,データシート2!$A$1:$SI$1,0),0)</f>
        <v>5</v>
      </c>
      <c r="O27" s="743">
        <f>VLOOKUP($D$3&amp;"_"&amp;O$3,データシート2!$A:$SI,MATCH($G$2&amp;"_"&amp;$C27,データシート2!$A$1:$SI$1,0),0)</f>
        <v>5</v>
      </c>
      <c r="P27" s="743">
        <f>VLOOKUP($D$3&amp;"_"&amp;P$3,データシート2!$A:$SI,MATCH($G$2&amp;"_"&amp;$C27,データシート2!$A$1:$SI$1,0),0)</f>
        <v>5</v>
      </c>
      <c r="Q27" s="744">
        <f>VLOOKUP($D$3&amp;"_"&amp;Q$3,データシート2!$A:$SI,MATCH($G$2&amp;"_"&amp;$C27,データシート2!$A$1:$SI$1,0),0)</f>
        <v>5</v>
      </c>
      <c r="R27" s="933">
        <f>VLOOKUP($D$3&amp;"_"&amp;R$3,データシート2!$A:$SI,MATCH($R$2&amp;"_"&amp;$C27,データシート2!$A$1:$SI$1,0),0)</f>
        <v>34.954999999999998</v>
      </c>
      <c r="S27" s="928">
        <f>VLOOKUP($D$3&amp;"_"&amp;S$3,データシート2!$A:$SI,MATCH($R$2&amp;"_"&amp;$C27,データシート2!$A$1:$SI$1,0),0)</f>
        <v>54.024000000000001</v>
      </c>
      <c r="T27" s="928">
        <f>VLOOKUP($D$3&amp;"_"&amp;T$3,データシート2!$A:$SI,MATCH($R$2&amp;"_"&amp;$C27,データシート2!$A$1:$SI$1,0),0)</f>
        <v>51.003</v>
      </c>
      <c r="U27" s="928">
        <f>VLOOKUP($D$3&amp;"_"&amp;U$3,データシート2!$A:$SI,MATCH($R$2&amp;"_"&amp;$C27,データシート2!$A$1:$SI$1,0),0)</f>
        <v>48.381999999999998</v>
      </c>
      <c r="V27" s="928">
        <f>VLOOKUP($D$3&amp;"_"&amp;V$3,データシート2!$A:$SI,MATCH($R$2&amp;"_"&amp;$C27,データシート2!$A$1:$SI$1,0),0)</f>
        <v>62.536999999999999</v>
      </c>
      <c r="W27" s="928">
        <f>VLOOKUP($D$3&amp;"_"&amp;W$3,データシート2!$A:$SI,MATCH($R$2&amp;"_"&amp;$C27,データシート2!$A$1:$SI$1,0),0)</f>
        <v>56.438000000000002</v>
      </c>
      <c r="X27" s="928">
        <f>VLOOKUP($D$3&amp;"_"&amp;X$3,データシート2!$A:$SI,MATCH($R$2&amp;"_"&amp;$C27,データシート2!$A$1:$SI$1,0),0)</f>
        <v>63.542000000000002</v>
      </c>
      <c r="Y27" s="928">
        <f>VLOOKUP($D$3&amp;"_"&amp;Y$3,データシート2!$A:$SI,MATCH($R$2&amp;"_"&amp;$C27,データシート2!$A$1:$SI$1,0),0)</f>
        <v>62.49</v>
      </c>
      <c r="Z27" s="928">
        <f>VLOOKUP($D$3&amp;"_"&amp;Z$3,データシート2!$A:$SI,MATCH($R$2&amp;"_"&amp;$C27,データシート2!$A$1:$SI$1,0),0)</f>
        <v>60.475000000000001</v>
      </c>
      <c r="AA27" s="928">
        <f>VLOOKUP($D$3&amp;"_"&amp;AA$3,データシート2!$A:$SI,MATCH($R$2&amp;"_"&amp;$C27,データシート2!$A$1:$SI$1,0),0)</f>
        <v>59.234000000000002</v>
      </c>
      <c r="AB27" s="929">
        <f>VLOOKUP($D$3&amp;"_"&amp;AB$3,データシート2!$A:$SI,MATCH($R$2&amp;"_"&amp;$C27,データシート2!$A$1:$SI$1,0),0)</f>
        <v>60.683</v>
      </c>
    </row>
    <row r="28" spans="2:29" s="745" customFormat="1" ht="16.5" customHeight="1">
      <c r="B28" s="737"/>
      <c r="C28" s="762">
        <v>10</v>
      </c>
      <c r="D28" s="763" t="s">
        <v>540</v>
      </c>
      <c r="E28" s="762"/>
      <c r="F28" s="764"/>
      <c r="G28" s="765">
        <f>VLOOKUP($D$3&amp;"_"&amp;G$3,データシート2!$A:$SI,MATCH($G$2&amp;"_"&amp;$C28,データシート2!$A$1:$SI$1,0),0)</f>
        <v>1</v>
      </c>
      <c r="H28" s="766">
        <f>VLOOKUP($D$3&amp;"_"&amp;H$3,データシート2!$A:$SI,MATCH($G$2&amp;"_"&amp;$C28,データシート2!$A$1:$SI$1,0),0)</f>
        <v>1</v>
      </c>
      <c r="I28" s="766">
        <f>VLOOKUP($D$3&amp;"_"&amp;I$3,データシート2!$A:$SI,MATCH($G$2&amp;"_"&amp;$C28,データシート2!$A$1:$SI$1,0),0)</f>
        <v>1</v>
      </c>
      <c r="J28" s="766">
        <f>VLOOKUP($D$3&amp;"_"&amp;J$3,データシート2!$A:$SI,MATCH($G$2&amp;"_"&amp;$C28,データシート2!$A$1:$SI$1,0),0)</f>
        <v>1</v>
      </c>
      <c r="K28" s="767">
        <f>VLOOKUP($D$3&amp;"_"&amp;K$3,データシート2!$A:$SI,MATCH($G$2&amp;"_"&amp;$C28,データシート2!$A$1:$SI$1,0),0)</f>
        <v>1</v>
      </c>
      <c r="L28" s="767">
        <f>VLOOKUP($D$3&amp;"_"&amp;L$3,データシート2!$A:$SI,MATCH($G$2&amp;"_"&amp;$C28,データシート2!$A$1:$SI$1,0),0)</f>
        <v>1</v>
      </c>
      <c r="M28" s="767">
        <f>VLOOKUP($D$3&amp;"_"&amp;M$3,データシート2!$A:$SI,MATCH($G$2&amp;"_"&amp;$C28,データシート2!$A$1:$SI$1,0),0)</f>
        <v>2</v>
      </c>
      <c r="N28" s="767">
        <f>VLOOKUP($D$3&amp;"_"&amp;N$3,データシート2!$A:$SI,MATCH($G$2&amp;"_"&amp;$C28,データシート2!$A$1:$SI$1,0),0)</f>
        <v>1</v>
      </c>
      <c r="O28" s="767">
        <f>VLOOKUP($D$3&amp;"_"&amp;O$3,データシート2!$A:$SI,MATCH($G$2&amp;"_"&amp;$C28,データシート2!$A$1:$SI$1,0),0)</f>
        <v>1</v>
      </c>
      <c r="P28" s="767">
        <f>VLOOKUP($D$3&amp;"_"&amp;P$3,データシート2!$A:$SI,MATCH($G$2&amp;"_"&amp;$C28,データシート2!$A$1:$SI$1,0),0)</f>
        <v>1</v>
      </c>
      <c r="Q28" s="768">
        <f>VLOOKUP($D$3&amp;"_"&amp;Q$3,データシート2!$A:$SI,MATCH($G$2&amp;"_"&amp;$C28,データシート2!$A$1:$SI$1,0),0)</f>
        <v>1</v>
      </c>
      <c r="R28" s="937">
        <f>VLOOKUP($D$3&amp;"_"&amp;R$3,データシート2!$A:$SI,MATCH($R$2&amp;"_"&amp;$C28,データシート2!$A$1:$SI$1,0),0)</f>
        <v>28.741</v>
      </c>
      <c r="S28" s="938">
        <f>VLOOKUP($D$3&amp;"_"&amp;S$3,データシート2!$A:$SI,MATCH($R$2&amp;"_"&amp;$C28,データシート2!$A$1:$SI$1,0),0)</f>
        <v>32.026000000000003</v>
      </c>
      <c r="T28" s="938">
        <f>VLOOKUP($D$3&amp;"_"&amp;T$3,データシート2!$A:$SI,MATCH($R$2&amp;"_"&amp;$C28,データシート2!$A$1:$SI$1,0),0)</f>
        <v>34.155999999999999</v>
      </c>
      <c r="U28" s="938">
        <f>VLOOKUP($D$3&amp;"_"&amp;U$3,データシート2!$A:$SI,MATCH($R$2&amp;"_"&amp;$C28,データシート2!$A$1:$SI$1,0),0)</f>
        <v>33.11</v>
      </c>
      <c r="V28" s="938">
        <f>VLOOKUP($D$3&amp;"_"&amp;V$3,データシート2!$A:$SI,MATCH($R$2&amp;"_"&amp;$C28,データシート2!$A$1:$SI$1,0),0)</f>
        <v>7.5090000000000003</v>
      </c>
      <c r="W28" s="938">
        <f>VLOOKUP($D$3&amp;"_"&amp;W$3,データシート2!$A:$SI,MATCH($R$2&amp;"_"&amp;$C28,データシート2!$A$1:$SI$1,0),0)</f>
        <v>33.979999999999997</v>
      </c>
      <c r="X28" s="938">
        <f>VLOOKUP($D$3&amp;"_"&amp;X$3,データシート2!$A:$SI,MATCH($R$2&amp;"_"&amp;$C28,データシート2!$A$1:$SI$1,0),0)</f>
        <v>32.953000000000003</v>
      </c>
      <c r="Y28" s="938">
        <f>VLOOKUP($D$3&amp;"_"&amp;Y$3,データシート2!$A:$SI,MATCH($R$2&amp;"_"&amp;$C28,データシート2!$A$1:$SI$1,0),0)</f>
        <v>31.588999999999999</v>
      </c>
      <c r="Z28" s="938">
        <f>VLOOKUP($D$3&amp;"_"&amp;Z$3,データシート2!$A:$SI,MATCH($R$2&amp;"_"&amp;$C28,データシート2!$A$1:$SI$1,0),0)</f>
        <v>31.946000000000002</v>
      </c>
      <c r="AA28" s="938">
        <f>VLOOKUP($D$3&amp;"_"&amp;AA$3,データシート2!$A:$SI,MATCH($R$2&amp;"_"&amp;$C28,データシート2!$A$1:$SI$1,0),0)</f>
        <v>36.639000000000003</v>
      </c>
      <c r="AB28" s="939">
        <f>VLOOKUP($D$3&amp;"_"&amp;AB$3,データシート2!$A:$SI,MATCH($R$2&amp;"_"&amp;$C28,データシート2!$A$1:$SI$1,0),0)</f>
        <v>39.886000000000003</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1</v>
      </c>
      <c r="H32" s="766">
        <f>VLOOKUP($D$3&amp;"_"&amp;H$3,データシート2!$A:$SI,MATCH($G$2&amp;"_"&amp;$C32,データシート2!$A$1:$SI$1,0),0)</f>
        <v>1</v>
      </c>
      <c r="I32" s="766">
        <f>VLOOKUP($D$3&amp;"_"&amp;I$3,データシート2!$A:$SI,MATCH($G$2&amp;"_"&amp;$C32,データシート2!$A$1:$SI$1,0),0)</f>
        <v>1</v>
      </c>
      <c r="J32" s="766">
        <f>VLOOKUP($D$3&amp;"_"&amp;J$3,データシート2!$A:$SI,MATCH($G$2&amp;"_"&amp;$C32,データシート2!$A$1:$SI$1,0),0)</f>
        <v>1</v>
      </c>
      <c r="K32" s="767">
        <f>VLOOKUP($D$3&amp;"_"&amp;K$3,データシート2!$A:$SI,MATCH($G$2&amp;"_"&amp;$C32,データシート2!$A$1:$SI$1,0),0)</f>
        <v>1</v>
      </c>
      <c r="L32" s="767">
        <f>VLOOKUP($D$3&amp;"_"&amp;L$3,データシート2!$A:$SI,MATCH($G$2&amp;"_"&amp;$C32,データシート2!$A$1:$SI$1,0),0)</f>
        <v>1</v>
      </c>
      <c r="M32" s="767">
        <f>VLOOKUP($D$3&amp;"_"&amp;M$3,データシート2!$A:$SI,MATCH($G$2&amp;"_"&amp;$C32,データシート2!$A$1:$SI$1,0),0)</f>
        <v>1</v>
      </c>
      <c r="N32" s="767">
        <f>VLOOKUP($D$3&amp;"_"&amp;N$3,データシート2!$A:$SI,MATCH($G$2&amp;"_"&amp;$C32,データシート2!$A$1:$SI$1,0),0)</f>
        <v>1</v>
      </c>
      <c r="O32" s="767">
        <f>VLOOKUP($D$3&amp;"_"&amp;O$3,データシート2!$A:$SI,MATCH($G$2&amp;"_"&amp;$C32,データシート2!$A$1:$SI$1,0),0)</f>
        <v>1</v>
      </c>
      <c r="P32" s="767">
        <f>VLOOKUP($D$3&amp;"_"&amp;P$3,データシート2!$A:$SI,MATCH($G$2&amp;"_"&amp;$C32,データシート2!$A$1:$SI$1,0),0)</f>
        <v>1</v>
      </c>
      <c r="Q32" s="768">
        <f>VLOOKUP($D$3&amp;"_"&amp;Q$3,データシート2!$A:$SI,MATCH($G$2&amp;"_"&amp;$C32,データシート2!$A$1:$SI$1,0),0)</f>
        <v>1</v>
      </c>
      <c r="R32" s="937">
        <f>VLOOKUP($D$3&amp;"_"&amp;R$3,データシート2!$A:$SI,MATCH($R$2&amp;"_"&amp;$C32,データシート2!$A$1:$SI$1,0),0)</f>
        <v>6.5090000000000003</v>
      </c>
      <c r="S32" s="938">
        <f>VLOOKUP($D$3&amp;"_"&amp;S$3,データシート2!$A:$SI,MATCH($R$2&amp;"_"&amp;$C32,データシート2!$A$1:$SI$1,0),0)</f>
        <v>7.6909999999999998</v>
      </c>
      <c r="T32" s="938">
        <f>VLOOKUP($D$3&amp;"_"&amp;T$3,データシート2!$A:$SI,MATCH($R$2&amp;"_"&amp;$C32,データシート2!$A$1:$SI$1,0),0)</f>
        <v>8.1920000000000002</v>
      </c>
      <c r="U32" s="938">
        <f>VLOOKUP($D$3&amp;"_"&amp;U$3,データシート2!$A:$SI,MATCH($R$2&amp;"_"&amp;$C32,データシート2!$A$1:$SI$1,0),0)</f>
        <v>7.3719999999999999</v>
      </c>
      <c r="V32" s="938">
        <f>VLOOKUP($D$3&amp;"_"&amp;V$3,データシート2!$A:$SI,MATCH($R$2&amp;"_"&amp;$C32,データシート2!$A$1:$SI$1,0),0)</f>
        <v>8.7050000000000001</v>
      </c>
      <c r="W32" s="938">
        <f>VLOOKUP($D$3&amp;"_"&amp;W$3,データシート2!$A:$SI,MATCH($R$2&amp;"_"&amp;$C32,データシート2!$A$1:$SI$1,0),0)</f>
        <v>8.6980000000000004</v>
      </c>
      <c r="X32" s="938">
        <f>VLOOKUP($D$3&amp;"_"&amp;X$3,データシート2!$A:$SI,MATCH($R$2&amp;"_"&amp;$C32,データシート2!$A$1:$SI$1,0),0)</f>
        <v>8.5009999999999994</v>
      </c>
      <c r="Y32" s="938">
        <f>VLOOKUP($D$3&amp;"_"&amp;Y$3,データシート2!$A:$SI,MATCH($R$2&amp;"_"&amp;$C32,データシート2!$A$1:$SI$1,0),0)</f>
        <v>8.9009999999999998</v>
      </c>
      <c r="Z32" s="938">
        <f>VLOOKUP($D$3&amp;"_"&amp;Z$3,データシート2!$A:$SI,MATCH($R$2&amp;"_"&amp;$C32,データシート2!$A$1:$SI$1,0),0)</f>
        <v>8.7309999999999999</v>
      </c>
      <c r="AA32" s="938">
        <f>VLOOKUP($D$3&amp;"_"&amp;AA$3,データシート2!$A:$SI,MATCH($R$2&amp;"_"&amp;$C32,データシート2!$A$1:$SI$1,0),0)</f>
        <v>7.8159999999999998</v>
      </c>
      <c r="AB32" s="939">
        <f>VLOOKUP($D$3&amp;"_"&amp;AB$3,データシート2!$A:$SI,MATCH($R$2&amp;"_"&amp;$C32,データシート2!$A$1:$SI$1,0),0)</f>
        <v>8.4009999999999998</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2</v>
      </c>
      <c r="H34" s="766">
        <f>VLOOKUP($D$3&amp;"_"&amp;H$3,データシート2!$A:$SI,MATCH($G$2&amp;"_"&amp;$C34,データシート2!$A$1:$SI$1,0),0)</f>
        <v>2</v>
      </c>
      <c r="I34" s="766">
        <f>VLOOKUP($D$3&amp;"_"&amp;I$3,データシート2!$A:$SI,MATCH($G$2&amp;"_"&amp;$C34,データシート2!$A$1:$SI$1,0),0)</f>
        <v>2</v>
      </c>
      <c r="J34" s="766">
        <f>VLOOKUP($D$3&amp;"_"&amp;J$3,データシート2!$A:$SI,MATCH($G$2&amp;"_"&amp;$C34,データシート2!$A$1:$SI$1,0),0)</f>
        <v>1</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2</v>
      </c>
      <c r="O34" s="767">
        <f>VLOOKUP($D$3&amp;"_"&amp;O$3,データシート2!$A:$SI,MATCH($G$2&amp;"_"&amp;$C34,データシート2!$A$1:$SI$1,0),0)</f>
        <v>2</v>
      </c>
      <c r="P34" s="767">
        <f>VLOOKUP($D$3&amp;"_"&amp;P$3,データシート2!$A:$SI,MATCH($G$2&amp;"_"&amp;$C34,データシート2!$A$1:$SI$1,0),0)</f>
        <v>2</v>
      </c>
      <c r="Q34" s="768">
        <f>VLOOKUP($D$3&amp;"_"&amp;Q$3,データシート2!$A:$SI,MATCH($G$2&amp;"_"&amp;$C34,データシート2!$A$1:$SI$1,0),0)</f>
        <v>2</v>
      </c>
      <c r="R34" s="937">
        <f>VLOOKUP($D$3&amp;"_"&amp;R$3,データシート2!$A:$SI,MATCH($R$2&amp;"_"&amp;$C34,データシート2!$A$1:$SI$1,0),0)</f>
        <v>6.5949999999999998</v>
      </c>
      <c r="S34" s="938">
        <f>VLOOKUP($D$3&amp;"_"&amp;S$3,データシート2!$A:$SI,MATCH($R$2&amp;"_"&amp;$C34,データシート2!$A$1:$SI$1,0),0)</f>
        <v>7.1550000000000002</v>
      </c>
      <c r="T34" s="938">
        <f>VLOOKUP($D$3&amp;"_"&amp;T$3,データシート2!$A:$SI,MATCH($R$2&amp;"_"&amp;$C34,データシート2!$A$1:$SI$1,0),0)</f>
        <v>8.1649999999999991</v>
      </c>
      <c r="U34" s="938">
        <f>VLOOKUP($D$3&amp;"_"&amp;U$3,データシート2!$A:$SI,MATCH($R$2&amp;"_"&amp;$C34,データシート2!$A$1:$SI$1,0),0)</f>
        <v>5.4880000000000004</v>
      </c>
      <c r="V34" s="938">
        <f>VLOOKUP($D$3&amp;"_"&amp;V$3,データシート2!$A:$SI,MATCH($R$2&amp;"_"&amp;$C34,データシート2!$A$1:$SI$1,0),0)</f>
        <v>4.577</v>
      </c>
      <c r="W34" s="938">
        <f>VLOOKUP($D$3&amp;"_"&amp;W$3,データシート2!$A:$SI,MATCH($R$2&amp;"_"&amp;$C34,データシート2!$A$1:$SI$1,0),0)</f>
        <v>4.4219999999999997</v>
      </c>
      <c r="X34" s="938">
        <f>VLOOKUP($D$3&amp;"_"&amp;X$3,データシート2!$A:$SI,MATCH($R$2&amp;"_"&amp;$C34,データシート2!$A$1:$SI$1,0),0)</f>
        <v>4.3689999999999998</v>
      </c>
      <c r="Y34" s="938">
        <f>VLOOKUP($D$3&amp;"_"&amp;Y$3,データシート2!$A:$SI,MATCH($R$2&amp;"_"&amp;$C34,データシート2!$A$1:$SI$1,0),0)</f>
        <v>7.5810000000000004</v>
      </c>
      <c r="Z34" s="938">
        <f>VLOOKUP($D$3&amp;"_"&amp;Z$3,データシート2!$A:$SI,MATCH($R$2&amp;"_"&amp;$C34,データシート2!$A$1:$SI$1,0),0)</f>
        <v>6.7030000000000003</v>
      </c>
      <c r="AA34" s="938">
        <f>VLOOKUP($D$3&amp;"_"&amp;AA$3,データシート2!$A:$SI,MATCH($R$2&amp;"_"&amp;$C34,データシート2!$A$1:$SI$1,0),0)</f>
        <v>6.2460000000000004</v>
      </c>
      <c r="AB34" s="939">
        <f>VLOOKUP($D$3&amp;"_"&amp;AB$3,データシート2!$A:$SI,MATCH($R$2&amp;"_"&amp;$C34,データシート2!$A$1:$SI$1,0),0)</f>
        <v>5.7190000000000003</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1</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3</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3</v>
      </c>
      <c r="H44" s="766">
        <f>VLOOKUP($D$3&amp;"_"&amp;H$3,データシート2!$A:$SI,MATCH($G$2&amp;"_"&amp;$C44,データシート2!$A$1:$SI$1,0),0)</f>
        <v>3</v>
      </c>
      <c r="I44" s="766">
        <f>VLOOKUP($D$3&amp;"_"&amp;I$3,データシート2!$A:$SI,MATCH($G$2&amp;"_"&amp;$C44,データシート2!$A$1:$SI$1,0),0)</f>
        <v>3</v>
      </c>
      <c r="J44" s="766">
        <f>VLOOKUP($D$3&amp;"_"&amp;J$3,データシート2!$A:$SI,MATCH($G$2&amp;"_"&amp;$C44,データシート2!$A$1:$SI$1,0),0)</f>
        <v>3</v>
      </c>
      <c r="K44" s="767">
        <f>VLOOKUP($D$3&amp;"_"&amp;K$3,データシート2!$A:$SI,MATCH($G$2&amp;"_"&amp;$C44,データシート2!$A$1:$SI$1,0),0)</f>
        <v>2</v>
      </c>
      <c r="L44" s="767">
        <f>VLOOKUP($D$3&amp;"_"&amp;L$3,データシート2!$A:$SI,MATCH($G$2&amp;"_"&amp;$C44,データシート2!$A$1:$SI$1,0),0)</f>
        <v>2</v>
      </c>
      <c r="M44" s="767">
        <f>VLOOKUP($D$3&amp;"_"&amp;M$3,データシート2!$A:$SI,MATCH($G$2&amp;"_"&amp;$C44,データシート2!$A$1:$SI$1,0),0)</f>
        <v>2</v>
      </c>
      <c r="N44" s="767">
        <f>VLOOKUP($D$3&amp;"_"&amp;N$3,データシート2!$A:$SI,MATCH($G$2&amp;"_"&amp;$C44,データシート2!$A$1:$SI$1,0),0)</f>
        <v>2</v>
      </c>
      <c r="O44" s="767">
        <f>VLOOKUP($D$3&amp;"_"&amp;O$3,データシート2!$A:$SI,MATCH($G$2&amp;"_"&amp;$C44,データシート2!$A$1:$SI$1,0),0)</f>
        <v>1</v>
      </c>
      <c r="P44" s="767">
        <f>VLOOKUP($D$3&amp;"_"&amp;P$3,データシート2!$A:$SI,MATCH($G$2&amp;"_"&amp;$C44,データシート2!$A$1:$SI$1,0),0)</f>
        <v>1</v>
      </c>
      <c r="Q44" s="768">
        <f>VLOOKUP($D$3&amp;"_"&amp;Q$3,データシート2!$A:$SI,MATCH($G$2&amp;"_"&amp;$C44,データシート2!$A$1:$SI$1,0),0)</f>
        <v>1</v>
      </c>
      <c r="R44" s="937">
        <f>VLOOKUP($D$3&amp;"_"&amp;R$3,データシート2!$A:$SI,MATCH($R$2&amp;"_"&amp;$C44,データシート2!$A$1:$SI$1,0),0)</f>
        <v>21.768999999999998</v>
      </c>
      <c r="S44" s="938">
        <f>VLOOKUP($D$3&amp;"_"&amp;S$3,データシート2!$A:$SI,MATCH($R$2&amp;"_"&amp;$C44,データシート2!$A$1:$SI$1,0),0)</f>
        <v>23.277999999999999</v>
      </c>
      <c r="T44" s="938">
        <f>VLOOKUP($D$3&amp;"_"&amp;T$3,データシート2!$A:$SI,MATCH($R$2&amp;"_"&amp;$C44,データシート2!$A$1:$SI$1,0),0)</f>
        <v>24.189</v>
      </c>
      <c r="U44" s="938">
        <f>VLOOKUP($D$3&amp;"_"&amp;U$3,データシート2!$A:$SI,MATCH($R$2&amp;"_"&amp;$C44,データシート2!$A$1:$SI$1,0),0)</f>
        <v>24.712</v>
      </c>
      <c r="V44" s="938">
        <f>VLOOKUP($D$3&amp;"_"&amp;V$3,データシート2!$A:$SI,MATCH($R$2&amp;"_"&amp;$C44,データシート2!$A$1:$SI$1,0),0)</f>
        <v>22.706</v>
      </c>
      <c r="W44" s="938">
        <f>VLOOKUP($D$3&amp;"_"&amp;W$3,データシート2!$A:$SI,MATCH($R$2&amp;"_"&amp;$C44,データシート2!$A$1:$SI$1,0),0)</f>
        <v>23.332999999999998</v>
      </c>
      <c r="X44" s="938">
        <f>VLOOKUP($D$3&amp;"_"&amp;X$3,データシート2!$A:$SI,MATCH($R$2&amp;"_"&amp;$C44,データシート2!$A$1:$SI$1,0),0)</f>
        <v>22.594999999999999</v>
      </c>
      <c r="Y44" s="938">
        <f>VLOOKUP($D$3&amp;"_"&amp;Y$3,データシート2!$A:$SI,MATCH($R$2&amp;"_"&amp;$C44,データシート2!$A$1:$SI$1,0),0)</f>
        <v>23.67</v>
      </c>
      <c r="Z44" s="938">
        <f>VLOOKUP($D$3&amp;"_"&amp;Z$3,データシート2!$A:$SI,MATCH($R$2&amp;"_"&amp;$C44,データシート2!$A$1:$SI$1,0),0)</f>
        <v>19.375</v>
      </c>
      <c r="AA44" s="938">
        <f>VLOOKUP($D$3&amp;"_"&amp;AA$3,データシート2!$A:$SI,MATCH($R$2&amp;"_"&amp;$C44,データシート2!$A$1:$SI$1,0),0)</f>
        <v>17.815999999999999</v>
      </c>
      <c r="AB44" s="939">
        <f>VLOOKUP($D$3&amp;"_"&amp;AB$3,データシート2!$A:$SI,MATCH($R$2&amp;"_"&amp;$C44,データシート2!$A$1:$SI$1,0),0)</f>
        <v>15.714</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1</v>
      </c>
      <c r="O46" s="767">
        <f>VLOOKUP($D$3&amp;"_"&amp;O$3,データシート2!$A:$SI,MATCH($G$2&amp;"_"&amp;$C46,データシート2!$A$1:$SI$1,0),0)</f>
        <v>1</v>
      </c>
      <c r="P46" s="767">
        <f>VLOOKUP($D$3&amp;"_"&amp;P$3,データシート2!$A:$SI,MATCH($G$2&amp;"_"&amp;$C46,データシート2!$A$1:$SI$1,0),0)</f>
        <v>1</v>
      </c>
      <c r="Q46" s="768">
        <f>VLOOKUP($D$3&amp;"_"&amp;Q$3,データシート2!$A:$SI,MATCH($G$2&amp;"_"&amp;$C46,データシート2!$A$1:$SI$1,0),0)</f>
        <v>1</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4.4420000000000002</v>
      </c>
      <c r="Z46" s="938">
        <f>VLOOKUP($D$3&amp;"_"&amp;Z$3,データシート2!$A:$SI,MATCH($R$2&amp;"_"&amp;$C46,データシート2!$A$1:$SI$1,0),0)</f>
        <v>5.4640000000000004</v>
      </c>
      <c r="AA46" s="938">
        <f>VLOOKUP($D$3&amp;"_"&amp;AA$3,データシート2!$A:$SI,MATCH($R$2&amp;"_"&amp;$C46,データシート2!$A$1:$SI$1,0),0)</f>
        <v>5.1950000000000003</v>
      </c>
      <c r="AB46" s="939">
        <f>VLOOKUP($D$3&amp;"_"&amp;AB$3,データシート2!$A:$SI,MATCH($R$2&amp;"_"&amp;$C46,データシート2!$A$1:$SI$1,0),0)</f>
        <v>5.3259999999999996</v>
      </c>
    </row>
    <row r="47" spans="2:29" s="745" customFormat="1" ht="16.5" customHeight="1">
      <c r="B47" s="737"/>
      <c r="C47" s="762">
        <v>27</v>
      </c>
      <c r="D47" s="763" t="s">
        <v>558</v>
      </c>
      <c r="E47" s="762"/>
      <c r="F47" s="764"/>
      <c r="G47" s="765">
        <f>VLOOKUP($D$3&amp;"_"&amp;G$3,データシート2!$A:$SI,MATCH($G$2&amp;"_"&amp;$C47,データシート2!$A$1:$SI$1,0),0)</f>
        <v>1</v>
      </c>
      <c r="H47" s="766">
        <f>VLOOKUP($D$3&amp;"_"&amp;H$3,データシート2!$A:$SI,MATCH($G$2&amp;"_"&amp;$C47,データシート2!$A$1:$SI$1,0),0)</f>
        <v>1</v>
      </c>
      <c r="I47" s="766">
        <f>VLOOKUP($D$3&amp;"_"&amp;I$3,データシート2!$A:$SI,MATCH($G$2&amp;"_"&amp;$C47,データシート2!$A$1:$SI$1,0),0)</f>
        <v>1</v>
      </c>
      <c r="J47" s="766">
        <f>VLOOKUP($D$3&amp;"_"&amp;J$3,データシート2!$A:$SI,MATCH($G$2&amp;"_"&amp;$C47,データシート2!$A$1:$SI$1,0),0)</f>
        <v>1</v>
      </c>
      <c r="K47" s="767">
        <f>VLOOKUP($D$3&amp;"_"&amp;K$3,データシート2!$A:$SI,MATCH($G$2&amp;"_"&amp;$C47,データシート2!$A$1:$SI$1,0),0)</f>
        <v>1</v>
      </c>
      <c r="L47" s="767">
        <f>VLOOKUP($D$3&amp;"_"&amp;L$3,データシート2!$A:$SI,MATCH($G$2&amp;"_"&amp;$C47,データシート2!$A$1:$SI$1,0),0)</f>
        <v>1</v>
      </c>
      <c r="M47" s="767">
        <f>VLOOKUP($D$3&amp;"_"&amp;M$3,データシート2!$A:$SI,MATCH($G$2&amp;"_"&amp;$C47,データシート2!$A$1:$SI$1,0),0)</f>
        <v>2</v>
      </c>
      <c r="N47" s="767">
        <f>VLOOKUP($D$3&amp;"_"&amp;N$3,データシート2!$A:$SI,MATCH($G$2&amp;"_"&amp;$C47,データシート2!$A$1:$SI$1,0),0)</f>
        <v>2</v>
      </c>
      <c r="O47" s="767">
        <f>VLOOKUP($D$3&amp;"_"&amp;O$3,データシート2!$A:$SI,MATCH($G$2&amp;"_"&amp;$C47,データシート2!$A$1:$SI$1,0),0)</f>
        <v>2</v>
      </c>
      <c r="P47" s="767">
        <f>VLOOKUP($D$3&amp;"_"&amp;P$3,データシート2!$A:$SI,MATCH($G$2&amp;"_"&amp;$C47,データシート2!$A$1:$SI$1,0),0)</f>
        <v>2</v>
      </c>
      <c r="Q47" s="768">
        <f>VLOOKUP($D$3&amp;"_"&amp;Q$3,データシート2!$A:$SI,MATCH($G$2&amp;"_"&amp;$C47,データシート2!$A$1:$SI$1,0),0)</f>
        <v>2</v>
      </c>
      <c r="R47" s="937">
        <f>VLOOKUP($D$3&amp;"_"&amp;R$3,データシート2!$A:$SI,MATCH($R$2&amp;"_"&amp;$C47,データシート2!$A$1:$SI$1,0),0)</f>
        <v>9.17</v>
      </c>
      <c r="S47" s="938">
        <f>VLOOKUP($D$3&amp;"_"&amp;S$3,データシート2!$A:$SI,MATCH($R$2&amp;"_"&amp;$C47,データシート2!$A$1:$SI$1,0),0)</f>
        <v>11.1</v>
      </c>
      <c r="T47" s="938">
        <f>VLOOKUP($D$3&amp;"_"&amp;T$3,データシート2!$A:$SI,MATCH($R$2&amp;"_"&amp;$C47,データシート2!$A$1:$SI$1,0),0)</f>
        <v>12.6</v>
      </c>
      <c r="U47" s="938">
        <f>VLOOKUP($D$3&amp;"_"&amp;U$3,データシート2!$A:$SI,MATCH($R$2&amp;"_"&amp;$C47,データシート2!$A$1:$SI$1,0),0)</f>
        <v>12.861000000000001</v>
      </c>
      <c r="V47" s="938">
        <f>VLOOKUP($D$3&amp;"_"&amp;V$3,データシート2!$A:$SI,MATCH($R$2&amp;"_"&amp;$C47,データシート2!$A$1:$SI$1,0),0)</f>
        <v>12.551</v>
      </c>
      <c r="W47" s="938">
        <f>VLOOKUP($D$3&amp;"_"&amp;W$3,データシート2!$A:$SI,MATCH($R$2&amp;"_"&amp;$C47,データシート2!$A$1:$SI$1,0),0)</f>
        <v>12.146000000000001</v>
      </c>
      <c r="X47" s="938">
        <f>VLOOKUP($D$3&amp;"_"&amp;X$3,データシート2!$A:$SI,MATCH($R$2&amp;"_"&amp;$C47,データシート2!$A$1:$SI$1,0),0)</f>
        <v>14.85</v>
      </c>
      <c r="Y47" s="938">
        <f>VLOOKUP($D$3&amp;"_"&amp;Y$3,データシート2!$A:$SI,MATCH($R$2&amp;"_"&amp;$C47,データシート2!$A$1:$SI$1,0),0)</f>
        <v>16.579000000000001</v>
      </c>
      <c r="Z47" s="938">
        <f>VLOOKUP($D$3&amp;"_"&amp;Z$3,データシート2!$A:$SI,MATCH($R$2&amp;"_"&amp;$C47,データシート2!$A$1:$SI$1,0),0)</f>
        <v>16.245000000000001</v>
      </c>
      <c r="AA47" s="938">
        <f>VLOOKUP($D$3&amp;"_"&amp;AA$3,データシート2!$A:$SI,MATCH($R$2&amp;"_"&amp;$C47,データシート2!$A$1:$SI$1,0),0)</f>
        <v>15.14</v>
      </c>
      <c r="AB47" s="939">
        <f>VLOOKUP($D$3&amp;"_"&amp;AB$3,データシート2!$A:$SI,MATCH($R$2&amp;"_"&amp;$C47,データシート2!$A$1:$SI$1,0),0)</f>
        <v>15.039</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3</v>
      </c>
      <c r="H51" s="766">
        <f>VLOOKUP($D$3&amp;"_"&amp;H$3,データシート2!$A:$SI,MATCH($G$2&amp;"_"&amp;$C51,データシート2!$A$1:$SI$1,0),0)</f>
        <v>3</v>
      </c>
      <c r="I51" s="766">
        <f>VLOOKUP($D$3&amp;"_"&amp;I$3,データシート2!$A:$SI,MATCH($G$2&amp;"_"&amp;$C51,データシート2!$A$1:$SI$1,0),0)</f>
        <v>3</v>
      </c>
      <c r="J51" s="766">
        <f>VLOOKUP($D$3&amp;"_"&amp;J$3,データシート2!$A:$SI,MATCH($G$2&amp;"_"&amp;$C51,データシート2!$A$1:$SI$1,0),0)</f>
        <v>3</v>
      </c>
      <c r="K51" s="767">
        <f>VLOOKUP($D$3&amp;"_"&amp;K$3,データシート2!$A:$SI,MATCH($G$2&amp;"_"&amp;$C51,データシート2!$A$1:$SI$1,0),0)</f>
        <v>3</v>
      </c>
      <c r="L51" s="767">
        <f>VLOOKUP($D$3&amp;"_"&amp;L$3,データシート2!$A:$SI,MATCH($G$2&amp;"_"&amp;$C51,データシート2!$A$1:$SI$1,0),0)</f>
        <v>3</v>
      </c>
      <c r="M51" s="767">
        <f>VLOOKUP($D$3&amp;"_"&amp;M$3,データシート2!$A:$SI,MATCH($G$2&amp;"_"&amp;$C51,データシート2!$A$1:$SI$1,0),0)</f>
        <v>2</v>
      </c>
      <c r="N51" s="767">
        <f>VLOOKUP($D$3&amp;"_"&amp;N$3,データシート2!$A:$SI,MATCH($G$2&amp;"_"&amp;$C51,データシート2!$A$1:$SI$1,0),0)</f>
        <v>3</v>
      </c>
      <c r="O51" s="767">
        <f>VLOOKUP($D$3&amp;"_"&amp;O$3,データシート2!$A:$SI,MATCH($G$2&amp;"_"&amp;$C51,データシート2!$A$1:$SI$1,0),0)</f>
        <v>3</v>
      </c>
      <c r="P51" s="767">
        <f>VLOOKUP($D$3&amp;"_"&amp;P$3,データシート2!$A:$SI,MATCH($G$2&amp;"_"&amp;$C51,データシート2!$A$1:$SI$1,0),0)</f>
        <v>3</v>
      </c>
      <c r="Q51" s="768">
        <f>VLOOKUP($D$3&amp;"_"&amp;Q$3,データシート2!$A:$SI,MATCH($G$2&amp;"_"&amp;$C51,データシート2!$A$1:$SI$1,0),0)</f>
        <v>3</v>
      </c>
      <c r="R51" s="937">
        <f>VLOOKUP($D$3&amp;"_"&amp;R$3,データシート2!$A:$SI,MATCH($R$2&amp;"_"&amp;$C51,データシート2!$A$1:$SI$1,0),0)</f>
        <v>29.722999999999999</v>
      </c>
      <c r="S51" s="938">
        <f>VLOOKUP($D$3&amp;"_"&amp;S$3,データシート2!$A:$SI,MATCH($R$2&amp;"_"&amp;$C51,データシート2!$A$1:$SI$1,0),0)</f>
        <v>35.838000000000001</v>
      </c>
      <c r="T51" s="938">
        <f>VLOOKUP($D$3&amp;"_"&amp;T$3,データシート2!$A:$SI,MATCH($R$2&amp;"_"&amp;$C51,データシート2!$A$1:$SI$1,0),0)</f>
        <v>33.825000000000003</v>
      </c>
      <c r="U51" s="938">
        <f>VLOOKUP($D$3&amp;"_"&amp;U$3,データシート2!$A:$SI,MATCH($R$2&amp;"_"&amp;$C51,データシート2!$A$1:$SI$1,0),0)</f>
        <v>31.067</v>
      </c>
      <c r="V51" s="938">
        <f>VLOOKUP($D$3&amp;"_"&amp;V$3,データシート2!$A:$SI,MATCH($R$2&amp;"_"&amp;$C51,データシート2!$A$1:$SI$1,0),0)</f>
        <v>30.863</v>
      </c>
      <c r="W51" s="938">
        <f>VLOOKUP($D$3&amp;"_"&amp;W$3,データシート2!$A:$SI,MATCH($R$2&amp;"_"&amp;$C51,データシート2!$A$1:$SI$1,0),0)</f>
        <v>33.664999999999999</v>
      </c>
      <c r="X51" s="938">
        <f>VLOOKUP($D$3&amp;"_"&amp;X$3,データシート2!$A:$SI,MATCH($R$2&amp;"_"&amp;$C51,データシート2!$A$1:$SI$1,0),0)</f>
        <v>27.864999999999998</v>
      </c>
      <c r="Y51" s="938">
        <f>VLOOKUP($D$3&amp;"_"&amp;Y$3,データシート2!$A:$SI,MATCH($R$2&amp;"_"&amp;$C51,データシート2!$A$1:$SI$1,0),0)</f>
        <v>33.476999999999997</v>
      </c>
      <c r="Z51" s="938">
        <f>VLOOKUP($D$3&amp;"_"&amp;Z$3,データシート2!$A:$SI,MATCH($R$2&amp;"_"&amp;$C51,データシート2!$A$1:$SI$1,0),0)</f>
        <v>31.617000000000001</v>
      </c>
      <c r="AA51" s="938">
        <f>VLOOKUP($D$3&amp;"_"&amp;AA$3,データシート2!$A:$SI,MATCH($R$2&amp;"_"&amp;$C51,データシート2!$A$1:$SI$1,0),0)</f>
        <v>27.698</v>
      </c>
      <c r="AB51" s="939">
        <f>VLOOKUP($D$3&amp;"_"&amp;AB$3,データシート2!$A:$SI,MATCH($R$2&amp;"_"&amp;$C51,データシート2!$A$1:$SI$1,0),0)</f>
        <v>27.321000000000002</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1</v>
      </c>
      <c r="H62" s="734">
        <f>VLOOKUP($D$3&amp;"_"&amp;H$3,データシート2!$A:$SI,MATCH($G$2&amp;"_"&amp;$B62,データシート2!$A$1:$SI$1,0),0)</f>
        <v>1</v>
      </c>
      <c r="I62" s="734">
        <f>VLOOKUP($D$3&amp;"_"&amp;I$3,データシート2!$A:$SI,MATCH($G$2&amp;"_"&amp;$B62,データシート2!$A$1:$SI$1,0),0)</f>
        <v>1</v>
      </c>
      <c r="J62" s="734">
        <f>VLOOKUP($D$3&amp;"_"&amp;J$3,データシート2!$A:$SI,MATCH($G$2&amp;"_"&amp;$B62,データシート2!$A$1:$SI$1,0),0)</f>
        <v>1</v>
      </c>
      <c r="K62" s="735">
        <f>VLOOKUP($D$3&amp;"_"&amp;K$3,データシート2!$A:$SI,MATCH($G$2&amp;"_"&amp;$B62,データシート2!$A$1:$SI$1,0),0)</f>
        <v>1</v>
      </c>
      <c r="L62" s="735">
        <f>VLOOKUP($D$3&amp;"_"&amp;L$3,データシート2!$A:$SI,MATCH($G$2&amp;"_"&amp;$B62,データシート2!$A$1:$SI$1,0),0)</f>
        <v>1</v>
      </c>
      <c r="M62" s="735">
        <f>VLOOKUP($D$3&amp;"_"&amp;M$3,データシート2!$A:$SI,MATCH($G$2&amp;"_"&amp;$B62,データシート2!$A$1:$SI$1,0),0)</f>
        <v>1</v>
      </c>
      <c r="N62" s="735">
        <f>VLOOKUP($D$3&amp;"_"&amp;N$3,データシート2!$A:$SI,MATCH($G$2&amp;"_"&amp;$B62,データシート2!$A$1:$SI$1,0),0)</f>
        <v>1</v>
      </c>
      <c r="O62" s="735">
        <f>VLOOKUP($D$3&amp;"_"&amp;O$3,データシート2!$A:$SI,MATCH($G$2&amp;"_"&amp;$B62,データシート2!$A$1:$SI$1,0),0)</f>
        <v>1</v>
      </c>
      <c r="P62" s="735">
        <f>VLOOKUP($D$3&amp;"_"&amp;P$3,データシート2!$A:$SI,MATCH($G$2&amp;"_"&amp;$B62,データシート2!$A$1:$SI$1,0),0)</f>
        <v>1</v>
      </c>
      <c r="Q62" s="736">
        <f>VLOOKUP($D$3&amp;"_"&amp;Q$3,データシート2!$A:$SI,MATCH($G$2&amp;"_"&amp;$B62,データシート2!$A$1:$SI$1,0),0)</f>
        <v>1</v>
      </c>
      <c r="R62" s="924">
        <f>VLOOKUP($D$3&amp;"_"&amp;R$3,データシート2!$A:$SI,MATCH($R$2&amp;"_"&amp;$B62,データシート2!$A$1:$SI$1,0),0)</f>
        <v>49.462000000000003</v>
      </c>
      <c r="S62" s="925">
        <f>VLOOKUP($D$3&amp;"_"&amp;S$3,データシート2!$A:$SI,MATCH($R$2&amp;"_"&amp;$B62,データシート2!$A$1:$SI$1,0),0)</f>
        <v>61.744999999999997</v>
      </c>
      <c r="T62" s="925">
        <f>VLOOKUP($D$3&amp;"_"&amp;T$3,データシート2!$A:$SI,MATCH($R$2&amp;"_"&amp;$B62,データシート2!$A$1:$SI$1,0),0)</f>
        <v>69.415000000000006</v>
      </c>
      <c r="U62" s="925">
        <f>VLOOKUP($D$3&amp;"_"&amp;U$3,データシート2!$A:$SI,MATCH($R$2&amp;"_"&amp;$B62,データシート2!$A$1:$SI$1,0),0)</f>
        <v>64.316000000000003</v>
      </c>
      <c r="V62" s="925">
        <f>VLOOKUP($D$3&amp;"_"&amp;V$3,データシート2!$A:$SI,MATCH($R$2&amp;"_"&amp;$B62,データシート2!$A$1:$SI$1,0),0)</f>
        <v>58.283999999999999</v>
      </c>
      <c r="W62" s="925">
        <f>VLOOKUP($D$3&amp;"_"&amp;W$3,データシート2!$A:$SI,MATCH($R$2&amp;"_"&amp;$B62,データシート2!$A$1:$SI$1,0),0)</f>
        <v>56.701999999999998</v>
      </c>
      <c r="X62" s="925">
        <f>VLOOKUP($D$3&amp;"_"&amp;X$3,データシート2!$A:$SI,MATCH($R$2&amp;"_"&amp;$B62,データシート2!$A$1:$SI$1,0),0)</f>
        <v>53.902000000000001</v>
      </c>
      <c r="Y62" s="925">
        <f>VLOOKUP($D$3&amp;"_"&amp;Y$3,データシート2!$A:$SI,MATCH($R$2&amp;"_"&amp;$B62,データシート2!$A$1:$SI$1,0),0)</f>
        <v>47.902999999999999</v>
      </c>
      <c r="Z62" s="925">
        <f>VLOOKUP($D$3&amp;"_"&amp;Z$3,データシート2!$A:$SI,MATCH($R$2&amp;"_"&amp;$B62,データシート2!$A$1:$SI$1,0),0)</f>
        <v>46.121000000000002</v>
      </c>
      <c r="AA62" s="925">
        <f>VLOOKUP($D$3&amp;"_"&amp;AA$3,データシート2!$A:$SI,MATCH($R$2&amp;"_"&amp;$B62,データシート2!$A$1:$SI$1,0),0)</f>
        <v>42.866999999999997</v>
      </c>
      <c r="AB62" s="926">
        <f>VLOOKUP($D$3&amp;"_"&amp;AB$3,データシート2!$A:$SI,MATCH($R$2&amp;"_"&amp;$B62,データシート2!$A$1:$SI$1,0),0)</f>
        <v>39.360999999999997</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1</v>
      </c>
      <c r="H65" s="766">
        <f>VLOOKUP($D$3&amp;"_"&amp;H$3,データシート2!$A:$SI,MATCH($G$2&amp;"_"&amp;$C65,データシート2!$A$1:$SI$1,0),0)</f>
        <v>1</v>
      </c>
      <c r="I65" s="766">
        <f>VLOOKUP($D$3&amp;"_"&amp;I$3,データシート2!$A:$SI,MATCH($G$2&amp;"_"&amp;$C65,データシート2!$A$1:$SI$1,0),0)</f>
        <v>1</v>
      </c>
      <c r="J65" s="766">
        <f>VLOOKUP($D$3&amp;"_"&amp;J$3,データシート2!$A:$SI,MATCH($G$2&amp;"_"&amp;$C65,データシート2!$A$1:$SI$1,0),0)</f>
        <v>1</v>
      </c>
      <c r="K65" s="767">
        <f>VLOOKUP($D$3&amp;"_"&amp;K$3,データシート2!$A:$SI,MATCH($G$2&amp;"_"&amp;$C65,データシート2!$A$1:$SI$1,0),0)</f>
        <v>1</v>
      </c>
      <c r="L65" s="767">
        <f>VLOOKUP($D$3&amp;"_"&amp;L$3,データシート2!$A:$SI,MATCH($G$2&amp;"_"&amp;$C65,データシート2!$A$1:$SI$1,0),0)</f>
        <v>1</v>
      </c>
      <c r="M65" s="767">
        <f>VLOOKUP($D$3&amp;"_"&amp;M$3,データシート2!$A:$SI,MATCH($G$2&amp;"_"&amp;$C65,データシート2!$A$1:$SI$1,0),0)</f>
        <v>1</v>
      </c>
      <c r="N65" s="767">
        <f>VLOOKUP($D$3&amp;"_"&amp;N$3,データシート2!$A:$SI,MATCH($G$2&amp;"_"&amp;$C65,データシート2!$A$1:$SI$1,0),0)</f>
        <v>1</v>
      </c>
      <c r="O65" s="767">
        <f>VLOOKUP($D$3&amp;"_"&amp;O$3,データシート2!$A:$SI,MATCH($G$2&amp;"_"&amp;$C65,データシート2!$A$1:$SI$1,0),0)</f>
        <v>1</v>
      </c>
      <c r="P65" s="767">
        <f>VLOOKUP($D$3&amp;"_"&amp;P$3,データシート2!$A:$SI,MATCH($G$2&amp;"_"&amp;$C65,データシート2!$A$1:$SI$1,0),0)</f>
        <v>1</v>
      </c>
      <c r="Q65" s="768">
        <f>VLOOKUP($D$3&amp;"_"&amp;Q$3,データシート2!$A:$SI,MATCH($G$2&amp;"_"&amp;$C65,データシート2!$A$1:$SI$1,0),0)</f>
        <v>1</v>
      </c>
      <c r="R65" s="937">
        <f>VLOOKUP($D$3&amp;"_"&amp;R$3,データシート2!$A:$SI,MATCH($R$2&amp;"_"&amp;$C65,データシート2!$A$1:$SI$1,0),0)</f>
        <v>49.462000000000003</v>
      </c>
      <c r="S65" s="938">
        <f>VLOOKUP($D$3&amp;"_"&amp;S$3,データシート2!$A:$SI,MATCH($R$2&amp;"_"&amp;$C65,データシート2!$A$1:$SI$1,0),0)</f>
        <v>61.744999999999997</v>
      </c>
      <c r="T65" s="938">
        <f>VLOOKUP($D$3&amp;"_"&amp;T$3,データシート2!$A:$SI,MATCH($R$2&amp;"_"&amp;$C65,データシート2!$A$1:$SI$1,0),0)</f>
        <v>69.415000000000006</v>
      </c>
      <c r="U65" s="938">
        <f>VLOOKUP($D$3&amp;"_"&amp;U$3,データシート2!$A:$SI,MATCH($R$2&amp;"_"&amp;$C65,データシート2!$A$1:$SI$1,0),0)</f>
        <v>64.316000000000003</v>
      </c>
      <c r="V65" s="938">
        <f>VLOOKUP($D$3&amp;"_"&amp;V$3,データシート2!$A:$SI,MATCH($R$2&amp;"_"&amp;$C65,データシート2!$A$1:$SI$1,0),0)</f>
        <v>58.283999999999999</v>
      </c>
      <c r="W65" s="938">
        <f>VLOOKUP($D$3&amp;"_"&amp;W$3,データシート2!$A:$SI,MATCH($R$2&amp;"_"&amp;$C65,データシート2!$A$1:$SI$1,0),0)</f>
        <v>56.701999999999998</v>
      </c>
      <c r="X65" s="938">
        <f>VLOOKUP($D$3&amp;"_"&amp;X$3,データシート2!$A:$SI,MATCH($R$2&amp;"_"&amp;$C65,データシート2!$A$1:$SI$1,0),0)</f>
        <v>53.902000000000001</v>
      </c>
      <c r="Y65" s="938">
        <f>VLOOKUP($D$3&amp;"_"&amp;Y$3,データシート2!$A:$SI,MATCH($R$2&amp;"_"&amp;$C65,データシート2!$A$1:$SI$1,0),0)</f>
        <v>47.902999999999999</v>
      </c>
      <c r="Z65" s="938">
        <f>VLOOKUP($D$3&amp;"_"&amp;Z$3,データシート2!$A:$SI,MATCH($R$2&amp;"_"&amp;$C65,データシート2!$A$1:$SI$1,0),0)</f>
        <v>46.121000000000002</v>
      </c>
      <c r="AA65" s="938">
        <f>VLOOKUP($D$3&amp;"_"&amp;AA$3,データシート2!$A:$SI,MATCH($R$2&amp;"_"&amp;$C65,データシート2!$A$1:$SI$1,0),0)</f>
        <v>42.866999999999997</v>
      </c>
      <c r="AB65" s="939">
        <f>VLOOKUP($D$3&amp;"_"&amp;AB$3,データシート2!$A:$SI,MATCH($R$2&amp;"_"&amp;$C65,データシート2!$A$1:$SI$1,0),0)</f>
        <v>39.360999999999997</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0</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2.9980000000000002</v>
      </c>
      <c r="S117" s="925">
        <f>VLOOKUP($D$3&amp;"_"&amp;S$3,データシート2!$A:$SI,MATCH($R$2&amp;"_"&amp;$B117,データシート2!$A$1:$SI$1,0),0)</f>
        <v>3.2719999999999998</v>
      </c>
      <c r="T117" s="925">
        <f>VLOOKUP($D$3&amp;"_"&amp;T$3,データシート2!$A:$SI,MATCH($R$2&amp;"_"&amp;$B117,データシート2!$A$1:$SI$1,0),0)</f>
        <v>3.44</v>
      </c>
      <c r="U117" s="925">
        <f>VLOOKUP($D$3&amp;"_"&amp;U$3,データシート2!$A:$SI,MATCH($R$2&amp;"_"&amp;$B117,データシート2!$A$1:$SI$1,0),0)</f>
        <v>3.5910000000000002</v>
      </c>
      <c r="V117" s="925">
        <f>VLOOKUP($D$3&amp;"_"&amp;V$3,データシート2!$A:$SI,MATCH($R$2&amp;"_"&amp;$B117,データシート2!$A$1:$SI$1,0),0)</f>
        <v>4.5789999999999997</v>
      </c>
      <c r="W117" s="925">
        <f>VLOOKUP($D$3&amp;"_"&amp;W$3,データシート2!$A:$SI,MATCH($R$2&amp;"_"&amp;$B117,データシート2!$A$1:$SI$1,0),0)</f>
        <v>4.6920000000000002</v>
      </c>
      <c r="X117" s="925">
        <f>VLOOKUP($D$3&amp;"_"&amp;X$3,データシート2!$A:$SI,MATCH($R$2&amp;"_"&amp;$B117,データシート2!$A$1:$SI$1,0),0)</f>
        <v>0</v>
      </c>
      <c r="Y117" s="925">
        <f>VLOOKUP($D$3&amp;"_"&amp;Y$3,データシート2!$A:$SI,MATCH($R$2&amp;"_"&amp;$B117,データシート2!$A$1:$SI$1,0),0)</f>
        <v>4.3979999999999997</v>
      </c>
      <c r="Z117" s="925">
        <f>VLOOKUP($D$3&amp;"_"&amp;Z$3,データシート2!$A:$SI,MATCH($R$2&amp;"_"&amp;$B117,データシート2!$A$1:$SI$1,0),0)</f>
        <v>4.149</v>
      </c>
      <c r="AA117" s="925">
        <f>VLOOKUP($D$3&amp;"_"&amp;AA$3,データシート2!$A:$SI,MATCH($R$2&amp;"_"&amp;$B117,データシート2!$A$1:$SI$1,0),0)</f>
        <v>4.3600000000000003</v>
      </c>
      <c r="AB117" s="926">
        <f>VLOOKUP($D$3&amp;"_"&amp;AB$3,データシート2!$A:$SI,MATCH($R$2&amp;"_"&amp;$B117,データシート2!$A$1:$SI$1,0),0)</f>
        <v>4.3339999999999996</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0</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2.9980000000000002</v>
      </c>
      <c r="S118" s="928">
        <f>VLOOKUP($D$3&amp;"_"&amp;S$3,データシート2!$A:$SI,MATCH($R$2&amp;"_"&amp;$C118,データシート2!$A$1:$SI$1,0),0)</f>
        <v>3.2719999999999998</v>
      </c>
      <c r="T118" s="928">
        <f>VLOOKUP($D$3&amp;"_"&amp;T$3,データシート2!$A:$SI,MATCH($R$2&amp;"_"&amp;$C118,データシート2!$A$1:$SI$1,0),0)</f>
        <v>3.44</v>
      </c>
      <c r="U118" s="928">
        <f>VLOOKUP($D$3&amp;"_"&amp;U$3,データシート2!$A:$SI,MATCH($R$2&amp;"_"&amp;$C118,データシート2!$A$1:$SI$1,0),0)</f>
        <v>3.5910000000000002</v>
      </c>
      <c r="V118" s="928">
        <f>VLOOKUP($D$3&amp;"_"&amp;V$3,データシート2!$A:$SI,MATCH($R$2&amp;"_"&amp;$C118,データシート2!$A$1:$SI$1,0),0)</f>
        <v>4.5789999999999997</v>
      </c>
      <c r="W118" s="928">
        <f>VLOOKUP($D$3&amp;"_"&amp;W$3,データシート2!$A:$SI,MATCH($R$2&amp;"_"&amp;$C118,データシート2!$A$1:$SI$1,0),0)</f>
        <v>4.6920000000000002</v>
      </c>
      <c r="X118" s="928">
        <f>VLOOKUP($D$3&amp;"_"&amp;X$3,データシート2!$A:$SI,MATCH($R$2&amp;"_"&amp;$C118,データシート2!$A$1:$SI$1,0),0)</f>
        <v>0</v>
      </c>
      <c r="Y118" s="928">
        <f>VLOOKUP($D$3&amp;"_"&amp;Y$3,データシート2!$A:$SI,MATCH($R$2&amp;"_"&amp;$C118,データシート2!$A$1:$SI$1,0),0)</f>
        <v>4.3979999999999997</v>
      </c>
      <c r="Z118" s="928">
        <f>VLOOKUP($D$3&amp;"_"&amp;Z$3,データシート2!$A:$SI,MATCH($R$2&amp;"_"&amp;$C118,データシート2!$A$1:$SI$1,0),0)</f>
        <v>4.149</v>
      </c>
      <c r="AA118" s="928">
        <f>VLOOKUP($D$3&amp;"_"&amp;AA$3,データシート2!$A:$SI,MATCH($R$2&amp;"_"&amp;$C118,データシート2!$A$1:$SI$1,0),0)</f>
        <v>4.3600000000000003</v>
      </c>
      <c r="AB118" s="929">
        <f>VLOOKUP($D$3&amp;"_"&amp;AB$3,データシート2!$A:$SI,MATCH($R$2&amp;"_"&amp;$C118,データシート2!$A$1:$SI$1,0),0)</f>
        <v>4.3339999999999996</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1</v>
      </c>
      <c r="H124" s="734">
        <f>VLOOKUP($D$3&amp;"_"&amp;H$3,データシート2!$A:$SI,MATCH($G$2&amp;"_"&amp;$B124,データシート2!$A$1:$SI$1,0),0)</f>
        <v>1</v>
      </c>
      <c r="I124" s="734">
        <f>VLOOKUP($D$3&amp;"_"&amp;I$3,データシート2!$A:$SI,MATCH($G$2&amp;"_"&amp;$B124,データシート2!$A$1:$SI$1,0),0)</f>
        <v>1</v>
      </c>
      <c r="J124" s="734">
        <f>VLOOKUP($D$3&amp;"_"&amp;J$3,データシート2!$A:$SI,MATCH($G$2&amp;"_"&amp;$B124,データシート2!$A$1:$SI$1,0),0)</f>
        <v>1</v>
      </c>
      <c r="K124" s="735">
        <f>VLOOKUP($D$3&amp;"_"&amp;K$3,データシート2!$A:$SI,MATCH($G$2&amp;"_"&amp;$B124,データシート2!$A$1:$SI$1,0),0)</f>
        <v>1</v>
      </c>
      <c r="L124" s="735">
        <f>VLOOKUP($D$3&amp;"_"&amp;L$3,データシート2!$A:$SI,MATCH($G$2&amp;"_"&amp;$B124,データシート2!$A$1:$SI$1,0),0)</f>
        <v>1</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8.5820000000000007</v>
      </c>
      <c r="S124" s="925">
        <f>VLOOKUP($D$3&amp;"_"&amp;S$3,データシート2!$A:$SI,MATCH($R$2&amp;"_"&amp;$B124,データシート2!$A$1:$SI$1,0),0)</f>
        <v>9.4030000000000005</v>
      </c>
      <c r="T124" s="925">
        <f>VLOOKUP($D$3&amp;"_"&amp;T$3,データシート2!$A:$SI,MATCH($R$2&amp;"_"&amp;$B124,データシート2!$A$1:$SI$1,0),0)</f>
        <v>9.4269999999999996</v>
      </c>
      <c r="U124" s="925">
        <f>VLOOKUP($D$3&amp;"_"&amp;U$3,データシート2!$A:$SI,MATCH($R$2&amp;"_"&amp;$B124,データシート2!$A$1:$SI$1,0),0)</f>
        <v>8.6219999999999999</v>
      </c>
      <c r="V124" s="925">
        <f>VLOOKUP($D$3&amp;"_"&amp;V$3,データシート2!$A:$SI,MATCH($R$2&amp;"_"&amp;$B124,データシート2!$A$1:$SI$1,0),0)</f>
        <v>7.7869999999999999</v>
      </c>
      <c r="W124" s="925">
        <f>VLOOKUP($D$3&amp;"_"&amp;W$3,データシート2!$A:$SI,MATCH($R$2&amp;"_"&amp;$B124,データシート2!$A$1:$SI$1,0),0)</f>
        <v>6.1280000000000001</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1</v>
      </c>
      <c r="H125" s="787">
        <f>VLOOKUP($D$3&amp;"_"&amp;H$3,データシート2!$A:$SI,MATCH($G$2&amp;"_"&amp;$C125,データシート2!$A$1:$SI$1,0),0)</f>
        <v>1</v>
      </c>
      <c r="I125" s="787">
        <f>VLOOKUP($D$3&amp;"_"&amp;I$3,データシート2!$A:$SI,MATCH($G$2&amp;"_"&amp;$C125,データシート2!$A$1:$SI$1,0),0)</f>
        <v>1</v>
      </c>
      <c r="J125" s="787">
        <f>VLOOKUP($D$3&amp;"_"&amp;J$3,データシート2!$A:$SI,MATCH($G$2&amp;"_"&amp;$C125,データシート2!$A$1:$SI$1,0),0)</f>
        <v>1</v>
      </c>
      <c r="K125" s="788">
        <f>VLOOKUP($D$3&amp;"_"&amp;K$3,データシート2!$A:$SI,MATCH($G$2&amp;"_"&amp;$C125,データシート2!$A$1:$SI$1,0),0)</f>
        <v>1</v>
      </c>
      <c r="L125" s="788">
        <f>VLOOKUP($D$3&amp;"_"&amp;L$3,データシート2!$A:$SI,MATCH($G$2&amp;"_"&amp;$C125,データシート2!$A$1:$SI$1,0),0)</f>
        <v>1</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8.5820000000000007</v>
      </c>
      <c r="S125" s="941">
        <f>VLOOKUP($D$3&amp;"_"&amp;S$3,データシート2!$A:$SI,MATCH($R$2&amp;"_"&amp;$C125,データシート2!$A$1:$SI$1,0),0)</f>
        <v>9.4030000000000005</v>
      </c>
      <c r="T125" s="941">
        <f>VLOOKUP($D$3&amp;"_"&amp;T$3,データシート2!$A:$SI,MATCH($R$2&amp;"_"&amp;$C125,データシート2!$A$1:$SI$1,0),0)</f>
        <v>9.4269999999999996</v>
      </c>
      <c r="U125" s="941">
        <f>VLOOKUP($D$3&amp;"_"&amp;U$3,データシート2!$A:$SI,MATCH($R$2&amp;"_"&amp;$C125,データシート2!$A$1:$SI$1,0),0)</f>
        <v>8.6219999999999999</v>
      </c>
      <c r="V125" s="941">
        <f>VLOOKUP($D$3&amp;"_"&amp;V$3,データシート2!$A:$SI,MATCH($R$2&amp;"_"&amp;$C125,データシート2!$A$1:$SI$1,0),0)</f>
        <v>7.7869999999999999</v>
      </c>
      <c r="W125" s="941">
        <f>VLOOKUP($D$3&amp;"_"&amp;W$3,データシート2!$A:$SI,MATCH($R$2&amp;"_"&amp;$C125,データシート2!$A$1:$SI$1,0),0)</f>
        <v>6.1280000000000001</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1</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5.6059999999999999</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1</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5.6059999999999999</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2025-03-04T09:22:38Z</dcterms:created>
  <dcterms:modified xsi:type="dcterms:W3CDTF">2025-03-04T09:22:38Z</dcterms:modified>
  <cp:category/>
  <cp:contentStatus/>
</cp:coreProperties>
</file>